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autoCompressPictures="0" defaultThemeVersion="124226"/>
  <mc:AlternateContent xmlns:mc="http://schemas.openxmlformats.org/markup-compatibility/2006">
    <mc:Choice Requires="x15">
      <x15ac:absPath xmlns:x15ac="http://schemas.microsoft.com/office/spreadsheetml/2010/11/ac" url="C:\Users\olivia\Documents\EPS_Models by Region\South Korea\eps-southkorea\InputData\indst\BIFUbC\"/>
    </mc:Choice>
  </mc:AlternateContent>
  <xr:revisionPtr revIDLastSave="0" documentId="13_ncr:1_{B6C36EF7-8AD0-4F96-8C3E-B62F96899A84}" xr6:coauthVersionLast="47" xr6:coauthVersionMax="47" xr10:uidLastSave="{00000000-0000-0000-0000-000000000000}"/>
  <bookViews>
    <workbookView xWindow="810" yWindow="440" windowWidth="12610" windowHeight="12060" firstSheet="16" activeTab="16"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sum_all" sheetId="92" r:id="rId17"/>
    <sheet name="BIFUbC-electricity" sheetId="15" r:id="rId18"/>
    <sheet name="BIFUbC-coal" sheetId="16" r:id="rId19"/>
    <sheet name="BIFUbC-natural-gas" sheetId="17" r:id="rId20"/>
    <sheet name="BIFUbC-biomass" sheetId="18" r:id="rId21"/>
    <sheet name="BIFUbC-heat" sheetId="20" r:id="rId22"/>
    <sheet name="BIFUbC-crude-oil" sheetId="21" r:id="rId23"/>
    <sheet name="BIFUbC-petroleum-diesel" sheetId="19" r:id="rId24"/>
    <sheet name="BIFUbC-heavy-or-residual-oil" sheetId="22" r:id="rId25"/>
    <sheet name="BIFUbC-LPG-propane-or-butane" sheetId="23" r:id="rId26"/>
    <sheet name="BIFUbC-hydrogen" sheetId="24" r:id="rId27"/>
  </sheets>
  <externalReferences>
    <externalReference r:id="rId28"/>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9" i="92" l="1"/>
  <c r="D59" i="92"/>
  <c r="E59" i="92"/>
  <c r="F59" i="92"/>
  <c r="G59" i="92"/>
  <c r="H59" i="92"/>
  <c r="I59" i="92"/>
  <c r="J59" i="92"/>
  <c r="K59" i="92"/>
  <c r="L59" i="92"/>
  <c r="M59" i="92"/>
  <c r="N59" i="92"/>
  <c r="O59" i="92"/>
  <c r="P59" i="92"/>
  <c r="Q59" i="92"/>
  <c r="R59" i="92"/>
  <c r="S59" i="92"/>
  <c r="T59" i="92"/>
  <c r="U59" i="92"/>
  <c r="V59" i="92"/>
  <c r="W59" i="92"/>
  <c r="X59" i="92"/>
  <c r="Y59" i="92"/>
  <c r="Z59" i="92"/>
  <c r="AA59" i="92"/>
  <c r="AB59" i="92"/>
  <c r="AC59" i="92"/>
  <c r="AD59" i="92"/>
  <c r="AE59" i="92"/>
  <c r="AF59" i="92"/>
  <c r="C60" i="92"/>
  <c r="D60" i="92"/>
  <c r="E60" i="92"/>
  <c r="F60" i="92"/>
  <c r="G60" i="92"/>
  <c r="H60" i="92"/>
  <c r="I60" i="92"/>
  <c r="J60" i="92"/>
  <c r="K60" i="92"/>
  <c r="L60" i="92"/>
  <c r="M60" i="92"/>
  <c r="N60" i="92"/>
  <c r="O60" i="92"/>
  <c r="P60" i="92"/>
  <c r="Q60" i="92"/>
  <c r="R60" i="92"/>
  <c r="S60" i="92"/>
  <c r="T60" i="92"/>
  <c r="U60" i="92"/>
  <c r="V60" i="92"/>
  <c r="W60" i="92"/>
  <c r="X60" i="92"/>
  <c r="Y60" i="92"/>
  <c r="Z60" i="92"/>
  <c r="AA60" i="92"/>
  <c r="AB60" i="92"/>
  <c r="AC60" i="92"/>
  <c r="AD60" i="92"/>
  <c r="AE60" i="92"/>
  <c r="AF60" i="92"/>
  <c r="C61" i="92"/>
  <c r="D61" i="92"/>
  <c r="E61" i="92"/>
  <c r="F61" i="92"/>
  <c r="G61" i="92"/>
  <c r="H61" i="92"/>
  <c r="I61" i="92"/>
  <c r="J61" i="92"/>
  <c r="K61" i="92"/>
  <c r="L61" i="92"/>
  <c r="M61" i="92"/>
  <c r="N61" i="92"/>
  <c r="O61" i="92"/>
  <c r="P61" i="92"/>
  <c r="Q61" i="92"/>
  <c r="R61" i="92"/>
  <c r="S61" i="92"/>
  <c r="T61" i="92"/>
  <c r="U61" i="92"/>
  <c r="V61" i="92"/>
  <c r="W61" i="92"/>
  <c r="X61" i="92"/>
  <c r="Y61" i="92"/>
  <c r="Z61" i="92"/>
  <c r="AA61" i="92"/>
  <c r="AB61" i="92"/>
  <c r="AC61" i="92"/>
  <c r="AD61" i="92"/>
  <c r="AE61" i="92"/>
  <c r="AF61" i="92"/>
  <c r="C62" i="92"/>
  <c r="D62" i="92"/>
  <c r="E62" i="92"/>
  <c r="F62" i="92"/>
  <c r="G62" i="92"/>
  <c r="H62" i="92"/>
  <c r="I62" i="92"/>
  <c r="J62" i="92"/>
  <c r="K62" i="92"/>
  <c r="L62" i="92"/>
  <c r="M62" i="92"/>
  <c r="N62" i="92"/>
  <c r="O62" i="92"/>
  <c r="P62" i="92"/>
  <c r="Q62" i="92"/>
  <c r="R62" i="92"/>
  <c r="S62" i="92"/>
  <c r="T62" i="92"/>
  <c r="U62" i="92"/>
  <c r="V62" i="92"/>
  <c r="W62" i="92"/>
  <c r="X62" i="92"/>
  <c r="Y62" i="92"/>
  <c r="Z62" i="92"/>
  <c r="AA62" i="92"/>
  <c r="AB62" i="92"/>
  <c r="AC62" i="92"/>
  <c r="AD62" i="92"/>
  <c r="AE62" i="92"/>
  <c r="AF62" i="92"/>
  <c r="C63" i="92"/>
  <c r="D63" i="92"/>
  <c r="E63" i="92"/>
  <c r="F63" i="92"/>
  <c r="G63" i="92"/>
  <c r="H63" i="92"/>
  <c r="I63" i="92"/>
  <c r="J63" i="92"/>
  <c r="K63" i="92"/>
  <c r="L63" i="92"/>
  <c r="M63" i="92"/>
  <c r="N63" i="92"/>
  <c r="O63" i="92"/>
  <c r="P63" i="92"/>
  <c r="Q63" i="92"/>
  <c r="R63" i="92"/>
  <c r="S63" i="92"/>
  <c r="T63" i="92"/>
  <c r="U63" i="92"/>
  <c r="V63" i="92"/>
  <c r="W63" i="92"/>
  <c r="X63" i="92"/>
  <c r="Y63" i="92"/>
  <c r="Z63" i="92"/>
  <c r="AA63" i="92"/>
  <c r="AB63" i="92"/>
  <c r="AC63" i="92"/>
  <c r="AD63" i="92"/>
  <c r="AE63" i="92"/>
  <c r="AF63" i="92"/>
  <c r="C64" i="92"/>
  <c r="D64" i="92"/>
  <c r="E64" i="92"/>
  <c r="F64" i="92"/>
  <c r="G64" i="92"/>
  <c r="H64" i="92"/>
  <c r="I64" i="92"/>
  <c r="J64" i="92"/>
  <c r="K64" i="92"/>
  <c r="L64" i="92"/>
  <c r="M64" i="92"/>
  <c r="N64" i="92"/>
  <c r="O64" i="92"/>
  <c r="P64" i="92"/>
  <c r="Q64" i="92"/>
  <c r="R64" i="92"/>
  <c r="S64" i="92"/>
  <c r="T64" i="92"/>
  <c r="U64" i="92"/>
  <c r="V64" i="92"/>
  <c r="W64" i="92"/>
  <c r="X64" i="92"/>
  <c r="Y64" i="92"/>
  <c r="Z64" i="92"/>
  <c r="AA64" i="92"/>
  <c r="AB64" i="92"/>
  <c r="AC64" i="92"/>
  <c r="AD64" i="92"/>
  <c r="AE64" i="92"/>
  <c r="AF64" i="92"/>
  <c r="C65" i="92"/>
  <c r="D65" i="92"/>
  <c r="E65" i="92"/>
  <c r="F65" i="92"/>
  <c r="G65" i="92"/>
  <c r="H65" i="92"/>
  <c r="I65" i="92"/>
  <c r="J65" i="92"/>
  <c r="K65" i="92"/>
  <c r="L65" i="92"/>
  <c r="M65" i="92"/>
  <c r="N65" i="92"/>
  <c r="O65" i="92"/>
  <c r="P65" i="92"/>
  <c r="Q65" i="92"/>
  <c r="R65" i="92"/>
  <c r="S65" i="92"/>
  <c r="T65" i="92"/>
  <c r="U65" i="92"/>
  <c r="V65" i="92"/>
  <c r="W65" i="92"/>
  <c r="X65" i="92"/>
  <c r="Y65" i="92"/>
  <c r="Z65" i="92"/>
  <c r="AA65" i="92"/>
  <c r="AB65" i="92"/>
  <c r="AC65" i="92"/>
  <c r="AD65" i="92"/>
  <c r="AE65" i="92"/>
  <c r="AF65" i="92"/>
  <c r="C66" i="92"/>
  <c r="D66" i="92"/>
  <c r="E66" i="92"/>
  <c r="F66" i="92"/>
  <c r="G66" i="92"/>
  <c r="H66" i="92"/>
  <c r="I66" i="92"/>
  <c r="J66" i="92"/>
  <c r="K66" i="92"/>
  <c r="L66" i="92"/>
  <c r="M66" i="92"/>
  <c r="N66" i="92"/>
  <c r="O66" i="92"/>
  <c r="P66" i="92"/>
  <c r="Q66" i="92"/>
  <c r="R66" i="92"/>
  <c r="S66" i="92"/>
  <c r="T66" i="92"/>
  <c r="U66" i="92"/>
  <c r="V66" i="92"/>
  <c r="W66" i="92"/>
  <c r="X66" i="92"/>
  <c r="Y66" i="92"/>
  <c r="Z66" i="92"/>
  <c r="AA66" i="92"/>
  <c r="AB66" i="92"/>
  <c r="AC66" i="92"/>
  <c r="AD66" i="92"/>
  <c r="AE66" i="92"/>
  <c r="AF66" i="92"/>
  <c r="C67" i="92"/>
  <c r="D67" i="92"/>
  <c r="E67" i="92"/>
  <c r="F67" i="92"/>
  <c r="G67" i="92"/>
  <c r="H67" i="92"/>
  <c r="I67" i="92"/>
  <c r="J67" i="92"/>
  <c r="K67" i="92"/>
  <c r="L67" i="92"/>
  <c r="M67" i="92"/>
  <c r="N67" i="92"/>
  <c r="O67" i="92"/>
  <c r="P67" i="92"/>
  <c r="Q67" i="92"/>
  <c r="R67" i="92"/>
  <c r="S67" i="92"/>
  <c r="T67" i="92"/>
  <c r="U67" i="92"/>
  <c r="V67" i="92"/>
  <c r="W67" i="92"/>
  <c r="X67" i="92"/>
  <c r="Y67" i="92"/>
  <c r="Z67" i="92"/>
  <c r="AA67" i="92"/>
  <c r="AB67" i="92"/>
  <c r="AC67" i="92"/>
  <c r="AD67" i="92"/>
  <c r="AE67" i="92"/>
  <c r="AF67" i="92"/>
  <c r="C68" i="92"/>
  <c r="D68" i="92"/>
  <c r="E68" i="92"/>
  <c r="F68" i="92"/>
  <c r="G68" i="92"/>
  <c r="H68" i="92"/>
  <c r="I68" i="92"/>
  <c r="J68" i="92"/>
  <c r="K68" i="92"/>
  <c r="L68" i="92"/>
  <c r="M68" i="92"/>
  <c r="N68" i="92"/>
  <c r="O68" i="92"/>
  <c r="P68" i="92"/>
  <c r="Q68" i="92"/>
  <c r="R68" i="92"/>
  <c r="S68" i="92"/>
  <c r="T68" i="92"/>
  <c r="U68" i="92"/>
  <c r="V68" i="92"/>
  <c r="W68" i="92"/>
  <c r="X68" i="92"/>
  <c r="Y68" i="92"/>
  <c r="Z68" i="92"/>
  <c r="AA68" i="92"/>
  <c r="AB68" i="92"/>
  <c r="AC68" i="92"/>
  <c r="AD68" i="92"/>
  <c r="AE68" i="92"/>
  <c r="AF68" i="92"/>
  <c r="C69" i="92"/>
  <c r="D69" i="92"/>
  <c r="E69" i="92"/>
  <c r="F69" i="92"/>
  <c r="G69" i="92"/>
  <c r="H69" i="92"/>
  <c r="I69" i="92"/>
  <c r="J69" i="92"/>
  <c r="K69" i="92"/>
  <c r="L69" i="92"/>
  <c r="M69" i="92"/>
  <c r="N69" i="92"/>
  <c r="O69" i="92"/>
  <c r="P69" i="92"/>
  <c r="Q69" i="92"/>
  <c r="R69" i="92"/>
  <c r="S69" i="92"/>
  <c r="T69" i="92"/>
  <c r="U69" i="92"/>
  <c r="V69" i="92"/>
  <c r="W69" i="92"/>
  <c r="X69" i="92"/>
  <c r="Y69" i="92"/>
  <c r="Z69" i="92"/>
  <c r="AA69" i="92"/>
  <c r="AB69" i="92"/>
  <c r="AC69" i="92"/>
  <c r="AD69" i="92"/>
  <c r="AE69" i="92"/>
  <c r="AF69" i="92"/>
  <c r="C70" i="92"/>
  <c r="D70" i="92"/>
  <c r="E70" i="92"/>
  <c r="F70" i="92"/>
  <c r="G70" i="92"/>
  <c r="H70" i="92"/>
  <c r="I70" i="92"/>
  <c r="J70" i="92"/>
  <c r="K70" i="92"/>
  <c r="L70" i="92"/>
  <c r="M70" i="92"/>
  <c r="N70" i="92"/>
  <c r="O70" i="92"/>
  <c r="P70" i="92"/>
  <c r="Q70" i="92"/>
  <c r="R70" i="92"/>
  <c r="S70" i="92"/>
  <c r="T70" i="92"/>
  <c r="U70" i="92"/>
  <c r="V70" i="92"/>
  <c r="W70" i="92"/>
  <c r="X70" i="92"/>
  <c r="Y70" i="92"/>
  <c r="Z70" i="92"/>
  <c r="AA70" i="92"/>
  <c r="AB70" i="92"/>
  <c r="AC70" i="92"/>
  <c r="AD70" i="92"/>
  <c r="AE70" i="92"/>
  <c r="AF70" i="92"/>
  <c r="C71" i="92"/>
  <c r="D71" i="92"/>
  <c r="E71" i="92"/>
  <c r="F71" i="92"/>
  <c r="G71" i="92"/>
  <c r="H71" i="92"/>
  <c r="I71" i="92"/>
  <c r="J71" i="92"/>
  <c r="K71" i="92"/>
  <c r="L71" i="92"/>
  <c r="M71" i="92"/>
  <c r="N71" i="92"/>
  <c r="O71" i="92"/>
  <c r="P71" i="92"/>
  <c r="Q71" i="92"/>
  <c r="R71" i="92"/>
  <c r="S71" i="92"/>
  <c r="T71" i="92"/>
  <c r="U71" i="92"/>
  <c r="V71" i="92"/>
  <c r="W71" i="92"/>
  <c r="X71" i="92"/>
  <c r="Y71" i="92"/>
  <c r="Z71" i="92"/>
  <c r="AA71" i="92"/>
  <c r="AB71" i="92"/>
  <c r="AC71" i="92"/>
  <c r="AD71" i="92"/>
  <c r="AE71" i="92"/>
  <c r="AF71" i="92"/>
  <c r="C72" i="92"/>
  <c r="D72" i="92"/>
  <c r="E72" i="92"/>
  <c r="F72" i="92"/>
  <c r="G72" i="92"/>
  <c r="H72" i="92"/>
  <c r="I72" i="92"/>
  <c r="J72" i="92"/>
  <c r="K72" i="92"/>
  <c r="L72" i="92"/>
  <c r="M72" i="92"/>
  <c r="N72" i="92"/>
  <c r="O72" i="92"/>
  <c r="P72" i="92"/>
  <c r="Q72" i="92"/>
  <c r="R72" i="92"/>
  <c r="S72" i="92"/>
  <c r="T72" i="92"/>
  <c r="U72" i="92"/>
  <c r="V72" i="92"/>
  <c r="W72" i="92"/>
  <c r="X72" i="92"/>
  <c r="Y72" i="92"/>
  <c r="Z72" i="92"/>
  <c r="AA72" i="92"/>
  <c r="AB72" i="92"/>
  <c r="AC72" i="92"/>
  <c r="AD72" i="92"/>
  <c r="AE72" i="92"/>
  <c r="AF72" i="92"/>
  <c r="C73" i="92"/>
  <c r="D73" i="92"/>
  <c r="E73" i="92"/>
  <c r="F73" i="92"/>
  <c r="G73" i="92"/>
  <c r="H73" i="92"/>
  <c r="I73" i="92"/>
  <c r="J73" i="92"/>
  <c r="K73" i="92"/>
  <c r="L73" i="92"/>
  <c r="M73" i="92"/>
  <c r="N73" i="92"/>
  <c r="O73" i="92"/>
  <c r="P73" i="92"/>
  <c r="Q73" i="92"/>
  <c r="R73" i="92"/>
  <c r="S73" i="92"/>
  <c r="T73" i="92"/>
  <c r="U73" i="92"/>
  <c r="V73" i="92"/>
  <c r="W73" i="92"/>
  <c r="X73" i="92"/>
  <c r="Y73" i="92"/>
  <c r="Z73" i="92"/>
  <c r="AA73" i="92"/>
  <c r="AB73" i="92"/>
  <c r="AC73" i="92"/>
  <c r="AD73" i="92"/>
  <c r="AE73" i="92"/>
  <c r="AF73" i="92"/>
  <c r="C74" i="92"/>
  <c r="D74" i="92"/>
  <c r="E74" i="92"/>
  <c r="F74" i="92"/>
  <c r="G74" i="92"/>
  <c r="H74" i="92"/>
  <c r="I74" i="92"/>
  <c r="J74" i="92"/>
  <c r="K74" i="92"/>
  <c r="L74" i="92"/>
  <c r="M74" i="92"/>
  <c r="N74" i="92"/>
  <c r="O74" i="92"/>
  <c r="P74" i="92"/>
  <c r="Q74" i="92"/>
  <c r="R74" i="92"/>
  <c r="S74" i="92"/>
  <c r="T74" i="92"/>
  <c r="U74" i="92"/>
  <c r="V74" i="92"/>
  <c r="W74" i="92"/>
  <c r="X74" i="92"/>
  <c r="Y74" i="92"/>
  <c r="Z74" i="92"/>
  <c r="AA74" i="92"/>
  <c r="AB74" i="92"/>
  <c r="AC74" i="92"/>
  <c r="AD74" i="92"/>
  <c r="AE74" i="92"/>
  <c r="AF74" i="92"/>
  <c r="C75" i="92"/>
  <c r="D75" i="92"/>
  <c r="E75" i="92"/>
  <c r="F75" i="92"/>
  <c r="G75" i="92"/>
  <c r="H75" i="92"/>
  <c r="I75" i="92"/>
  <c r="J75" i="92"/>
  <c r="K75" i="92"/>
  <c r="L75" i="92"/>
  <c r="M75" i="92"/>
  <c r="N75" i="92"/>
  <c r="O75" i="92"/>
  <c r="P75" i="92"/>
  <c r="Q75" i="92"/>
  <c r="R75" i="92"/>
  <c r="S75" i="92"/>
  <c r="T75" i="92"/>
  <c r="U75" i="92"/>
  <c r="V75" i="92"/>
  <c r="W75" i="92"/>
  <c r="X75" i="92"/>
  <c r="Y75" i="92"/>
  <c r="Z75" i="92"/>
  <c r="AA75" i="92"/>
  <c r="AB75" i="92"/>
  <c r="AC75" i="92"/>
  <c r="AD75" i="92"/>
  <c r="AE75" i="92"/>
  <c r="AF75" i="92"/>
  <c r="C76" i="92"/>
  <c r="D76" i="92"/>
  <c r="E76" i="92"/>
  <c r="F76" i="92"/>
  <c r="G76" i="92"/>
  <c r="H76" i="92"/>
  <c r="I76" i="92"/>
  <c r="J76" i="92"/>
  <c r="K76" i="92"/>
  <c r="L76" i="92"/>
  <c r="M76" i="92"/>
  <c r="N76" i="92"/>
  <c r="O76" i="92"/>
  <c r="P76" i="92"/>
  <c r="Q76" i="92"/>
  <c r="R76" i="92"/>
  <c r="S76" i="92"/>
  <c r="T76" i="92"/>
  <c r="U76" i="92"/>
  <c r="V76" i="92"/>
  <c r="W76" i="92"/>
  <c r="X76" i="92"/>
  <c r="Y76" i="92"/>
  <c r="Z76" i="92"/>
  <c r="AA76" i="92"/>
  <c r="AB76" i="92"/>
  <c r="AC76" i="92"/>
  <c r="AD76" i="92"/>
  <c r="AE76" i="92"/>
  <c r="AF76" i="92"/>
  <c r="C77" i="92"/>
  <c r="D77" i="92"/>
  <c r="E77" i="92"/>
  <c r="F77" i="92"/>
  <c r="G77" i="92"/>
  <c r="H77" i="92"/>
  <c r="I77" i="92"/>
  <c r="J77" i="92"/>
  <c r="K77" i="92"/>
  <c r="L77" i="92"/>
  <c r="M77" i="92"/>
  <c r="N77" i="92"/>
  <c r="O77" i="92"/>
  <c r="P77" i="92"/>
  <c r="Q77" i="92"/>
  <c r="R77" i="92"/>
  <c r="S77" i="92"/>
  <c r="T77" i="92"/>
  <c r="U77" i="92"/>
  <c r="V77" i="92"/>
  <c r="W77" i="92"/>
  <c r="X77" i="92"/>
  <c r="Y77" i="92"/>
  <c r="Z77" i="92"/>
  <c r="AA77" i="92"/>
  <c r="AB77" i="92"/>
  <c r="AC77" i="92"/>
  <c r="AD77" i="92"/>
  <c r="AE77" i="92"/>
  <c r="AF77" i="92"/>
  <c r="C78" i="92"/>
  <c r="D78" i="92"/>
  <c r="E78" i="92"/>
  <c r="F78" i="92"/>
  <c r="G78" i="92"/>
  <c r="H78" i="92"/>
  <c r="I78" i="92"/>
  <c r="J78" i="92"/>
  <c r="K78" i="92"/>
  <c r="L78" i="92"/>
  <c r="M78" i="92"/>
  <c r="N78" i="92"/>
  <c r="O78" i="92"/>
  <c r="P78" i="92"/>
  <c r="Q78" i="92"/>
  <c r="R78" i="92"/>
  <c r="S78" i="92"/>
  <c r="T78" i="92"/>
  <c r="U78" i="92"/>
  <c r="V78" i="92"/>
  <c r="W78" i="92"/>
  <c r="X78" i="92"/>
  <c r="Y78" i="92"/>
  <c r="Z78" i="92"/>
  <c r="AA78" i="92"/>
  <c r="AB78" i="92"/>
  <c r="AC78" i="92"/>
  <c r="AD78" i="92"/>
  <c r="AE78" i="92"/>
  <c r="AF78" i="92"/>
  <c r="C79" i="92"/>
  <c r="D79" i="92"/>
  <c r="E79" i="92"/>
  <c r="F79" i="92"/>
  <c r="G79" i="92"/>
  <c r="H79" i="92"/>
  <c r="I79" i="92"/>
  <c r="J79" i="92"/>
  <c r="K79" i="92"/>
  <c r="L79" i="92"/>
  <c r="M79" i="92"/>
  <c r="N79" i="92"/>
  <c r="O79" i="92"/>
  <c r="P79" i="92"/>
  <c r="Q79" i="92"/>
  <c r="R79" i="92"/>
  <c r="S79" i="92"/>
  <c r="T79" i="92"/>
  <c r="U79" i="92"/>
  <c r="V79" i="92"/>
  <c r="W79" i="92"/>
  <c r="X79" i="92"/>
  <c r="Y79" i="92"/>
  <c r="Z79" i="92"/>
  <c r="AA79" i="92"/>
  <c r="AB79" i="92"/>
  <c r="AC79" i="92"/>
  <c r="AD79" i="92"/>
  <c r="AE79" i="92"/>
  <c r="AF79" i="92"/>
  <c r="C80" i="92"/>
  <c r="D80" i="92"/>
  <c r="E80" i="92"/>
  <c r="F80" i="92"/>
  <c r="G80" i="92"/>
  <c r="H80" i="92"/>
  <c r="I80" i="92"/>
  <c r="J80" i="92"/>
  <c r="K80" i="92"/>
  <c r="L80" i="92"/>
  <c r="M80" i="92"/>
  <c r="N80" i="92"/>
  <c r="O80" i="92"/>
  <c r="P80" i="92"/>
  <c r="Q80" i="92"/>
  <c r="R80" i="92"/>
  <c r="S80" i="92"/>
  <c r="T80" i="92"/>
  <c r="U80" i="92"/>
  <c r="V80" i="92"/>
  <c r="W80" i="92"/>
  <c r="X80" i="92"/>
  <c r="Y80" i="92"/>
  <c r="Z80" i="92"/>
  <c r="AA80" i="92"/>
  <c r="AB80" i="92"/>
  <c r="AC80" i="92"/>
  <c r="AD80" i="92"/>
  <c r="AE80" i="92"/>
  <c r="AF80" i="92"/>
  <c r="C81" i="92"/>
  <c r="D81" i="92"/>
  <c r="E81" i="92"/>
  <c r="F81" i="92"/>
  <c r="G81" i="92"/>
  <c r="H81" i="92"/>
  <c r="I81" i="92"/>
  <c r="J81" i="92"/>
  <c r="K81" i="92"/>
  <c r="L81" i="92"/>
  <c r="M81" i="92"/>
  <c r="N81" i="92"/>
  <c r="O81" i="92"/>
  <c r="P81" i="92"/>
  <c r="Q81" i="92"/>
  <c r="R81" i="92"/>
  <c r="S81" i="92"/>
  <c r="T81" i="92"/>
  <c r="U81" i="92"/>
  <c r="V81" i="92"/>
  <c r="W81" i="92"/>
  <c r="X81" i="92"/>
  <c r="Y81" i="92"/>
  <c r="Z81" i="92"/>
  <c r="AA81" i="92"/>
  <c r="AB81" i="92"/>
  <c r="AC81" i="92"/>
  <c r="AD81" i="92"/>
  <c r="AE81" i="92"/>
  <c r="AF81" i="92"/>
  <c r="C82" i="92"/>
  <c r="D82" i="92"/>
  <c r="E82" i="92"/>
  <c r="F82" i="92"/>
  <c r="G82" i="92"/>
  <c r="H82" i="92"/>
  <c r="I82" i="92"/>
  <c r="J82" i="92"/>
  <c r="K82" i="92"/>
  <c r="L82" i="92"/>
  <c r="M82" i="92"/>
  <c r="N82" i="92"/>
  <c r="O82" i="92"/>
  <c r="P82" i="92"/>
  <c r="Q82" i="92"/>
  <c r="R82" i="92"/>
  <c r="S82" i="92"/>
  <c r="T82" i="92"/>
  <c r="U82" i="92"/>
  <c r="V82" i="92"/>
  <c r="W82" i="92"/>
  <c r="X82" i="92"/>
  <c r="Y82" i="92"/>
  <c r="Z82" i="92"/>
  <c r="AA82" i="92"/>
  <c r="AB82" i="92"/>
  <c r="AC82" i="92"/>
  <c r="AD82" i="92"/>
  <c r="AE82" i="92"/>
  <c r="AF82" i="92"/>
  <c r="C83" i="92"/>
  <c r="D83" i="92"/>
  <c r="E83" i="92"/>
  <c r="F83" i="92"/>
  <c r="G83" i="92"/>
  <c r="H83" i="92"/>
  <c r="I83" i="92"/>
  <c r="J83" i="92"/>
  <c r="K83" i="92"/>
  <c r="L83" i="92"/>
  <c r="M83" i="92"/>
  <c r="N83" i="92"/>
  <c r="O83" i="92"/>
  <c r="P83" i="92"/>
  <c r="Q83" i="92"/>
  <c r="R83" i="92"/>
  <c r="S83" i="92"/>
  <c r="T83" i="92"/>
  <c r="U83" i="92"/>
  <c r="V83" i="92"/>
  <c r="W83" i="92"/>
  <c r="X83" i="92"/>
  <c r="Y83" i="92"/>
  <c r="Z83" i="92"/>
  <c r="AA83" i="92"/>
  <c r="AB83" i="92"/>
  <c r="AC83" i="92"/>
  <c r="AD83" i="92"/>
  <c r="AE83" i="92"/>
  <c r="AF83" i="92"/>
  <c r="B60" i="92"/>
  <c r="B61" i="92"/>
  <c r="B62" i="92"/>
  <c r="B63" i="92"/>
  <c r="B64" i="92"/>
  <c r="B65" i="92"/>
  <c r="B66" i="92"/>
  <c r="B67" i="92"/>
  <c r="B68" i="92"/>
  <c r="B69" i="92"/>
  <c r="B70" i="92"/>
  <c r="B71" i="92"/>
  <c r="B72" i="92"/>
  <c r="B73" i="92"/>
  <c r="B74" i="92"/>
  <c r="B75" i="92"/>
  <c r="B76" i="92"/>
  <c r="B77" i="92"/>
  <c r="B78" i="92"/>
  <c r="B79" i="92"/>
  <c r="B80" i="92"/>
  <c r="B81" i="92"/>
  <c r="B82" i="92"/>
  <c r="B83" i="92"/>
  <c r="B59" i="92"/>
  <c r="C3" i="92" l="1"/>
  <c r="D3" i="92"/>
  <c r="E3" i="92"/>
  <c r="F3" i="92"/>
  <c r="G3" i="92"/>
  <c r="H3" i="92"/>
  <c r="I3" i="92"/>
  <c r="J3" i="92"/>
  <c r="K3" i="92"/>
  <c r="L3" i="92"/>
  <c r="M3" i="92"/>
  <c r="N3" i="92"/>
  <c r="O3" i="92"/>
  <c r="P3" i="92"/>
  <c r="Q3" i="92"/>
  <c r="R3" i="92"/>
  <c r="S3" i="92"/>
  <c r="T3" i="92"/>
  <c r="U3" i="92"/>
  <c r="V3" i="92"/>
  <c r="W3" i="92"/>
  <c r="X3" i="92"/>
  <c r="Y3" i="92"/>
  <c r="Z3" i="92"/>
  <c r="AA3" i="92"/>
  <c r="AB3" i="92"/>
  <c r="AC3" i="92"/>
  <c r="AD3" i="92"/>
  <c r="AE3" i="92"/>
  <c r="AF3" i="92"/>
  <c r="C4" i="92"/>
  <c r="D4" i="92"/>
  <c r="E4" i="92"/>
  <c r="F4" i="92"/>
  <c r="G4" i="92"/>
  <c r="H4" i="92"/>
  <c r="I4" i="92"/>
  <c r="J4" i="92"/>
  <c r="K4" i="92"/>
  <c r="L4" i="92"/>
  <c r="M4" i="92"/>
  <c r="N4" i="92"/>
  <c r="O4" i="92"/>
  <c r="P4" i="92"/>
  <c r="Q4" i="92"/>
  <c r="R4" i="92"/>
  <c r="S4" i="92"/>
  <c r="T4" i="92"/>
  <c r="U4" i="92"/>
  <c r="V4" i="92"/>
  <c r="W4" i="92"/>
  <c r="X4" i="92"/>
  <c r="Y4" i="92"/>
  <c r="Z4" i="92"/>
  <c r="AA4" i="92"/>
  <c r="AB4" i="92"/>
  <c r="AC4" i="92"/>
  <c r="AD4" i="92"/>
  <c r="AE4" i="92"/>
  <c r="AF4" i="92"/>
  <c r="C5" i="92"/>
  <c r="D5" i="92"/>
  <c r="E5" i="92"/>
  <c r="F5" i="92"/>
  <c r="G5" i="92"/>
  <c r="H5" i="92"/>
  <c r="I5" i="92"/>
  <c r="J5" i="92"/>
  <c r="K5" i="92"/>
  <c r="L5" i="92"/>
  <c r="M5" i="92"/>
  <c r="N5" i="92"/>
  <c r="O5" i="92"/>
  <c r="P5" i="92"/>
  <c r="Q5" i="92"/>
  <c r="R5" i="92"/>
  <c r="S5" i="92"/>
  <c r="T5" i="92"/>
  <c r="U5" i="92"/>
  <c r="V5" i="92"/>
  <c r="W5" i="92"/>
  <c r="X5" i="92"/>
  <c r="Y5" i="92"/>
  <c r="Z5" i="92"/>
  <c r="AA5" i="92"/>
  <c r="AB5" i="92"/>
  <c r="AC5" i="92"/>
  <c r="AD5" i="92"/>
  <c r="AE5" i="92"/>
  <c r="AF5" i="92"/>
  <c r="C6" i="92"/>
  <c r="D6" i="92"/>
  <c r="E6" i="92"/>
  <c r="F6" i="92"/>
  <c r="G6" i="92"/>
  <c r="H6" i="92"/>
  <c r="I6" i="92"/>
  <c r="J6" i="92"/>
  <c r="K6" i="92"/>
  <c r="L6" i="92"/>
  <c r="M6" i="92"/>
  <c r="N6" i="92"/>
  <c r="O6" i="92"/>
  <c r="P6" i="92"/>
  <c r="Q6" i="92"/>
  <c r="R6" i="92"/>
  <c r="S6" i="92"/>
  <c r="T6" i="92"/>
  <c r="U6" i="92"/>
  <c r="V6" i="92"/>
  <c r="W6" i="92"/>
  <c r="X6" i="92"/>
  <c r="Y6" i="92"/>
  <c r="Z6" i="92"/>
  <c r="AA6" i="92"/>
  <c r="AB6" i="92"/>
  <c r="AC6" i="92"/>
  <c r="AD6" i="92"/>
  <c r="AE6" i="92"/>
  <c r="AF6" i="92"/>
  <c r="C7" i="92"/>
  <c r="D7" i="92"/>
  <c r="E7" i="92"/>
  <c r="F7" i="92"/>
  <c r="G7" i="92"/>
  <c r="H7" i="92"/>
  <c r="I7" i="92"/>
  <c r="J7" i="92"/>
  <c r="K7" i="92"/>
  <c r="L7" i="92"/>
  <c r="M7" i="92"/>
  <c r="N7" i="92"/>
  <c r="O7" i="92"/>
  <c r="P7" i="92"/>
  <c r="Q7" i="92"/>
  <c r="R7" i="92"/>
  <c r="S7" i="92"/>
  <c r="T7" i="92"/>
  <c r="U7" i="92"/>
  <c r="V7" i="92"/>
  <c r="W7" i="92"/>
  <c r="X7" i="92"/>
  <c r="Y7" i="92"/>
  <c r="Z7" i="92"/>
  <c r="AA7" i="92"/>
  <c r="AB7" i="92"/>
  <c r="AC7" i="92"/>
  <c r="AD7" i="92"/>
  <c r="AE7" i="92"/>
  <c r="AF7" i="92"/>
  <c r="C8" i="92"/>
  <c r="D8" i="92"/>
  <c r="E8" i="92"/>
  <c r="F8" i="92"/>
  <c r="G8" i="92"/>
  <c r="H8" i="92"/>
  <c r="I8" i="92"/>
  <c r="J8" i="92"/>
  <c r="K8" i="92"/>
  <c r="L8" i="92"/>
  <c r="M8" i="92"/>
  <c r="N8" i="92"/>
  <c r="O8" i="92"/>
  <c r="P8" i="92"/>
  <c r="Q8" i="92"/>
  <c r="R8" i="92"/>
  <c r="S8" i="92"/>
  <c r="T8" i="92"/>
  <c r="U8" i="92"/>
  <c r="V8" i="92"/>
  <c r="W8" i="92"/>
  <c r="X8" i="92"/>
  <c r="Y8" i="92"/>
  <c r="Z8" i="92"/>
  <c r="AA8" i="92"/>
  <c r="AB8" i="92"/>
  <c r="AC8" i="92"/>
  <c r="AD8" i="92"/>
  <c r="AE8" i="92"/>
  <c r="AF8" i="92"/>
  <c r="C9" i="92"/>
  <c r="D9" i="92"/>
  <c r="E9" i="92"/>
  <c r="F9" i="92"/>
  <c r="G9" i="92"/>
  <c r="H9" i="92"/>
  <c r="I9" i="92"/>
  <c r="J9" i="92"/>
  <c r="K9" i="92"/>
  <c r="L9" i="92"/>
  <c r="M9" i="92"/>
  <c r="N9" i="92"/>
  <c r="O9" i="92"/>
  <c r="P9" i="92"/>
  <c r="Q9" i="92"/>
  <c r="R9" i="92"/>
  <c r="S9" i="92"/>
  <c r="T9" i="92"/>
  <c r="U9" i="92"/>
  <c r="V9" i="92"/>
  <c r="W9" i="92"/>
  <c r="X9" i="92"/>
  <c r="Y9" i="92"/>
  <c r="Z9" i="92"/>
  <c r="AA9" i="92"/>
  <c r="AB9" i="92"/>
  <c r="AC9" i="92"/>
  <c r="AD9" i="92"/>
  <c r="AE9" i="92"/>
  <c r="AF9" i="92"/>
  <c r="C10" i="92"/>
  <c r="D10" i="92"/>
  <c r="E10" i="92"/>
  <c r="F10" i="92"/>
  <c r="G10" i="92"/>
  <c r="H10" i="92"/>
  <c r="I10" i="92"/>
  <c r="J10" i="92"/>
  <c r="K10" i="92"/>
  <c r="L10" i="92"/>
  <c r="M10" i="92"/>
  <c r="N10" i="92"/>
  <c r="O10" i="92"/>
  <c r="P10" i="92"/>
  <c r="Q10" i="92"/>
  <c r="R10" i="92"/>
  <c r="S10" i="92"/>
  <c r="T10" i="92"/>
  <c r="U10" i="92"/>
  <c r="V10" i="92"/>
  <c r="W10" i="92"/>
  <c r="X10" i="92"/>
  <c r="Y10" i="92"/>
  <c r="Z10" i="92"/>
  <c r="AA10" i="92"/>
  <c r="AB10" i="92"/>
  <c r="AC10" i="92"/>
  <c r="AD10" i="92"/>
  <c r="AE10" i="92"/>
  <c r="AF10" i="92"/>
  <c r="C11" i="92"/>
  <c r="D11" i="92"/>
  <c r="E11" i="92"/>
  <c r="F11" i="92"/>
  <c r="G11" i="92"/>
  <c r="H11" i="92"/>
  <c r="I11" i="92"/>
  <c r="J11" i="92"/>
  <c r="K11" i="92"/>
  <c r="L11" i="92"/>
  <c r="M11" i="92"/>
  <c r="N11" i="92"/>
  <c r="O11" i="92"/>
  <c r="P11" i="92"/>
  <c r="Q11" i="92"/>
  <c r="R11" i="92"/>
  <c r="S11" i="92"/>
  <c r="T11" i="92"/>
  <c r="U11" i="92"/>
  <c r="V11" i="92"/>
  <c r="W11" i="92"/>
  <c r="X11" i="92"/>
  <c r="Y11" i="92"/>
  <c r="Z11" i="92"/>
  <c r="AA11" i="92"/>
  <c r="AB11" i="92"/>
  <c r="AC11" i="92"/>
  <c r="AD11" i="92"/>
  <c r="AE11" i="92"/>
  <c r="AF11" i="92"/>
  <c r="C12" i="92"/>
  <c r="D12" i="92"/>
  <c r="E12" i="92"/>
  <c r="F12" i="92"/>
  <c r="G12" i="92"/>
  <c r="H12" i="92"/>
  <c r="I12" i="92"/>
  <c r="J12" i="92"/>
  <c r="K12" i="92"/>
  <c r="L12" i="92"/>
  <c r="M12" i="92"/>
  <c r="N12" i="92"/>
  <c r="O12" i="92"/>
  <c r="P12" i="92"/>
  <c r="Q12" i="92"/>
  <c r="R12" i="92"/>
  <c r="S12" i="92"/>
  <c r="T12" i="92"/>
  <c r="U12" i="92"/>
  <c r="V12" i="92"/>
  <c r="W12" i="92"/>
  <c r="X12" i="92"/>
  <c r="Y12" i="92"/>
  <c r="Z12" i="92"/>
  <c r="AA12" i="92"/>
  <c r="AB12" i="92"/>
  <c r="AC12" i="92"/>
  <c r="AD12" i="92"/>
  <c r="AE12" i="92"/>
  <c r="AF12" i="92"/>
  <c r="C13" i="92"/>
  <c r="D13" i="92"/>
  <c r="E13" i="92"/>
  <c r="F13" i="92"/>
  <c r="G13" i="92"/>
  <c r="H13" i="92"/>
  <c r="I13" i="92"/>
  <c r="J13" i="92"/>
  <c r="K13" i="92"/>
  <c r="L13" i="92"/>
  <c r="M13" i="92"/>
  <c r="N13" i="92"/>
  <c r="O13" i="92"/>
  <c r="P13" i="92"/>
  <c r="Q13" i="92"/>
  <c r="R13" i="92"/>
  <c r="S13" i="92"/>
  <c r="T13" i="92"/>
  <c r="U13" i="92"/>
  <c r="V13" i="92"/>
  <c r="W13" i="92"/>
  <c r="X13" i="92"/>
  <c r="Y13" i="92"/>
  <c r="Z13" i="92"/>
  <c r="AA13" i="92"/>
  <c r="AB13" i="92"/>
  <c r="AC13" i="92"/>
  <c r="AD13" i="92"/>
  <c r="AE13" i="92"/>
  <c r="AF13" i="92"/>
  <c r="C14" i="92"/>
  <c r="D14" i="92"/>
  <c r="E14" i="92"/>
  <c r="F14" i="92"/>
  <c r="G14" i="92"/>
  <c r="H14" i="92"/>
  <c r="I14" i="92"/>
  <c r="J14" i="92"/>
  <c r="K14" i="92"/>
  <c r="L14" i="92"/>
  <c r="M14" i="92"/>
  <c r="N14" i="92"/>
  <c r="O14" i="92"/>
  <c r="P14" i="92"/>
  <c r="Q14" i="92"/>
  <c r="R14" i="92"/>
  <c r="S14" i="92"/>
  <c r="T14" i="92"/>
  <c r="U14" i="92"/>
  <c r="V14" i="92"/>
  <c r="W14" i="92"/>
  <c r="X14" i="92"/>
  <c r="Y14" i="92"/>
  <c r="Z14" i="92"/>
  <c r="AA14" i="92"/>
  <c r="AB14" i="92"/>
  <c r="AC14" i="92"/>
  <c r="AD14" i="92"/>
  <c r="AE14" i="92"/>
  <c r="AF14" i="92"/>
  <c r="C15" i="92"/>
  <c r="D15" i="92"/>
  <c r="E15" i="92"/>
  <c r="F15" i="92"/>
  <c r="G15" i="92"/>
  <c r="H15" i="92"/>
  <c r="I15" i="92"/>
  <c r="J15" i="92"/>
  <c r="K15" i="92"/>
  <c r="L15" i="92"/>
  <c r="M15" i="92"/>
  <c r="N15" i="92"/>
  <c r="O15" i="92"/>
  <c r="P15" i="92"/>
  <c r="Q15" i="92"/>
  <c r="R15" i="92"/>
  <c r="S15" i="92"/>
  <c r="T15" i="92"/>
  <c r="U15" i="92"/>
  <c r="V15" i="92"/>
  <c r="W15" i="92"/>
  <c r="X15" i="92"/>
  <c r="Y15" i="92"/>
  <c r="Z15" i="92"/>
  <c r="AA15" i="92"/>
  <c r="AB15" i="92"/>
  <c r="AC15" i="92"/>
  <c r="AD15" i="92"/>
  <c r="AE15" i="92"/>
  <c r="AF15" i="92"/>
  <c r="C16" i="92"/>
  <c r="D16" i="92"/>
  <c r="E16" i="92"/>
  <c r="F16" i="92"/>
  <c r="G16" i="92"/>
  <c r="H16" i="92"/>
  <c r="I16" i="92"/>
  <c r="J16" i="92"/>
  <c r="K16" i="92"/>
  <c r="L16" i="92"/>
  <c r="M16" i="92"/>
  <c r="N16" i="92"/>
  <c r="O16" i="92"/>
  <c r="P16" i="92"/>
  <c r="Q16" i="92"/>
  <c r="R16" i="92"/>
  <c r="S16" i="92"/>
  <c r="T16" i="92"/>
  <c r="U16" i="92"/>
  <c r="V16" i="92"/>
  <c r="W16" i="92"/>
  <c r="X16" i="92"/>
  <c r="Y16" i="92"/>
  <c r="Z16" i="92"/>
  <c r="AA16" i="92"/>
  <c r="AB16" i="92"/>
  <c r="AC16" i="92"/>
  <c r="AD16" i="92"/>
  <c r="AE16" i="92"/>
  <c r="AF16" i="92"/>
  <c r="C17" i="92"/>
  <c r="D17" i="92"/>
  <c r="E17" i="92"/>
  <c r="F17" i="92"/>
  <c r="G17" i="92"/>
  <c r="H17" i="92"/>
  <c r="I17" i="92"/>
  <c r="J17" i="92"/>
  <c r="K17" i="92"/>
  <c r="L17" i="92"/>
  <c r="M17" i="92"/>
  <c r="N17" i="92"/>
  <c r="O17" i="92"/>
  <c r="P17" i="92"/>
  <c r="Q17" i="92"/>
  <c r="R17" i="92"/>
  <c r="S17" i="92"/>
  <c r="T17" i="92"/>
  <c r="U17" i="92"/>
  <c r="V17" i="92"/>
  <c r="W17" i="92"/>
  <c r="X17" i="92"/>
  <c r="Y17" i="92"/>
  <c r="Z17" i="92"/>
  <c r="AA17" i="92"/>
  <c r="AB17" i="92"/>
  <c r="AC17" i="92"/>
  <c r="AD17" i="92"/>
  <c r="AE17" i="92"/>
  <c r="AF17" i="92"/>
  <c r="C18" i="92"/>
  <c r="D18" i="92"/>
  <c r="E18" i="92"/>
  <c r="F18" i="92"/>
  <c r="G18" i="92"/>
  <c r="H18" i="92"/>
  <c r="I18" i="92"/>
  <c r="J18" i="92"/>
  <c r="K18" i="92"/>
  <c r="L18" i="92"/>
  <c r="M18" i="92"/>
  <c r="N18" i="92"/>
  <c r="O18" i="92"/>
  <c r="P18" i="92"/>
  <c r="Q18" i="92"/>
  <c r="R18" i="92"/>
  <c r="S18" i="92"/>
  <c r="T18" i="92"/>
  <c r="U18" i="92"/>
  <c r="V18" i="92"/>
  <c r="W18" i="92"/>
  <c r="X18" i="92"/>
  <c r="Y18" i="92"/>
  <c r="Z18" i="92"/>
  <c r="AA18" i="92"/>
  <c r="AB18" i="92"/>
  <c r="AC18" i="92"/>
  <c r="AD18" i="92"/>
  <c r="AE18" i="92"/>
  <c r="AF18" i="92"/>
  <c r="C19" i="92"/>
  <c r="D19" i="92"/>
  <c r="E19" i="92"/>
  <c r="F19" i="92"/>
  <c r="G19" i="92"/>
  <c r="H19" i="92"/>
  <c r="I19" i="92"/>
  <c r="J19" i="92"/>
  <c r="K19" i="92"/>
  <c r="L19" i="92"/>
  <c r="M19" i="92"/>
  <c r="N19" i="92"/>
  <c r="O19" i="92"/>
  <c r="P19" i="92"/>
  <c r="Q19" i="92"/>
  <c r="R19" i="92"/>
  <c r="S19" i="92"/>
  <c r="T19" i="92"/>
  <c r="U19" i="92"/>
  <c r="V19" i="92"/>
  <c r="W19" i="92"/>
  <c r="X19" i="92"/>
  <c r="Y19" i="92"/>
  <c r="Z19" i="92"/>
  <c r="AA19" i="92"/>
  <c r="AB19" i="92"/>
  <c r="AC19" i="92"/>
  <c r="AD19" i="92"/>
  <c r="AE19" i="92"/>
  <c r="AF19" i="92"/>
  <c r="C20" i="92"/>
  <c r="D20" i="92"/>
  <c r="E20" i="92"/>
  <c r="F20" i="92"/>
  <c r="G20" i="92"/>
  <c r="H20" i="92"/>
  <c r="I20" i="92"/>
  <c r="J20" i="92"/>
  <c r="K20" i="92"/>
  <c r="L20" i="92"/>
  <c r="M20" i="92"/>
  <c r="N20" i="92"/>
  <c r="O20" i="92"/>
  <c r="P20" i="92"/>
  <c r="Q20" i="92"/>
  <c r="R20" i="92"/>
  <c r="S20" i="92"/>
  <c r="T20" i="92"/>
  <c r="U20" i="92"/>
  <c r="V20" i="92"/>
  <c r="W20" i="92"/>
  <c r="X20" i="92"/>
  <c r="Y20" i="92"/>
  <c r="Z20" i="92"/>
  <c r="AA20" i="92"/>
  <c r="AB20" i="92"/>
  <c r="AC20" i="92"/>
  <c r="AD20" i="92"/>
  <c r="AE20" i="92"/>
  <c r="AF20" i="92"/>
  <c r="C21" i="92"/>
  <c r="D21" i="92"/>
  <c r="E21" i="92"/>
  <c r="F21" i="92"/>
  <c r="G21" i="92"/>
  <c r="H21" i="92"/>
  <c r="I21" i="92"/>
  <c r="J21" i="92"/>
  <c r="K21" i="92"/>
  <c r="L21" i="92"/>
  <c r="M21" i="92"/>
  <c r="N21" i="92"/>
  <c r="O21" i="92"/>
  <c r="P21" i="92"/>
  <c r="Q21" i="92"/>
  <c r="R21" i="92"/>
  <c r="S21" i="92"/>
  <c r="T21" i="92"/>
  <c r="U21" i="92"/>
  <c r="V21" i="92"/>
  <c r="W21" i="92"/>
  <c r="X21" i="92"/>
  <c r="Y21" i="92"/>
  <c r="Z21" i="92"/>
  <c r="AA21" i="92"/>
  <c r="AB21" i="92"/>
  <c r="AC21" i="92"/>
  <c r="AD21" i="92"/>
  <c r="AE21" i="92"/>
  <c r="AF21" i="92"/>
  <c r="C22" i="92"/>
  <c r="D22" i="92"/>
  <c r="E22" i="92"/>
  <c r="F22" i="92"/>
  <c r="G22" i="92"/>
  <c r="H22" i="92"/>
  <c r="I22" i="92"/>
  <c r="J22" i="92"/>
  <c r="K22" i="92"/>
  <c r="L22" i="92"/>
  <c r="M22" i="92"/>
  <c r="N22" i="92"/>
  <c r="O22" i="92"/>
  <c r="P22" i="92"/>
  <c r="Q22" i="92"/>
  <c r="R22" i="92"/>
  <c r="S22" i="92"/>
  <c r="T22" i="92"/>
  <c r="U22" i="92"/>
  <c r="V22" i="92"/>
  <c r="W22" i="92"/>
  <c r="X22" i="92"/>
  <c r="Y22" i="92"/>
  <c r="Z22" i="92"/>
  <c r="AA22" i="92"/>
  <c r="AB22" i="92"/>
  <c r="AC22" i="92"/>
  <c r="AD22" i="92"/>
  <c r="AE22" i="92"/>
  <c r="AF22" i="92"/>
  <c r="C23" i="92"/>
  <c r="D23" i="92"/>
  <c r="E23" i="92"/>
  <c r="F23" i="92"/>
  <c r="G23" i="92"/>
  <c r="H23" i="92"/>
  <c r="I23" i="92"/>
  <c r="J23" i="92"/>
  <c r="K23" i="92"/>
  <c r="L23" i="92"/>
  <c r="M23" i="92"/>
  <c r="N23" i="92"/>
  <c r="O23" i="92"/>
  <c r="P23" i="92"/>
  <c r="Q23" i="92"/>
  <c r="R23" i="92"/>
  <c r="S23" i="92"/>
  <c r="T23" i="92"/>
  <c r="U23" i="92"/>
  <c r="V23" i="92"/>
  <c r="W23" i="92"/>
  <c r="X23" i="92"/>
  <c r="Y23" i="92"/>
  <c r="Z23" i="92"/>
  <c r="AA23" i="92"/>
  <c r="AB23" i="92"/>
  <c r="AC23" i="92"/>
  <c r="AD23" i="92"/>
  <c r="AE23" i="92"/>
  <c r="AF23" i="92"/>
  <c r="C24" i="92"/>
  <c r="D24" i="92"/>
  <c r="E24" i="92"/>
  <c r="F24" i="92"/>
  <c r="G24" i="92"/>
  <c r="H24" i="92"/>
  <c r="I24" i="92"/>
  <c r="J24" i="92"/>
  <c r="K24" i="92"/>
  <c r="L24" i="92"/>
  <c r="M24" i="92"/>
  <c r="N24" i="92"/>
  <c r="O24" i="92"/>
  <c r="P24" i="92"/>
  <c r="Q24" i="92"/>
  <c r="R24" i="92"/>
  <c r="S24" i="92"/>
  <c r="T24" i="92"/>
  <c r="U24" i="92"/>
  <c r="V24" i="92"/>
  <c r="W24" i="92"/>
  <c r="X24" i="92"/>
  <c r="Y24" i="92"/>
  <c r="Z24" i="92"/>
  <c r="AA24" i="92"/>
  <c r="AB24" i="92"/>
  <c r="AC24" i="92"/>
  <c r="AD24" i="92"/>
  <c r="AE24" i="92"/>
  <c r="AF24" i="92"/>
  <c r="C25" i="92"/>
  <c r="D25" i="92"/>
  <c r="E25" i="92"/>
  <c r="F25" i="92"/>
  <c r="G25" i="92"/>
  <c r="H25" i="92"/>
  <c r="I25" i="92"/>
  <c r="J25" i="92"/>
  <c r="K25" i="92"/>
  <c r="L25" i="92"/>
  <c r="M25" i="92"/>
  <c r="N25" i="92"/>
  <c r="O25" i="92"/>
  <c r="P25" i="92"/>
  <c r="Q25" i="92"/>
  <c r="R25" i="92"/>
  <c r="S25" i="92"/>
  <c r="T25" i="92"/>
  <c r="U25" i="92"/>
  <c r="V25" i="92"/>
  <c r="W25" i="92"/>
  <c r="X25" i="92"/>
  <c r="Y25" i="92"/>
  <c r="Z25" i="92"/>
  <c r="AA25" i="92"/>
  <c r="AB25" i="92"/>
  <c r="AC25" i="92"/>
  <c r="AD25" i="92"/>
  <c r="AE25" i="92"/>
  <c r="AF25" i="92"/>
  <c r="C26" i="92"/>
  <c r="D26" i="92"/>
  <c r="E26" i="92"/>
  <c r="F26" i="92"/>
  <c r="G26" i="92"/>
  <c r="H26" i="92"/>
  <c r="I26" i="92"/>
  <c r="J26" i="92"/>
  <c r="K26" i="92"/>
  <c r="L26" i="92"/>
  <c r="M26" i="92"/>
  <c r="N26" i="92"/>
  <c r="O26" i="92"/>
  <c r="P26" i="92"/>
  <c r="Q26" i="92"/>
  <c r="R26" i="92"/>
  <c r="S26" i="92"/>
  <c r="T26" i="92"/>
  <c r="U26" i="92"/>
  <c r="V26" i="92"/>
  <c r="W26" i="92"/>
  <c r="X26" i="92"/>
  <c r="Y26" i="92"/>
  <c r="Z26" i="92"/>
  <c r="AA26" i="92"/>
  <c r="AB26" i="92"/>
  <c r="AC26" i="92"/>
  <c r="AD26" i="92"/>
  <c r="AE26" i="92"/>
  <c r="AF26" i="92"/>
  <c r="C27" i="92"/>
  <c r="D27" i="92"/>
  <c r="E27" i="92"/>
  <c r="F27" i="92"/>
  <c r="G27" i="92"/>
  <c r="H27" i="92"/>
  <c r="I27" i="92"/>
  <c r="J27" i="92"/>
  <c r="K27" i="92"/>
  <c r="L27" i="92"/>
  <c r="M27" i="92"/>
  <c r="N27" i="92"/>
  <c r="O27" i="92"/>
  <c r="P27" i="92"/>
  <c r="Q27" i="92"/>
  <c r="R27" i="92"/>
  <c r="S27" i="92"/>
  <c r="T27" i="92"/>
  <c r="U27" i="92"/>
  <c r="V27" i="92"/>
  <c r="W27" i="92"/>
  <c r="X27" i="92"/>
  <c r="Y27" i="92"/>
  <c r="Z27" i="92"/>
  <c r="AA27" i="92"/>
  <c r="AB27" i="92"/>
  <c r="AC27" i="92"/>
  <c r="AD27" i="92"/>
  <c r="AE27" i="92"/>
  <c r="AF27" i="92"/>
  <c r="B4" i="92"/>
  <c r="B5" i="92"/>
  <c r="B6" i="92"/>
  <c r="B7" i="92"/>
  <c r="B8" i="92"/>
  <c r="B9" i="92"/>
  <c r="B10" i="92"/>
  <c r="B11" i="92"/>
  <c r="B12" i="92"/>
  <c r="B13" i="92"/>
  <c r="B14" i="92"/>
  <c r="B15" i="92"/>
  <c r="B16" i="92"/>
  <c r="B17" i="92"/>
  <c r="B18" i="92"/>
  <c r="B19" i="92"/>
  <c r="B20" i="92"/>
  <c r="B21" i="92"/>
  <c r="B22" i="92"/>
  <c r="B23" i="92"/>
  <c r="B24" i="92"/>
  <c r="B25" i="92"/>
  <c r="B26" i="92"/>
  <c r="B27" i="92"/>
  <c r="B3" i="92"/>
  <c r="B2" i="16" l="1"/>
  <c r="Q70" i="74"/>
  <c r="Q78" i="74" s="1"/>
  <c r="Q62" i="74"/>
  <c r="P62" i="74"/>
  <c r="P70" i="74" s="1"/>
  <c r="P78" i="74" s="1"/>
  <c r="O62" i="74"/>
  <c r="Q61" i="74"/>
  <c r="P61" i="74"/>
  <c r="P69" i="74" s="1"/>
  <c r="P77" i="74" s="1"/>
  <c r="O61" i="74"/>
  <c r="Q60" i="74"/>
  <c r="Q68" i="74" s="1"/>
  <c r="Q76" i="74" s="1"/>
  <c r="P60" i="74"/>
  <c r="P68" i="74" s="1"/>
  <c r="P76" i="74" s="1"/>
  <c r="O60" i="74"/>
  <c r="Q59" i="74"/>
  <c r="Q67" i="74" s="1"/>
  <c r="Q75" i="74" s="1"/>
  <c r="P59" i="74"/>
  <c r="P67" i="74" s="1"/>
  <c r="P75" i="74" s="1"/>
  <c r="O59" i="74"/>
  <c r="Q58" i="74"/>
  <c r="Q66" i="74" s="1"/>
  <c r="Q74" i="74" s="1"/>
  <c r="P58" i="74"/>
  <c r="P66" i="74" s="1"/>
  <c r="P74" i="74" s="1"/>
  <c r="O58" i="74"/>
  <c r="Q57" i="74"/>
  <c r="Q65" i="74" s="1"/>
  <c r="Q73" i="74" s="1"/>
  <c r="P57" i="74"/>
  <c r="P65" i="74" s="1"/>
  <c r="P73" i="74" s="1"/>
  <c r="O57" i="74"/>
  <c r="Q56" i="74"/>
  <c r="Q64" i="74" s="1"/>
  <c r="Q72" i="74" s="1"/>
  <c r="P56" i="74"/>
  <c r="O56" i="74"/>
  <c r="P64" i="74" s="1"/>
  <c r="P72" i="74" s="1"/>
  <c r="C70" i="1"/>
  <c r="A24" i="88" s="1"/>
  <c r="C29" i="91"/>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Q69" i="74" l="1"/>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40" i="74" l="1"/>
  <c r="O36" i="74"/>
  <c r="O32" i="74"/>
  <c r="O28" i="74"/>
  <c r="O24" i="74"/>
  <c r="O20" i="74"/>
  <c r="O16" i="74"/>
  <c r="O12" i="74"/>
  <c r="O8" i="74"/>
  <c r="O38" i="74"/>
  <c r="O30" i="74"/>
  <c r="O22" i="74"/>
  <c r="O10" i="74"/>
  <c r="P29" i="74"/>
  <c r="Q29" i="74" s="1"/>
  <c r="P32" i="74"/>
  <c r="Q32" i="74" s="1"/>
  <c r="P20" i="74"/>
  <c r="P12" i="74"/>
  <c r="Q12" i="74" s="1"/>
  <c r="P39" i="74"/>
  <c r="Q39" i="74" s="1"/>
  <c r="P35" i="74"/>
  <c r="P31" i="74"/>
  <c r="Q31" i="74" s="1"/>
  <c r="P27" i="74"/>
  <c r="P23" i="74"/>
  <c r="Q23" i="74" s="1"/>
  <c r="P19" i="74"/>
  <c r="Q19" i="74" s="1"/>
  <c r="P15" i="74"/>
  <c r="Q15" i="74" s="1"/>
  <c r="P11" i="74"/>
  <c r="Q11" i="74" s="1"/>
  <c r="P7" i="74"/>
  <c r="O34" i="74"/>
  <c r="O18" i="74"/>
  <c r="P37" i="74"/>
  <c r="Q37" i="74" s="1"/>
  <c r="P17" i="74"/>
  <c r="Q17" i="74" s="1"/>
  <c r="O33" i="74"/>
  <c r="O25" i="74"/>
  <c r="O17" i="74"/>
  <c r="O9" i="74"/>
  <c r="P36" i="74"/>
  <c r="Q36" i="74" s="1"/>
  <c r="P24" i="74"/>
  <c r="Q24" i="74" s="1"/>
  <c r="P8" i="74"/>
  <c r="Q8" i="74" s="1"/>
  <c r="O39" i="74"/>
  <c r="O35" i="74"/>
  <c r="O31" i="74"/>
  <c r="O27" i="74"/>
  <c r="O23" i="74"/>
  <c r="O19" i="74"/>
  <c r="O15" i="74"/>
  <c r="O11" i="74"/>
  <c r="O7" i="74"/>
  <c r="O26" i="74"/>
  <c r="O14" i="74"/>
  <c r="P33" i="74"/>
  <c r="Q33" i="74" s="1"/>
  <c r="P25" i="74"/>
  <c r="Q25" i="74" s="1"/>
  <c r="P13" i="74"/>
  <c r="O37" i="74"/>
  <c r="O21" i="74"/>
  <c r="O13" i="74"/>
  <c r="P38" i="74"/>
  <c r="Q38" i="74" s="1"/>
  <c r="P34" i="74"/>
  <c r="P30" i="74"/>
  <c r="Q30" i="74" s="1"/>
  <c r="P26" i="74"/>
  <c r="Q26" i="74" s="1"/>
  <c r="P22" i="74"/>
  <c r="Q22" i="74" s="1"/>
  <c r="P18" i="74"/>
  <c r="Q18" i="74" s="1"/>
  <c r="P14" i="74"/>
  <c r="P10" i="74"/>
  <c r="Q10" i="74" s="1"/>
  <c r="P9" i="74"/>
  <c r="Q9" i="74" s="1"/>
  <c r="P21" i="74"/>
  <c r="O29" i="74"/>
  <c r="P40" i="74"/>
  <c r="Q40" i="74" s="1"/>
  <c r="P28" i="74"/>
  <c r="P16" i="74"/>
  <c r="Q16" i="74" s="1"/>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D25" i="17" s="1"/>
  <c r="E25" i="17" s="1"/>
  <c r="F25" i="17" s="1"/>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E5" i="91"/>
  <c r="E9" i="91"/>
  <c r="E15" i="91"/>
  <c r="E18" i="91"/>
  <c r="E12" i="91"/>
  <c r="Q14" i="74" l="1"/>
  <c r="Q21" i="74"/>
  <c r="Q35"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V6" i="89" l="1"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AK6" i="88" l="1"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AD9" i="87" l="1"/>
  <c r="AC9" i="87"/>
  <c r="AE9" i="88"/>
  <c r="AS5" i="87"/>
  <c r="AC9" i="89"/>
  <c r="AK9" i="87"/>
  <c r="T9" i="89"/>
  <c r="R9" i="88"/>
  <c r="B3" i="22" s="1"/>
  <c r="Z9" i="88"/>
  <c r="R9" i="89"/>
  <c r="Z9" i="89"/>
  <c r="S9" i="87"/>
  <c r="AN5" i="87"/>
  <c r="AQ5" i="87"/>
  <c r="AL9" i="87"/>
  <c r="AR5" i="87"/>
  <c r="AT5" i="87"/>
  <c r="AU9" i="87" s="1"/>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B3" i="19" l="1"/>
  <c r="B10" i="21"/>
  <c r="C10" i="21" s="1"/>
  <c r="D10" i="21" s="1"/>
  <c r="E10" i="21" s="1"/>
  <c r="F10" i="21" s="1"/>
  <c r="G10" i="21" s="1"/>
  <c r="H10" i="21" s="1"/>
  <c r="I10" i="21" s="1"/>
  <c r="J10" i="21" s="1"/>
  <c r="K10" i="21" s="1"/>
  <c r="L10" i="21" s="1"/>
  <c r="M10" i="21" s="1"/>
  <c r="N10" i="21" s="1"/>
  <c r="O10" i="21" s="1"/>
  <c r="P10" i="21" s="1"/>
  <c r="Q10" i="21" s="1"/>
  <c r="R10" i="21" s="1"/>
  <c r="S10" i="21" s="1"/>
  <c r="T10" i="21" s="1"/>
  <c r="U10" i="21" s="1"/>
  <c r="V10" i="21" s="1"/>
  <c r="W10" i="21" s="1"/>
  <c r="X10" i="21" s="1"/>
  <c r="B4" i="23"/>
  <c r="C4" i="23" s="1"/>
  <c r="D4" i="23" s="1"/>
  <c r="E4" i="23" s="1"/>
  <c r="F4" i="23" s="1"/>
  <c r="G4" i="23" s="1"/>
  <c r="H4" i="23" s="1"/>
  <c r="I4" i="23" s="1"/>
  <c r="J4" i="23" s="1"/>
  <c r="K4" i="23" s="1"/>
  <c r="L4" i="23" s="1"/>
  <c r="M4" i="23" s="1"/>
  <c r="N4" i="23" s="1"/>
  <c r="O4" i="23" s="1"/>
  <c r="P4" i="23" s="1"/>
  <c r="Q4" i="23" s="1"/>
  <c r="R4" i="23" s="1"/>
  <c r="S4" i="23" s="1"/>
  <c r="T4" i="23" s="1"/>
  <c r="U4" i="23" s="1"/>
  <c r="V4" i="23" s="1"/>
  <c r="W4" i="23" s="1"/>
  <c r="AT9" i="87"/>
  <c r="AS9" i="87"/>
  <c r="AR9" i="89"/>
  <c r="AO9" i="87"/>
  <c r="AR9" i="87"/>
  <c r="AN9" i="87"/>
  <c r="AV9" i="87"/>
  <c r="AP9" i="89"/>
  <c r="C3" i="19"/>
  <c r="D3" i="19" s="1"/>
  <c r="E3" i="19" s="1"/>
  <c r="F3" i="19" s="1"/>
  <c r="G3" i="19" s="1"/>
  <c r="H3" i="19" s="1"/>
  <c r="I3" i="19" s="1"/>
  <c r="J3" i="19" s="1"/>
  <c r="K3" i="19" s="1"/>
  <c r="L3" i="19" s="1"/>
  <c r="M3" i="19" s="1"/>
  <c r="N3" i="19" s="1"/>
  <c r="O3" i="19" s="1"/>
  <c r="P3" i="19" s="1"/>
  <c r="Q3" i="19" s="1"/>
  <c r="R3" i="19" s="1"/>
  <c r="S3" i="19" s="1"/>
  <c r="T3" i="19" s="1"/>
  <c r="U3" i="19" s="1"/>
  <c r="V3" i="19" s="1"/>
  <c r="W3" i="19" s="1"/>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AN9" i="89"/>
  <c r="AS9" i="89"/>
  <c r="AT9" i="89"/>
  <c r="AV9" i="89"/>
  <c r="AO9" i="89"/>
  <c r="AW5" i="89"/>
  <c r="AR9" i="88"/>
  <c r="AP9" i="88"/>
  <c r="AS9" i="88"/>
  <c r="B24" i="23"/>
  <c r="C24" i="23" s="1"/>
  <c r="D24" i="23" s="1"/>
  <c r="E24" i="23" s="1"/>
  <c r="F24" i="23" s="1"/>
  <c r="G24" i="23" s="1"/>
  <c r="H24" i="23" s="1"/>
  <c r="I24" i="23" s="1"/>
  <c r="J24" i="23" s="1"/>
  <c r="K24" i="23" s="1"/>
  <c r="L24" i="23" s="1"/>
  <c r="M24" i="23" s="1"/>
  <c r="N24" i="23" s="1"/>
  <c r="O24" i="23" s="1"/>
  <c r="P24" i="23" s="1"/>
  <c r="Q24" i="23" s="1"/>
  <c r="R24" i="23" s="1"/>
  <c r="S24" i="23" s="1"/>
  <c r="T24" i="23" s="1"/>
  <c r="U24" i="23" s="1"/>
  <c r="V24" i="23" s="1"/>
  <c r="W24" i="23" s="1"/>
  <c r="X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V9" i="88"/>
  <c r="AW5" i="88"/>
  <c r="AU9" i="88"/>
  <c r="AN9" i="88"/>
  <c r="AO9" i="88"/>
  <c r="AT9" i="88"/>
  <c r="AQ9" i="88"/>
  <c r="X4" i="23" l="1"/>
  <c r="Y4" i="23" s="1"/>
  <c r="Z4" i="23" s="1"/>
  <c r="AA4" i="23" s="1"/>
  <c r="AB4" i="23" s="1"/>
  <c r="AC4" i="23" s="1"/>
  <c r="AD4" i="23" s="1"/>
  <c r="AE4" i="23" s="1"/>
  <c r="AF4" i="23" s="1"/>
  <c r="AB24" i="17"/>
  <c r="AC24" i="17" s="1"/>
  <c r="AD24" i="17" s="1"/>
  <c r="AE24" i="17" s="1"/>
  <c r="AF24" i="17" s="1"/>
  <c r="Y24" i="23"/>
  <c r="Z24" i="23" s="1"/>
  <c r="AA24" i="23" s="1"/>
  <c r="AB24" i="23" s="1"/>
  <c r="AC24" i="23" s="1"/>
  <c r="AD24" i="23" s="1"/>
  <c r="AE24" i="23" s="1"/>
  <c r="AF24" i="23" s="1"/>
  <c r="X3" i="22"/>
  <c r="Y3" i="22" s="1"/>
  <c r="Z3" i="22" s="1"/>
  <c r="AA3" i="22" s="1"/>
  <c r="AB3" i="22" s="1"/>
  <c r="AC3" i="22" s="1"/>
  <c r="AD3" i="22" s="1"/>
  <c r="AE3" i="22" s="1"/>
  <c r="AF3" i="22" s="1"/>
  <c r="X3" i="19"/>
  <c r="Y3" i="19" s="1"/>
  <c r="Z3" i="19" s="1"/>
  <c r="AA3" i="19" s="1"/>
  <c r="AB3" i="19" s="1"/>
  <c r="AC3" i="19" s="1"/>
  <c r="AD3" i="19" s="1"/>
  <c r="AE3" i="19" s="1"/>
  <c r="AF3" i="19" s="1"/>
  <c r="Y10" i="21"/>
  <c r="Z10" i="21" s="1"/>
  <c r="AA10" i="21" s="1"/>
  <c r="AB10" i="21" s="1"/>
  <c r="AC10" i="21" s="1"/>
  <c r="AD10" i="21" s="1"/>
  <c r="AE10" i="21" s="1"/>
  <c r="AF10" i="21" s="1"/>
  <c r="N8" i="85"/>
  <c r="K8" i="85"/>
  <c r="C7" i="84"/>
  <c r="C6" i="84"/>
  <c r="C5" i="84"/>
  <c r="C39" i="82"/>
  <c r="C38" i="82"/>
  <c r="C37" i="82"/>
  <c r="J7" i="82"/>
  <c r="J6" i="82" s="1"/>
  <c r="M7" i="82"/>
  <c r="M6" i="82" s="1"/>
  <c r="L7" i="82"/>
  <c r="L6" i="82" s="1"/>
  <c r="I7" i="82"/>
  <c r="I6" i="82" s="1"/>
  <c r="H7" i="82"/>
  <c r="H6" i="82" s="1"/>
  <c r="G7" i="82"/>
  <c r="G6" i="82" s="1"/>
  <c r="F7" i="82"/>
  <c r="F6" i="82" s="1"/>
  <c r="E7" i="82"/>
  <c r="E6" i="82" s="1"/>
  <c r="D39" i="82" l="1"/>
  <c r="D38" i="82"/>
  <c r="D46" i="85"/>
  <c r="D45" i="85"/>
  <c r="L8" i="85"/>
  <c r="M8" i="85"/>
  <c r="J8" i="85"/>
  <c r="I8" i="85"/>
  <c r="H8" i="85"/>
  <c r="G8" i="85"/>
  <c r="F8" i="85"/>
  <c r="E8" i="85"/>
  <c r="D44" i="85"/>
  <c r="D6" i="84"/>
  <c r="D5" i="84"/>
  <c r="D7" i="84"/>
  <c r="D37" i="82"/>
  <c r="G8" i="82"/>
  <c r="I8" i="82"/>
  <c r="F8" i="82"/>
  <c r="E8" i="82"/>
  <c r="M8" i="82"/>
  <c r="L8" i="82"/>
  <c r="H8" i="82"/>
  <c r="J8" i="82"/>
  <c r="L16" i="81" l="1"/>
  <c r="F16" i="81"/>
  <c r="J16" i="81"/>
  <c r="I16" i="81"/>
  <c r="H16" i="81"/>
  <c r="E16" i="81"/>
  <c r="G16" i="81"/>
  <c r="M16" i="81"/>
  <c r="AW34" i="74"/>
  <c r="D46" i="81" l="1"/>
  <c r="D48" i="81" l="1"/>
  <c r="D47" i="81"/>
  <c r="R15" i="16"/>
  <c r="S15" i="16"/>
  <c r="T15" i="16"/>
  <c r="U15" i="16"/>
  <c r="R15" i="17"/>
  <c r="S15" i="17"/>
  <c r="T15" i="17"/>
  <c r="U15" i="17"/>
  <c r="R15" i="15"/>
  <c r="S15" i="15"/>
  <c r="T15" i="15"/>
  <c r="U15" i="15"/>
  <c r="R15" i="18"/>
  <c r="S15" i="18"/>
  <c r="T15" i="18"/>
  <c r="U15" i="18"/>
  <c r="R26" i="16"/>
  <c r="S26" i="16"/>
  <c r="T26" i="16"/>
  <c r="U26" i="16"/>
  <c r="R26" i="19"/>
  <c r="S26" i="19"/>
  <c r="T26" i="19"/>
  <c r="U26" i="19"/>
  <c r="R26" i="17"/>
  <c r="S26" i="17"/>
  <c r="T26" i="17"/>
  <c r="U26" i="17"/>
  <c r="R26" i="15"/>
  <c r="S26" i="15"/>
  <c r="T26" i="15"/>
  <c r="U26" i="15"/>
  <c r="R26" i="18"/>
  <c r="S26" i="18"/>
  <c r="T26" i="18"/>
  <c r="U26" i="18"/>
  <c r="M15" i="16"/>
  <c r="N15" i="16"/>
  <c r="O15" i="16"/>
  <c r="P15" i="16"/>
  <c r="M15" i="17"/>
  <c r="N15" i="17"/>
  <c r="O15" i="17"/>
  <c r="P15" i="17"/>
  <c r="M15" i="15"/>
  <c r="N15" i="15"/>
  <c r="O15" i="15"/>
  <c r="P15" i="15"/>
  <c r="M15" i="18"/>
  <c r="N15" i="18"/>
  <c r="O15" i="18"/>
  <c r="P15" i="18"/>
  <c r="M26" i="16"/>
  <c r="N26" i="16"/>
  <c r="O26" i="16"/>
  <c r="P26" i="16"/>
  <c r="M26" i="19"/>
  <c r="N26" i="19"/>
  <c r="O26" i="19"/>
  <c r="P26" i="19"/>
  <c r="M26" i="17"/>
  <c r="N26" i="17"/>
  <c r="O26" i="17"/>
  <c r="P26" i="17"/>
  <c r="M26" i="15"/>
  <c r="N26" i="15"/>
  <c r="O26" i="15"/>
  <c r="P26" i="15"/>
  <c r="M26" i="18"/>
  <c r="N26" i="18"/>
  <c r="O26" i="18"/>
  <c r="P26" i="18"/>
  <c r="H15" i="16"/>
  <c r="I15" i="16"/>
  <c r="J15" i="16"/>
  <c r="K15" i="16"/>
  <c r="H15" i="17"/>
  <c r="I15" i="17"/>
  <c r="J15" i="17"/>
  <c r="K15" i="17"/>
  <c r="H15" i="15"/>
  <c r="I15" i="15"/>
  <c r="J15" i="15"/>
  <c r="K15" i="15"/>
  <c r="H15" i="18"/>
  <c r="I15" i="18"/>
  <c r="J15" i="18"/>
  <c r="K15" i="18"/>
  <c r="H26" i="16"/>
  <c r="I26" i="16"/>
  <c r="J26" i="16"/>
  <c r="K26" i="16"/>
  <c r="H26" i="19"/>
  <c r="I26" i="19"/>
  <c r="J26" i="19"/>
  <c r="K26" i="19"/>
  <c r="H26" i="17"/>
  <c r="I26" i="17"/>
  <c r="J26" i="17"/>
  <c r="K26" i="17"/>
  <c r="H26" i="15"/>
  <c r="I26" i="15"/>
  <c r="J26" i="15"/>
  <c r="K26" i="15"/>
  <c r="H26" i="18"/>
  <c r="I26" i="18"/>
  <c r="J26" i="18"/>
  <c r="K26" i="18"/>
  <c r="B15" i="16"/>
  <c r="C15" i="16"/>
  <c r="D15" i="16"/>
  <c r="E15" i="16"/>
  <c r="F15" i="16"/>
  <c r="B15" i="17"/>
  <c r="C15" i="17"/>
  <c r="D15" i="17"/>
  <c r="E15" i="17"/>
  <c r="F15" i="17"/>
  <c r="B15" i="15"/>
  <c r="C15" i="15"/>
  <c r="D15" i="15"/>
  <c r="E15" i="15"/>
  <c r="F15" i="15"/>
  <c r="B15" i="18"/>
  <c r="C15" i="18"/>
  <c r="D15" i="18"/>
  <c r="E15" i="18"/>
  <c r="F15" i="18"/>
  <c r="B26" i="16"/>
  <c r="C26" i="16"/>
  <c r="D26" i="16"/>
  <c r="E26" i="16"/>
  <c r="F26" i="16"/>
  <c r="B26" i="19"/>
  <c r="C26" i="19"/>
  <c r="D26" i="19"/>
  <c r="E26" i="19"/>
  <c r="F26" i="19"/>
  <c r="B26" i="17"/>
  <c r="C26" i="17"/>
  <c r="D26" i="17"/>
  <c r="E26" i="17"/>
  <c r="F26" i="17"/>
  <c r="B26" i="15"/>
  <c r="C26" i="15"/>
  <c r="D26" i="15"/>
  <c r="E26" i="15"/>
  <c r="F26" i="15"/>
  <c r="B26" i="18"/>
  <c r="C26" i="18"/>
  <c r="D26" i="18"/>
  <c r="E26" i="18"/>
  <c r="F26" i="18"/>
  <c r="K17" i="19" l="1"/>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AE15" i="17" l="1"/>
  <c r="X16" i="15"/>
  <c r="AA17" i="23"/>
  <c r="Y12" i="15"/>
  <c r="AE15" i="15"/>
  <c r="AE23" i="23"/>
  <c r="Y15" i="19"/>
  <c r="X15" i="19"/>
  <c r="AA18" i="15"/>
  <c r="Q19" i="22"/>
  <c r="Q21" i="23"/>
  <c r="Q20" i="19"/>
  <c r="Q20" i="18"/>
  <c r="Q18" i="22"/>
  <c r="Q22" i="22"/>
  <c r="Q20" i="23"/>
  <c r="Q19" i="19"/>
  <c r="Q19" i="18"/>
  <c r="Q21" i="22"/>
  <c r="Q19" i="23"/>
  <c r="Q18" i="19"/>
  <c r="Q22" i="19"/>
  <c r="Q18" i="18"/>
  <c r="Q22" i="18"/>
  <c r="Q20" i="22"/>
  <c r="Q21" i="18"/>
  <c r="Q22" i="23"/>
  <c r="Q18" i="23"/>
  <c r="Q21" i="19"/>
  <c r="X15" i="18"/>
  <c r="Q15" i="18"/>
  <c r="AC15" i="16"/>
  <c r="Q15" i="16"/>
  <c r="Q12" i="17"/>
  <c r="Q11" i="17"/>
  <c r="AF26" i="17"/>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Y15" i="17"/>
  <c r="Q17" i="16"/>
  <c r="Q16" i="16"/>
  <c r="Q11" i="16"/>
  <c r="Q12" i="16"/>
  <c r="V19" i="15"/>
  <c r="V18" i="15"/>
  <c r="V22" i="15"/>
  <c r="V21" i="15"/>
  <c r="V20" i="15"/>
  <c r="V15" i="19"/>
  <c r="V15" i="22"/>
  <c r="V15" i="23"/>
  <c r="V12" i="15"/>
  <c r="V11" i="15"/>
  <c r="AC15" i="15"/>
  <c r="Q15" i="15"/>
  <c r="Q15" i="23"/>
  <c r="Q15" i="22"/>
  <c r="Q15" i="19"/>
  <c r="Q16" i="15"/>
  <c r="Q17" i="15"/>
  <c r="Q17" i="23"/>
  <c r="Q16" i="22"/>
  <c r="Q16" i="23"/>
  <c r="Q17" i="19"/>
  <c r="Q17" i="22"/>
  <c r="Q16" i="19"/>
  <c r="Q12" i="15"/>
  <c r="Q11" i="15"/>
  <c r="Q12" i="22"/>
  <c r="Q11" i="19"/>
  <c r="Q12" i="23"/>
  <c r="Q11" i="22"/>
  <c r="Q11" i="23"/>
  <c r="Q12" i="19"/>
  <c r="Q18" i="17"/>
  <c r="Q22" i="17"/>
  <c r="Q21" i="17"/>
  <c r="Q20" i="17"/>
  <c r="Q19" i="17"/>
  <c r="AB15" i="17"/>
  <c r="Q15" i="17"/>
  <c r="Q17" i="17"/>
  <c r="Q16" i="17"/>
  <c r="V17" i="15"/>
  <c r="V16" i="15"/>
  <c r="L18" i="15"/>
  <c r="L22" i="15"/>
  <c r="L21" i="15"/>
  <c r="L20" i="15"/>
  <c r="L19" i="15"/>
  <c r="L15" i="19"/>
  <c r="L15" i="22"/>
  <c r="L15" i="23"/>
  <c r="L17" i="15"/>
  <c r="L16" i="15"/>
  <c r="L17" i="22"/>
  <c r="L16" i="19"/>
  <c r="L17" i="23"/>
  <c r="L16" i="22"/>
  <c r="L16" i="23"/>
  <c r="L17" i="19"/>
  <c r="L11" i="15"/>
  <c r="L12" i="15"/>
  <c r="L12" i="19"/>
  <c r="L12" i="22"/>
  <c r="L11" i="19"/>
  <c r="L12" i="23"/>
  <c r="L11" i="22"/>
  <c r="L11" i="23"/>
  <c r="Q19" i="16"/>
  <c r="Q18" i="16"/>
  <c r="Q22" i="16"/>
  <c r="Q21" i="16"/>
  <c r="Q20" i="16"/>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V11" i="22"/>
  <c r="V11" i="23"/>
  <c r="V12" i="19"/>
  <c r="V12" i="22"/>
  <c r="V11" i="19"/>
  <c r="V12" i="23"/>
  <c r="Q21" i="15"/>
  <c r="Q20" i="15"/>
  <c r="Q19" i="15"/>
  <c r="Q18" i="15"/>
  <c r="Q22" i="15"/>
  <c r="AC26" i="18"/>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C26" i="15"/>
  <c r="V26" i="23"/>
  <c r="V14" i="22"/>
  <c r="V8" i="22"/>
  <c r="V14" i="23"/>
  <c r="V8" i="23"/>
  <c r="V5" i="22"/>
  <c r="V13" i="22"/>
  <c r="V7" i="22"/>
  <c r="V13" i="23"/>
  <c r="V7" i="23"/>
  <c r="V23" i="22"/>
  <c r="V6" i="22"/>
  <c r="V26" i="19"/>
  <c r="V9" i="22"/>
  <c r="V23" i="23"/>
  <c r="V6" i="23"/>
  <c r="V26" i="22"/>
  <c r="V5" i="23"/>
  <c r="V9" i="23"/>
  <c r="AB2" i="19"/>
  <c r="Q23" i="23"/>
  <c r="Q6" i="23"/>
  <c r="Q26" i="19"/>
  <c r="Q5" i="22"/>
  <c r="Q9" i="22"/>
  <c r="Q7" i="23"/>
  <c r="Q26" i="22"/>
  <c r="Q5" i="23"/>
  <c r="Q9" i="23"/>
  <c r="Q13" i="23"/>
  <c r="Q26" i="23"/>
  <c r="Q14" i="22"/>
  <c r="Q8" i="22"/>
  <c r="Q14" i="23"/>
  <c r="Q8" i="23"/>
  <c r="Q13" i="22"/>
  <c r="Q7" i="22"/>
  <c r="Q23" i="22"/>
  <c r="Q6" i="22"/>
  <c r="Y26" i="18"/>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X7" i="19"/>
  <c r="W26" i="17"/>
  <c r="Q26" i="17"/>
  <c r="Z15" i="16"/>
  <c r="V14" i="15"/>
  <c r="V13" i="15"/>
  <c r="Q14" i="16"/>
  <c r="Q13" i="16"/>
  <c r="AD15" i="16"/>
  <c r="AB26" i="16"/>
  <c r="AD15" i="17"/>
  <c r="AA15" i="18"/>
  <c r="W26" i="16"/>
  <c r="W15" i="17"/>
  <c r="Y15" i="16"/>
  <c r="AB15" i="15"/>
  <c r="AB15" i="16"/>
  <c r="Z15" i="17"/>
  <c r="Y26" i="17"/>
  <c r="AC15" i="17"/>
  <c r="Z15" i="18"/>
  <c r="W5" i="19"/>
  <c r="V13" i="16"/>
  <c r="V14" i="16"/>
  <c r="L14" i="16"/>
  <c r="L13" i="16"/>
  <c r="L13" i="15"/>
  <c r="L14" i="15"/>
  <c r="G13" i="16"/>
  <c r="G14" i="16"/>
  <c r="Y15" i="15"/>
  <c r="X15" i="16"/>
  <c r="X15" i="17"/>
  <c r="AF15" i="15"/>
  <c r="AC26" i="16"/>
  <c r="Y15" i="18"/>
  <c r="AW28" i="74"/>
  <c r="G14" i="18"/>
  <c r="G13" i="18"/>
  <c r="G13" i="15"/>
  <c r="G14" i="15"/>
  <c r="AE15" i="18"/>
  <c r="AA15" i="15"/>
  <c r="AD15" i="15"/>
  <c r="Z26" i="17"/>
  <c r="AW21" i="74"/>
  <c r="B15" i="20" s="1"/>
  <c r="C15" i="20" s="1"/>
  <c r="D15" i="20" s="1"/>
  <c r="E15" i="20" s="1"/>
  <c r="F15" i="20" s="1"/>
  <c r="G15" i="20" s="1"/>
  <c r="H15" i="20" s="1"/>
  <c r="I15" i="20" s="1"/>
  <c r="J15" i="20" s="1"/>
  <c r="K15" i="20" s="1"/>
  <c r="L15" i="20" s="1"/>
  <c r="M15" i="20" s="1"/>
  <c r="N15" i="20" s="1"/>
  <c r="O15" i="20" s="1"/>
  <c r="P15" i="20" s="1"/>
  <c r="Q15" i="20" s="1"/>
  <c r="R15" i="20" s="1"/>
  <c r="S15" i="20" s="1"/>
  <c r="T15" i="20" s="1"/>
  <c r="U15" i="20" s="1"/>
  <c r="V15" i="20" s="1"/>
  <c r="W15" i="20" s="1"/>
  <c r="X15" i="20" s="1"/>
  <c r="Y15" i="20" s="1"/>
  <c r="Z15" i="20" s="1"/>
  <c r="AA15" i="20" s="1"/>
  <c r="AB15" i="20" s="1"/>
  <c r="AC15" i="20" s="1"/>
  <c r="AD15" i="20" s="1"/>
  <c r="AE15" i="20" s="1"/>
  <c r="AF15" i="20" s="1"/>
  <c r="Q14" i="15"/>
  <c r="Q13" i="15"/>
  <c r="Y9" i="19"/>
  <c r="Z15" i="15"/>
  <c r="Y26" i="16"/>
  <c r="AA26" i="15"/>
  <c r="X26" i="18"/>
  <c r="W15" i="16"/>
  <c r="X15" i="15"/>
  <c r="V13" i="17"/>
  <c r="V14" i="17"/>
  <c r="W26" i="15"/>
  <c r="AF15" i="18"/>
  <c r="AF26" i="16"/>
  <c r="AD15" i="18"/>
  <c r="Q14" i="17"/>
  <c r="Q13" i="17"/>
  <c r="AE26" i="18"/>
  <c r="AW35" i="74"/>
  <c r="AE26" i="15"/>
  <c r="AA5" i="18"/>
  <c r="AE26" i="16"/>
  <c r="AD26" i="17"/>
  <c r="W26" i="18"/>
  <c r="L14" i="17"/>
  <c r="L13" i="17"/>
  <c r="Z8" i="19"/>
  <c r="AC7" i="19"/>
  <c r="AD8" i="19"/>
  <c r="Z26" i="16"/>
  <c r="AD26" i="16"/>
  <c r="AC26" i="17"/>
  <c r="AB26" i="18"/>
  <c r="L14" i="18"/>
  <c r="L13" i="18"/>
  <c r="G14" i="17"/>
  <c r="G13" i="17"/>
  <c r="X26" i="15"/>
  <c r="AB26" i="15"/>
  <c r="AA15" i="16"/>
  <c r="X26" i="16"/>
  <c r="AA2" i="23"/>
  <c r="X26" i="17"/>
  <c r="AB26" i="17"/>
  <c r="Z26" i="18"/>
  <c r="AF15" i="17"/>
  <c r="W15" i="15"/>
  <c r="Z26" i="15"/>
  <c r="AF2" i="23"/>
  <c r="AF26" i="15"/>
  <c r="AE15" i="16"/>
  <c r="AB15" i="18"/>
  <c r="AC15" i="18"/>
  <c r="AE26" i="17"/>
  <c r="V14" i="19"/>
  <c r="V13" i="19"/>
  <c r="AD26" i="15"/>
  <c r="AA15" i="17"/>
  <c r="Q14" i="19"/>
  <c r="Q13" i="19"/>
  <c r="Y26" i="15"/>
  <c r="AW14" i="74"/>
  <c r="AA26" i="17"/>
  <c r="W15" i="18"/>
  <c r="AF15" i="16"/>
  <c r="G13" i="19"/>
  <c r="G14" i="19"/>
  <c r="V14" i="18"/>
  <c r="V13" i="18"/>
  <c r="Q14" i="18"/>
  <c r="Q13" i="18"/>
  <c r="L13" i="19"/>
  <c r="L14" i="19"/>
  <c r="AA26" i="16"/>
  <c r="AW7"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X6" i="19" l="1"/>
  <c r="X2" i="22"/>
  <c r="X17" i="15"/>
  <c r="AA16" i="22"/>
  <c r="X15" i="22"/>
  <c r="X15" i="23"/>
  <c r="AA16" i="19"/>
  <c r="Y11" i="15"/>
  <c r="Z9" i="16"/>
  <c r="AE9" i="23"/>
  <c r="AA17" i="22"/>
  <c r="AE2" i="23"/>
  <c r="W23" i="17"/>
  <c r="B26" i="20"/>
  <c r="C26" i="20" s="1"/>
  <c r="D26" i="20" s="1"/>
  <c r="E26" i="20" s="1"/>
  <c r="F26" i="20" s="1"/>
  <c r="G26" i="20" s="1"/>
  <c r="H26" i="20" s="1"/>
  <c r="I26" i="20" s="1"/>
  <c r="J26" i="20" s="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B14" i="20"/>
  <c r="C14" i="20" s="1"/>
  <c r="D14" i="20" s="1"/>
  <c r="E14" i="20" s="1"/>
  <c r="F14" i="20" s="1"/>
  <c r="G14" i="20" s="1"/>
  <c r="H14" i="20" s="1"/>
  <c r="I14" i="20" s="1"/>
  <c r="J14" i="20" s="1"/>
  <c r="K14" i="20" s="1"/>
  <c r="L14" i="20" s="1"/>
  <c r="M14" i="20" s="1"/>
  <c r="N14" i="20" s="1"/>
  <c r="O14" i="20" s="1"/>
  <c r="P14" i="20" s="1"/>
  <c r="Q14" i="20" s="1"/>
  <c r="R14" i="20" s="1"/>
  <c r="S14" i="20" s="1"/>
  <c r="T14" i="20" s="1"/>
  <c r="U14" i="20" s="1"/>
  <c r="V14" i="20" s="1"/>
  <c r="W14" i="20" s="1"/>
  <c r="X14" i="20" s="1"/>
  <c r="Y14" i="20" s="1"/>
  <c r="Z14" i="20" s="1"/>
  <c r="AA14" i="20" s="1"/>
  <c r="AB14" i="20" s="1"/>
  <c r="AC14" i="20" s="1"/>
  <c r="AD14" i="20" s="1"/>
  <c r="AE14" i="20" s="1"/>
  <c r="AF14" i="20" s="1"/>
  <c r="B13" i="20"/>
  <c r="C13" i="20" s="1"/>
  <c r="D13" i="20" s="1"/>
  <c r="E13" i="20" s="1"/>
  <c r="F13" i="20" s="1"/>
  <c r="G13" i="20" s="1"/>
  <c r="H13" i="20" s="1"/>
  <c r="I13" i="20" s="1"/>
  <c r="J13" i="20" s="1"/>
  <c r="K13" i="20" s="1"/>
  <c r="L13" i="20" s="1"/>
  <c r="M13" i="20" s="1"/>
  <c r="N13" i="20" s="1"/>
  <c r="O13" i="20" s="1"/>
  <c r="P13" i="20" s="1"/>
  <c r="Q13" i="20" s="1"/>
  <c r="R13" i="20" s="1"/>
  <c r="S13" i="20" s="1"/>
  <c r="T13" i="20" s="1"/>
  <c r="U13" i="20" s="1"/>
  <c r="V13" i="20" s="1"/>
  <c r="W13" i="20" s="1"/>
  <c r="X13" i="20" s="1"/>
  <c r="Y13" i="20" s="1"/>
  <c r="Z13" i="20" s="1"/>
  <c r="AA13" i="20" s="1"/>
  <c r="AB13" i="20" s="1"/>
  <c r="AC13" i="20" s="1"/>
  <c r="AD13" i="20" s="1"/>
  <c r="AE13" i="20" s="1"/>
  <c r="AF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D12" i="20" s="1"/>
  <c r="E12" i="20" s="1"/>
  <c r="F12" i="20" s="1"/>
  <c r="G12" i="20" s="1"/>
  <c r="H12" i="20" s="1"/>
  <c r="I12" i="20" s="1"/>
  <c r="J12" i="20" s="1"/>
  <c r="K12" i="20" s="1"/>
  <c r="L12" i="20" s="1"/>
  <c r="M12" i="20" s="1"/>
  <c r="N12" i="20" s="1"/>
  <c r="O12" i="20" s="1"/>
  <c r="P12" i="20" s="1"/>
  <c r="Q12" i="20" s="1"/>
  <c r="R12" i="20" s="1"/>
  <c r="S12" i="20" s="1"/>
  <c r="T12" i="20" s="1"/>
  <c r="U12" i="20" s="1"/>
  <c r="V12" i="20" s="1"/>
  <c r="W12" i="20" s="1"/>
  <c r="X12" i="20" s="1"/>
  <c r="Y12" i="20" s="1"/>
  <c r="Z12" i="20" s="1"/>
  <c r="AA12" i="20" s="1"/>
  <c r="AB12" i="20" s="1"/>
  <c r="AC12" i="20" s="1"/>
  <c r="AD12" i="20" s="1"/>
  <c r="AE12" i="20" s="1"/>
  <c r="AF12" i="20" s="1"/>
  <c r="B11" i="20"/>
  <c r="C11" i="20" s="1"/>
  <c r="D11" i="20" s="1"/>
  <c r="E11" i="20" s="1"/>
  <c r="F11" i="20" s="1"/>
  <c r="G11" i="20" s="1"/>
  <c r="H11" i="20" s="1"/>
  <c r="I11" i="20" s="1"/>
  <c r="J11" i="20" s="1"/>
  <c r="K11" i="20" s="1"/>
  <c r="L11" i="20" s="1"/>
  <c r="M11" i="20" s="1"/>
  <c r="N11" i="20" s="1"/>
  <c r="O11" i="20" s="1"/>
  <c r="P11" i="20" s="1"/>
  <c r="Q11" i="20" s="1"/>
  <c r="R11" i="20" s="1"/>
  <c r="S11" i="20" s="1"/>
  <c r="T11" i="20" s="1"/>
  <c r="U11" i="20" s="1"/>
  <c r="V11" i="20" s="1"/>
  <c r="W11" i="20" s="1"/>
  <c r="X11" i="20" s="1"/>
  <c r="Y11" i="20" s="1"/>
  <c r="Z11" i="20" s="1"/>
  <c r="AA11" i="20" s="1"/>
  <c r="AB11" i="20" s="1"/>
  <c r="AC11" i="20" s="1"/>
  <c r="AD11" i="20" s="1"/>
  <c r="AE11" i="20" s="1"/>
  <c r="AF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D17" i="20" s="1"/>
  <c r="E17" i="20" s="1"/>
  <c r="F17" i="20" s="1"/>
  <c r="G17" i="20" s="1"/>
  <c r="H17" i="20" s="1"/>
  <c r="I17" i="20" s="1"/>
  <c r="J17" i="20" s="1"/>
  <c r="K17" i="20" s="1"/>
  <c r="L17" i="20" s="1"/>
  <c r="M17" i="20" s="1"/>
  <c r="N17" i="20" s="1"/>
  <c r="O17" i="20" s="1"/>
  <c r="P17" i="20" s="1"/>
  <c r="Q17" i="20" s="1"/>
  <c r="R17" i="20" s="1"/>
  <c r="S17" i="20" s="1"/>
  <c r="T17" i="20" s="1"/>
  <c r="U17" i="20" s="1"/>
  <c r="V17" i="20" s="1"/>
  <c r="W17" i="20" s="1"/>
  <c r="X17" i="20" s="1"/>
  <c r="Y17" i="20" s="1"/>
  <c r="Z17" i="20" s="1"/>
  <c r="AA17" i="20" s="1"/>
  <c r="AB17" i="20" s="1"/>
  <c r="AC17" i="20" s="1"/>
  <c r="AD17" i="20" s="1"/>
  <c r="AE17" i="20" s="1"/>
  <c r="AF17" i="20" s="1"/>
  <c r="B16" i="20"/>
  <c r="C16" i="20" s="1"/>
  <c r="D16" i="20" s="1"/>
  <c r="E16" i="20" s="1"/>
  <c r="F16" i="20" s="1"/>
  <c r="G16" i="20" s="1"/>
  <c r="H16" i="20" s="1"/>
  <c r="I16" i="20" s="1"/>
  <c r="J16" i="20" s="1"/>
  <c r="K16" i="20" s="1"/>
  <c r="L16" i="20" s="1"/>
  <c r="M16" i="20" s="1"/>
  <c r="N16" i="20" s="1"/>
  <c r="O16" i="20" s="1"/>
  <c r="P16" i="20" s="1"/>
  <c r="Q16" i="20" s="1"/>
  <c r="R16" i="20" s="1"/>
  <c r="S16" i="20" s="1"/>
  <c r="T16" i="20" s="1"/>
  <c r="U16" i="20" s="1"/>
  <c r="V16" i="20" s="1"/>
  <c r="W16" i="20" s="1"/>
  <c r="X16" i="20" s="1"/>
  <c r="Y16" i="20" s="1"/>
  <c r="Z16" i="20" s="1"/>
  <c r="AA16" i="20" s="1"/>
  <c r="AB16" i="20" s="1"/>
  <c r="AC16" i="20" s="1"/>
  <c r="AD16" i="20" s="1"/>
  <c r="AE16" i="20" s="1"/>
  <c r="AF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D19" i="20" s="1"/>
  <c r="E19" i="20" s="1"/>
  <c r="F19" i="20" s="1"/>
  <c r="G19" i="20" s="1"/>
  <c r="H19" i="20" s="1"/>
  <c r="I19" i="20" s="1"/>
  <c r="J19" i="20" s="1"/>
  <c r="K19" i="20" s="1"/>
  <c r="L19" i="20" s="1"/>
  <c r="M19" i="20" s="1"/>
  <c r="N19" i="20" s="1"/>
  <c r="O19" i="20" s="1"/>
  <c r="P19" i="20" s="1"/>
  <c r="Q19" i="20" s="1"/>
  <c r="R19" i="20" s="1"/>
  <c r="S19" i="20" s="1"/>
  <c r="T19" i="20" s="1"/>
  <c r="U19" i="20" s="1"/>
  <c r="V19" i="20" s="1"/>
  <c r="W19" i="20" s="1"/>
  <c r="X19" i="20" s="1"/>
  <c r="Y19" i="20" s="1"/>
  <c r="Z19" i="20" s="1"/>
  <c r="AA19" i="20" s="1"/>
  <c r="AB19" i="20" s="1"/>
  <c r="AC19" i="20" s="1"/>
  <c r="AD19" i="20" s="1"/>
  <c r="AE19" i="20" s="1"/>
  <c r="AF19" i="20" s="1"/>
  <c r="B20" i="20"/>
  <c r="C20" i="20" s="1"/>
  <c r="D20" i="20" s="1"/>
  <c r="E20" i="20" s="1"/>
  <c r="F20" i="20" s="1"/>
  <c r="G20" i="20" s="1"/>
  <c r="H20" i="20" s="1"/>
  <c r="I20" i="20" s="1"/>
  <c r="J20" i="20" s="1"/>
  <c r="K20" i="20" s="1"/>
  <c r="L20" i="20" s="1"/>
  <c r="M20" i="20" s="1"/>
  <c r="N20" i="20" s="1"/>
  <c r="O20" i="20" s="1"/>
  <c r="P20" i="20" s="1"/>
  <c r="Q20" i="20" s="1"/>
  <c r="R20" i="20" s="1"/>
  <c r="S20" i="20" s="1"/>
  <c r="T20" i="20" s="1"/>
  <c r="U20" i="20" s="1"/>
  <c r="V20" i="20" s="1"/>
  <c r="W20" i="20" s="1"/>
  <c r="X20" i="20" s="1"/>
  <c r="Y20" i="20" s="1"/>
  <c r="Z20" i="20" s="1"/>
  <c r="AA20" i="20" s="1"/>
  <c r="AB20" i="20" s="1"/>
  <c r="AC20" i="20" s="1"/>
  <c r="AD20" i="20" s="1"/>
  <c r="AE20" i="20" s="1"/>
  <c r="AF20" i="20" s="1"/>
  <c r="B21" i="20"/>
  <c r="C21" i="20" s="1"/>
  <c r="D21" i="20" s="1"/>
  <c r="E21" i="20" s="1"/>
  <c r="F21" i="20" s="1"/>
  <c r="G21" i="20" s="1"/>
  <c r="H21" i="20" s="1"/>
  <c r="I21" i="20" s="1"/>
  <c r="J21" i="20" s="1"/>
  <c r="K21" i="20" s="1"/>
  <c r="L21" i="20" s="1"/>
  <c r="M21" i="20" s="1"/>
  <c r="N21" i="20" s="1"/>
  <c r="O21" i="20" s="1"/>
  <c r="P21" i="20" s="1"/>
  <c r="Q21" i="20" s="1"/>
  <c r="R21" i="20" s="1"/>
  <c r="S21" i="20" s="1"/>
  <c r="T21" i="20" s="1"/>
  <c r="U21" i="20" s="1"/>
  <c r="V21" i="20" s="1"/>
  <c r="W21" i="20" s="1"/>
  <c r="X21" i="20" s="1"/>
  <c r="Y21" i="20" s="1"/>
  <c r="Z21" i="20" s="1"/>
  <c r="AA21" i="20" s="1"/>
  <c r="AB21" i="20" s="1"/>
  <c r="AC21" i="20" s="1"/>
  <c r="AD21" i="20" s="1"/>
  <c r="AE21" i="20" s="1"/>
  <c r="AF21" i="20" s="1"/>
  <c r="B22" i="20"/>
  <c r="C22" i="20" s="1"/>
  <c r="D22" i="20" s="1"/>
  <c r="E22" i="20" s="1"/>
  <c r="F22" i="20" s="1"/>
  <c r="G22" i="20" s="1"/>
  <c r="H22" i="20" s="1"/>
  <c r="I22" i="20" s="1"/>
  <c r="J22" i="20" s="1"/>
  <c r="K22" i="20" s="1"/>
  <c r="L22" i="20" s="1"/>
  <c r="M22" i="20" s="1"/>
  <c r="N22" i="20" s="1"/>
  <c r="O22" i="20" s="1"/>
  <c r="P22" i="20" s="1"/>
  <c r="Q22" i="20" s="1"/>
  <c r="R22" i="20" s="1"/>
  <c r="S22" i="20" s="1"/>
  <c r="T22" i="20" s="1"/>
  <c r="U22" i="20" s="1"/>
  <c r="V22" i="20" s="1"/>
  <c r="W22" i="20" s="1"/>
  <c r="X22" i="20" s="1"/>
  <c r="Y22" i="20" s="1"/>
  <c r="Z22" i="20" s="1"/>
  <c r="AA22" i="20" s="1"/>
  <c r="AB22" i="20" s="1"/>
  <c r="AC22" i="20" s="1"/>
  <c r="AD22" i="20" s="1"/>
  <c r="AE22" i="20" s="1"/>
  <c r="AF22" i="20" s="1"/>
  <c r="B18" i="20"/>
  <c r="C18" i="20" s="1"/>
  <c r="D18" i="20" s="1"/>
  <c r="E18" i="20" s="1"/>
  <c r="F18" i="20" s="1"/>
  <c r="G18" i="20" s="1"/>
  <c r="H18" i="20" s="1"/>
  <c r="I18" i="20" s="1"/>
  <c r="J18" i="20" s="1"/>
  <c r="K18" i="20" s="1"/>
  <c r="L18" i="20" s="1"/>
  <c r="M18" i="20" s="1"/>
  <c r="N18" i="20" s="1"/>
  <c r="O18" i="20" s="1"/>
  <c r="P18" i="20" s="1"/>
  <c r="Q18" i="20" s="1"/>
  <c r="R18" i="20" s="1"/>
  <c r="S18" i="20" s="1"/>
  <c r="T18" i="20" s="1"/>
  <c r="U18" i="20" s="1"/>
  <c r="V18" i="20" s="1"/>
  <c r="W18" i="20" s="1"/>
  <c r="X18" i="20" s="1"/>
  <c r="Y18" i="20" s="1"/>
  <c r="Z18" i="20" s="1"/>
  <c r="AA18" i="20" s="1"/>
  <c r="AB18" i="20" s="1"/>
  <c r="AC18" i="20" s="1"/>
  <c r="AD18" i="20" s="1"/>
  <c r="AE18" i="20" s="1"/>
  <c r="AF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D8" i="20" s="1"/>
  <c r="E8" i="20" s="1"/>
  <c r="F8" i="20" s="1"/>
  <c r="G8" i="20" s="1"/>
  <c r="H8" i="20" s="1"/>
  <c r="I8" i="20" s="1"/>
  <c r="J8" i="20" s="1"/>
  <c r="K8" i="20" s="1"/>
  <c r="L8" i="20" s="1"/>
  <c r="M8" i="20" s="1"/>
  <c r="N8" i="20" s="1"/>
  <c r="O8" i="20" s="1"/>
  <c r="P8" i="20" s="1"/>
  <c r="Q8" i="20" s="1"/>
  <c r="R8" i="20" s="1"/>
  <c r="S8" i="20" s="1"/>
  <c r="T8" i="20" s="1"/>
  <c r="U8" i="20" s="1"/>
  <c r="V8" i="20" s="1"/>
  <c r="W8" i="20" s="1"/>
  <c r="X8" i="20" s="1"/>
  <c r="Y8" i="20" s="1"/>
  <c r="Z8" i="20" s="1"/>
  <c r="AA8" i="20" s="1"/>
  <c r="AB8" i="20" s="1"/>
  <c r="AC8" i="20" s="1"/>
  <c r="AD8" i="20" s="1"/>
  <c r="AE8" i="20" s="1"/>
  <c r="AF8" i="20" s="1"/>
  <c r="B2" i="20"/>
  <c r="C2" i="20" s="1"/>
  <c r="D2" i="20" s="1"/>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AA2" i="20" s="1"/>
  <c r="AB2" i="20" s="1"/>
  <c r="AC2" i="20" s="1"/>
  <c r="AD2" i="20" s="1"/>
  <c r="AE2" i="20" s="1"/>
  <c r="AF2" i="20" s="1"/>
  <c r="B5" i="20"/>
  <c r="C5" i="20" s="1"/>
  <c r="D5" i="20" s="1"/>
  <c r="E5" i="20" s="1"/>
  <c r="F5" i="20" s="1"/>
  <c r="G5" i="20" s="1"/>
  <c r="H5" i="20" s="1"/>
  <c r="I5" i="20" s="1"/>
  <c r="J5" i="20" s="1"/>
  <c r="K5" i="20" s="1"/>
  <c r="L5" i="20" s="1"/>
  <c r="M5" i="20" s="1"/>
  <c r="N5" i="20" s="1"/>
  <c r="O5" i="20" s="1"/>
  <c r="P5" i="20" s="1"/>
  <c r="Q5" i="20" s="1"/>
  <c r="R5" i="20" s="1"/>
  <c r="S5" i="20" s="1"/>
  <c r="T5" i="20" s="1"/>
  <c r="U5" i="20" s="1"/>
  <c r="V5" i="20" s="1"/>
  <c r="W5" i="20" s="1"/>
  <c r="X5" i="20" s="1"/>
  <c r="Y5" i="20" s="1"/>
  <c r="Z5" i="20" s="1"/>
  <c r="AA5" i="20" s="1"/>
  <c r="AB5" i="20" s="1"/>
  <c r="AC5" i="20" s="1"/>
  <c r="AD5" i="20" s="1"/>
  <c r="AE5" i="20" s="1"/>
  <c r="AF5" i="20" s="1"/>
  <c r="B23" i="20"/>
  <c r="C23" i="20" s="1"/>
  <c r="D23" i="20" s="1"/>
  <c r="E23" i="20" s="1"/>
  <c r="F23" i="20" s="1"/>
  <c r="G23" i="20" s="1"/>
  <c r="H23" i="20" s="1"/>
  <c r="I23" i="20" s="1"/>
  <c r="J23" i="20" s="1"/>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B7" i="20"/>
  <c r="C7" i="20" s="1"/>
  <c r="D7" i="20" s="1"/>
  <c r="E7" i="20" s="1"/>
  <c r="F7" i="20" s="1"/>
  <c r="G7" i="20" s="1"/>
  <c r="H7" i="20" s="1"/>
  <c r="I7" i="20" s="1"/>
  <c r="J7" i="20" s="1"/>
  <c r="K7" i="20" s="1"/>
  <c r="L7" i="20" s="1"/>
  <c r="M7" i="20" s="1"/>
  <c r="N7" i="20" s="1"/>
  <c r="O7" i="20" s="1"/>
  <c r="P7" i="20" s="1"/>
  <c r="Q7" i="20" s="1"/>
  <c r="R7" i="20" s="1"/>
  <c r="S7" i="20" s="1"/>
  <c r="T7" i="20" s="1"/>
  <c r="U7" i="20" s="1"/>
  <c r="V7" i="20" s="1"/>
  <c r="W7" i="20" s="1"/>
  <c r="X7" i="20" s="1"/>
  <c r="Y7" i="20" s="1"/>
  <c r="Z7" i="20" s="1"/>
  <c r="AA7" i="20" s="1"/>
  <c r="AB7" i="20" s="1"/>
  <c r="AC7" i="20" s="1"/>
  <c r="AD7" i="20" s="1"/>
  <c r="AE7" i="20" s="1"/>
  <c r="AF7" i="20" s="1"/>
  <c r="B6" i="20"/>
  <c r="C6" i="20" s="1"/>
  <c r="D6" i="20" s="1"/>
  <c r="E6" i="20" s="1"/>
  <c r="F6" i="20" s="1"/>
  <c r="G6" i="20" s="1"/>
  <c r="H6" i="20" s="1"/>
  <c r="I6" i="20" s="1"/>
  <c r="J6" i="20" s="1"/>
  <c r="K6" i="20" s="1"/>
  <c r="L6" i="20" s="1"/>
  <c r="M6" i="20" s="1"/>
  <c r="N6" i="20" s="1"/>
  <c r="O6" i="20" s="1"/>
  <c r="P6" i="20" s="1"/>
  <c r="Q6" i="20" s="1"/>
  <c r="R6" i="20" s="1"/>
  <c r="S6" i="20" s="1"/>
  <c r="T6" i="20" s="1"/>
  <c r="U6" i="20" s="1"/>
  <c r="V6" i="20" s="1"/>
  <c r="W6" i="20" s="1"/>
  <c r="X6" i="20" s="1"/>
  <c r="Y6" i="20" s="1"/>
  <c r="Z6" i="20" s="1"/>
  <c r="AA6" i="20" s="1"/>
  <c r="AB6" i="20" s="1"/>
  <c r="AC6" i="20" s="1"/>
  <c r="AD6" i="20" s="1"/>
  <c r="AE6" i="20" s="1"/>
  <c r="AF6" i="20" s="1"/>
  <c r="B9" i="20"/>
  <c r="C9" i="20" s="1"/>
  <c r="D9" i="20" s="1"/>
  <c r="E9" i="20" s="1"/>
  <c r="F9" i="20" s="1"/>
  <c r="G9" i="20" s="1"/>
  <c r="H9" i="20" s="1"/>
  <c r="I9" i="20" s="1"/>
  <c r="J9" i="20" s="1"/>
  <c r="K9" i="20" s="1"/>
  <c r="L9" i="20" s="1"/>
  <c r="M9" i="20" s="1"/>
  <c r="N9" i="20" s="1"/>
  <c r="O9" i="20" s="1"/>
  <c r="P9" i="20" s="1"/>
  <c r="Q9" i="20" s="1"/>
  <c r="R9" i="20" s="1"/>
  <c r="S9" i="20" s="1"/>
  <c r="T9" i="20" s="1"/>
  <c r="U9" i="20" s="1"/>
  <c r="V9" i="20" s="1"/>
  <c r="W9" i="20" s="1"/>
  <c r="X9" i="20" s="1"/>
  <c r="Y9" i="20" s="1"/>
  <c r="Z9" i="20" s="1"/>
  <c r="AA9" i="20" s="1"/>
  <c r="AB9" i="20" s="1"/>
  <c r="AC9" i="20" s="1"/>
  <c r="AD9" i="20" s="1"/>
  <c r="AE9" i="20" s="1"/>
  <c r="AF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<sst xmlns="http://schemas.openxmlformats.org/spreadsheetml/2006/main" count="2101" uniqueCount="794">
  <si>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</si>
  <si>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</si>
  <si>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</si>
  <si>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</si>
  <si>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</si>
  <si>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</si>
  <si>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</si>
  <si>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</si>
  <si>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</si>
  <si>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</si>
  <si>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</si>
  <si>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</si>
  <si>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</si>
  <si>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</si>
  <si>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</si>
  <si>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</si>
  <si>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</si>
  <si>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</si>
  <si>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</si>
  <si>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</si>
  <si>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</si>
  <si>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</si>
  <si>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</si>
  <si>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</si>
  <si>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</si>
  <si>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</si>
  <si>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</si>
  <si>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</si>
  <si>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</si>
  <si>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</si>
  <si>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</si>
  <si>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</si>
  <si>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</si>
  <si>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</si>
  <si>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</si>
  <si>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</si>
  <si>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</si>
  <si>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</si>
  <si>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</si>
  <si>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</si>
  <si>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</si>
  <si>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</si>
  <si>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</si>
  <si>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</si>
  <si>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</si>
  <si>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</si>
  <si>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</si>
  <si>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</si>
  <si>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</si>
  <si>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</si>
  <si>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</si>
  <si>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</si>
  <si>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</si>
  <si>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</si>
  <si>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</si>
  <si>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</si>
  <si>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</si>
  <si>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</si>
  <si>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</si>
  <si>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</si>
  <si>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</si>
  <si>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</si>
  <si>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</si>
  <si>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</si>
  <si>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</si>
  <si>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</si>
  <si>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</si>
  <si>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</si>
  <si>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</si>
  <si>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</si>
  <si>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</si>
  <si>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</si>
  <si>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</si>
  <si>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</si>
  <si>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</si>
  <si>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</si>
  <si>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</si>
  <si>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</si>
  <si>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</si>
  <si>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</si>
  <si>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</si>
  <si>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</si>
  <si>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</si>
  <si>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</si>
  <si>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</si>
  <si>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</si>
  <si>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</si>
  <si>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</si>
  <si>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</si>
  <si>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</si>
  <si>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</si>
  <si>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</si>
  <si>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</si>
  <si>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</si>
  <si>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</si>
  <si>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</si>
  <si>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</si>
  <si>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</si>
  <si>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</si>
  <si>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</si>
  <si>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</si>
  <si>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</si>
  <si>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</si>
  <si>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</si>
  <si>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</si>
  <si>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</si>
  <si>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</si>
  <si>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</si>
  <si>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</si>
  <si>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</si>
  <si>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</si>
  <si>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</si>
  <si>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</si>
  <si>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</si>
  <si>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</si>
  <si>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</si>
  <si>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</si>
  <si>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</si>
  <si>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</si>
  <si>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</si>
  <si>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</si>
  <si>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</si>
  <si>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</si>
  <si>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</si>
  <si>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</si>
  <si>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</si>
  <si>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</si>
  <si>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</si>
  <si>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</si>
  <si>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</si>
  <si>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</si>
  <si>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</si>
  <si>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</si>
  <si>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</si>
  <si>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</si>
  <si>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</si>
  <si>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</si>
  <si>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</si>
  <si>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</si>
  <si>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</si>
  <si>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</si>
  <si>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</si>
  <si>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</si>
  <si>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</si>
  <si>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</si>
  <si>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</si>
  <si>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</si>
  <si>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</si>
  <si>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</si>
  <si>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</si>
  <si>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</si>
  <si>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</si>
  <si>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</si>
  <si>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</si>
  <si>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</si>
  <si>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</si>
  <si>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</si>
  <si>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</si>
  <si>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</si>
  <si>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</si>
  <si>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</si>
  <si>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</si>
  <si>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</si>
  <si>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</si>
  <si>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</si>
  <si>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</si>
  <si>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</si>
  <si>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</si>
  <si>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</si>
  <si>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</si>
  <si>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</si>
  <si>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</si>
  <si>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</si>
  <si>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</si>
  <si>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</si>
  <si>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</si>
  <si>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</si>
  <si>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</si>
  <si>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</si>
  <si>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</si>
  <si>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</si>
  <si>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</si>
  <si>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</si>
  <si>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</si>
  <si>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</si>
  <si>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</si>
  <si>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</si>
  <si>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</si>
  <si>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</si>
  <si>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</si>
  <si>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</si>
  <si>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</si>
  <si>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</si>
  <si>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</si>
  <si>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</si>
  <si>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</si>
  <si>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</si>
  <si>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</si>
  <si>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</si>
  <si>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</si>
  <si>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</si>
  <si>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</si>
  <si>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</si>
  <si>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</si>
  <si>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</si>
  <si>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</si>
  <si>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</si>
  <si>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</si>
  <si>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</si>
  <si>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</si>
  <si>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</si>
  <si>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</si>
  <si>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</si>
  <si>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</si>
  <si>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</si>
  <si>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</si>
  <si>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</si>
  <si>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</si>
  <si>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</si>
  <si>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</si>
  <si>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</si>
  <si>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</si>
  <si>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</si>
  <si>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</si>
  <si>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</si>
  <si>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</si>
  <si>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</si>
  <si>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</si>
  <si>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</si>
  <si>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</si>
  <si>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</si>
  <si>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</si>
  <si>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</si>
  <si>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</si>
  <si>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</si>
  <si>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</si>
  <si>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</si>
  <si>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</si>
  <si>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</si>
  <si>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</si>
  <si>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</si>
  <si>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</si>
  <si>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</si>
  <si>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</si>
  <si>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</si>
  <si>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</si>
  <si>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</si>
  <si>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</si>
  <si>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</si>
  <si>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</si>
  <si>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</si>
  <si>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</si>
  <si>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</si>
  <si>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</si>
  <si>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</si>
  <si>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</si>
  <si>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</si>
  <si>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</si>
  <si>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</si>
  <si>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</si>
  <si>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</si>
  <si>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</si>
  <si>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</si>
  <si>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</si>
  <si>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</si>
  <si>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</si>
  <si>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</si>
  <si>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</si>
  <si>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</si>
  <si>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</si>
  <si>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</si>
  <si>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</si>
  <si>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</si>
  <si>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</si>
  <si>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</si>
  <si>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</si>
  <si>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</si>
  <si>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</si>
  <si>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</si>
  <si>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</si>
  <si>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</si>
  <si>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</si>
  <si>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</si>
  <si>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</si>
  <si>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</si>
  <si>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</si>
  <si>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</si>
  <si>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</si>
  <si>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</si>
  <si>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</si>
  <si>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</si>
  <si>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</si>
  <si>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</si>
  <si>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</si>
  <si>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</si>
  <si>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</si>
  <si>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</si>
  <si>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</si>
  <si>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</si>
  <si>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</si>
  <si>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</si>
  <si>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</si>
  <si>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</si>
  <si>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</si>
  <si>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</si>
  <si>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</si>
  <si>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</si>
  <si>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</si>
  <si>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</si>
  <si>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</si>
  <si>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</si>
  <si>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</si>
  <si>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</si>
  <si>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</si>
  <si>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</si>
  <si>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</si>
  <si>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</si>
  <si>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</si>
  <si>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</si>
  <si>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</si>
  <si>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</si>
  <si>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</si>
  <si>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</si>
  <si>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</si>
  <si>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</si>
  <si>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</si>
  <si>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</si>
  <si>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</si>
  <si>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</si>
  <si>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</si>
  <si>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</si>
  <si>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</si>
  <si>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</si>
  <si>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</si>
  <si>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</si>
  <si>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</si>
  <si>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</si>
  <si>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</si>
  <si>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</si>
  <si>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</si>
  <si>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</si>
  <si>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</si>
  <si>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</si>
  <si>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</si>
  <si>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</si>
  <si>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</si>
  <si>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</si>
  <si>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</si>
  <si>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</si>
  <si>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</si>
  <si>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</si>
  <si>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</si>
  <si>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</si>
  <si>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</si>
  <si>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</si>
  <si>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</si>
  <si>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</si>
  <si>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</si>
  <si>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</si>
  <si>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</si>
  <si>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</si>
  <si>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</si>
  <si>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</si>
  <si>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</si>
  <si>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</si>
  <si>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</si>
  <si>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</si>
  <si>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</si>
  <si>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</si>
  <si>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</si>
  <si>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</si>
  <si>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</si>
  <si>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</si>
  <si>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</si>
  <si>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</si>
  <si>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</si>
  <si>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</si>
  <si>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</si>
  <si>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</si>
  <si>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</si>
  <si>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</si>
  <si>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</si>
  <si>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</si>
  <si>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</si>
  <si>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</si>
  <si>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</si>
  <si>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</si>
  <si>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</si>
  <si>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</si>
  <si>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</si>
  <si>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</si>
  <si>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</si>
  <si>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</si>
  <si>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</si>
  <si>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</si>
  <si>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</si>
  <si>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</si>
  <si>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</si>
  <si>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</si>
  <si>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</si>
  <si>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</si>
  <si>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</si>
  <si>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</si>
  <si>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</si>
  <si>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</si>
  <si>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</si>
  <si>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</si>
  <si>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</si>
  <si>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</si>
  <si>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</si>
  <si>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</si>
  <si>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</si>
  <si>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</si>
  <si>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</si>
  <si>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</si>
  <si>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</si>
  <si>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</si>
  <si>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</si>
  <si>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</si>
  <si>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</si>
  <si>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</si>
  <si>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</si>
  <si>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</si>
  <si>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</si>
  <si>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</si>
  <si>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</si>
  <si>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</si>
  <si>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</si>
  <si>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</si>
  <si>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</si>
  <si>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</si>
  <si>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</si>
  <si>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</si>
  <si>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</si>
  <si>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</si>
  <si>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</si>
  <si>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</si>
  <si>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</si>
  <si>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</si>
  <si>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</si>
  <si>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</si>
  <si>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</si>
  <si>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</si>
  <si>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철강</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</si>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</sst>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3">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65" fontId="0" fillId="0" borderId="2" xfId="2" applyNumberFormat="1" applyFont="1" applyFill="1" applyAlignment="1">
      <alignment horizontal="right" wrapText="1"/>
    </xf>
    <xf numFmtId="0" fontId="14" fillId="0" borderId="9" xfId="5" applyFont="1" applyFill="1" applyBorder="1" applyAlignment="1">
      <alignment wrapText="1"/>
    </xf>
    <xf numFmtId="165"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66"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67"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2"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5" applyFill="1"/>
    <xf numFmtId="0" fontId="39" fillId="37" borderId="0" xfId="86" applyFont="1" applyFill="1" applyBorder="1" applyAlignment="1">
      <alignment vertical="center" wrapText="1"/>
    </xf>
    <xf numFmtId="0" fontId="40" fillId="37" borderId="0" xfId="86" applyFont="1" applyFill="1" applyBorder="1" applyAlignment="1">
      <alignment horizontal="centerContinuous" vertical="center" wrapText="1"/>
    </xf>
    <xf numFmtId="0" fontId="41" fillId="37" borderId="0" xfId="86" applyFont="1" applyFill="1" applyBorder="1" applyAlignment="1">
      <alignment vertical="center" wrapText="1"/>
    </xf>
    <xf numFmtId="0" fontId="42" fillId="37" borderId="0" xfId="86" applyFont="1" applyFill="1" applyBorder="1" applyAlignment="1">
      <alignment vertical="center" wrapText="1"/>
    </xf>
    <xf numFmtId="0" fontId="42" fillId="37" borderId="0" xfId="86" applyFont="1" applyFill="1" applyBorder="1" applyAlignment="1">
      <alignment horizontal="center" vertical="center" wrapText="1"/>
    </xf>
    <xf numFmtId="0" fontId="41" fillId="37" borderId="0" xfId="86" applyFont="1" applyFill="1" applyBorder="1" applyAlignment="1">
      <alignment horizontal="center" vertical="center" wrapText="1"/>
    </xf>
    <xf numFmtId="0" fontId="43" fillId="36" borderId="0" xfId="86" applyFont="1" applyFill="1" applyBorder="1" applyAlignment="1">
      <alignment vertical="center" wrapText="1"/>
    </xf>
    <xf numFmtId="168" fontId="44" fillId="38" borderId="0" xfId="86" applyNumberFormat="1" applyFont="1" applyFill="1" applyBorder="1" applyAlignment="1">
      <alignment horizontal="right" vertical="center" wrapText="1"/>
    </xf>
    <xf numFmtId="168" fontId="44" fillId="36" borderId="0" xfId="86" applyNumberFormat="1" applyFont="1" applyFill="1" applyBorder="1" applyAlignment="1">
      <alignment horizontal="right" vertical="center" wrapText="1"/>
    </xf>
    <xf numFmtId="169" fontId="45" fillId="36" borderId="0" xfId="86" applyNumberFormat="1" applyFont="1" applyFill="1" applyBorder="1" applyAlignment="1">
      <alignment horizontal="right" vertical="center" wrapText="1"/>
    </xf>
    <xf numFmtId="169" fontId="46"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1"/>
    </xf>
    <xf numFmtId="170" fontId="47" fillId="38" borderId="0" xfId="86" applyNumberFormat="1" applyFont="1" applyFill="1" applyBorder="1" applyAlignment="1">
      <alignment horizontal="right" vertical="center" wrapText="1"/>
    </xf>
    <xf numFmtId="170" fontId="47"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xf>
    <xf numFmtId="171" fontId="47"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Border="1" applyAlignment="1">
      <alignment horizontal="right" vertical="center" wrapText="1"/>
    </xf>
    <xf numFmtId="170" fontId="55" fillId="38" borderId="0" xfId="86" applyNumberFormat="1" applyFont="1" applyFill="1" applyBorder="1" applyAlignment="1">
      <alignment horizontal="right" vertical="center" wrapText="1"/>
    </xf>
    <xf numFmtId="170" fontId="55" fillId="36" borderId="0" xfId="86" applyNumberFormat="1" applyFont="1" applyFill="1" applyBorder="1" applyAlignment="1">
      <alignment horizontal="right" vertical="center" wrapText="1"/>
    </xf>
    <xf numFmtId="168" fontId="55" fillId="36" borderId="0" xfId="86" applyNumberFormat="1" applyFont="1" applyFill="1" applyBorder="1" applyAlignment="1">
      <alignment horizontal="right" vertical="center" wrapText="1"/>
    </xf>
    <xf numFmtId="171" fontId="56" fillId="36" borderId="0" xfId="86" applyNumberFormat="1" applyFont="1" applyFill="1" applyBorder="1" applyAlignment="1">
      <alignment horizontal="right" vertical="center" wrapText="1"/>
    </xf>
    <xf numFmtId="171" fontId="55" fillId="36" borderId="0" xfId="86" applyNumberFormat="1" applyFont="1" applyFill="1" applyBorder="1" applyAlignment="1">
      <alignment horizontal="right" vertical="center" wrapText="1"/>
    </xf>
    <xf numFmtId="171" fontId="48" fillId="36" borderId="0" xfId="86" applyNumberFormat="1" applyFont="1" applyFill="1" applyBorder="1" applyAlignment="1">
      <alignment horizontal="right" vertical="center" wrapText="1"/>
    </xf>
    <xf numFmtId="170" fontId="44" fillId="38" borderId="0" xfId="86" applyNumberFormat="1" applyFont="1" applyFill="1" applyBorder="1" applyAlignment="1">
      <alignment horizontal="right" vertical="center" wrapText="1"/>
    </xf>
    <xf numFmtId="170" fontId="44"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indent="1"/>
    </xf>
    <xf numFmtId="171" fontId="48" fillId="36" borderId="0" xfId="86" applyNumberFormat="1" applyFont="1" applyFill="1" applyBorder="1" applyAlignment="1">
      <alignment horizontal="right" vertical="center" wrapText="1" indent="1"/>
    </xf>
    <xf numFmtId="171" fontId="47" fillId="36" borderId="0" xfId="86" applyNumberFormat="1" applyFont="1" applyFill="1" applyBorder="1" applyAlignment="1">
      <alignment horizontal="right" vertical="center" wrapText="1" indent="1"/>
    </xf>
    <xf numFmtId="172" fontId="44" fillId="38" borderId="0" xfId="86" applyNumberFormat="1" applyFont="1" applyFill="1" applyBorder="1" applyAlignment="1">
      <alignment horizontal="right" vertical="center" wrapText="1"/>
    </xf>
    <xf numFmtId="172" fontId="44" fillId="36" borderId="0" xfId="86" applyNumberFormat="1" applyFont="1" applyFill="1" applyBorder="1" applyAlignment="1">
      <alignment horizontal="right" vertical="center" wrapText="1"/>
    </xf>
    <xf numFmtId="169" fontId="57" fillId="36" borderId="0" xfId="86" applyNumberFormat="1" applyFont="1" applyFill="1" applyBorder="1" applyAlignment="1">
      <alignment horizontal="right" vertical="center" wrapText="1"/>
    </xf>
    <xf numFmtId="171" fontId="44" fillId="36" borderId="0" xfId="86" applyNumberFormat="1" applyFont="1" applyFill="1" applyBorder="1" applyAlignment="1">
      <alignment horizontal="right" vertical="center" wrapText="1"/>
    </xf>
    <xf numFmtId="172" fontId="47" fillId="38" borderId="0" xfId="86" applyNumberFormat="1" applyFont="1" applyFill="1" applyBorder="1" applyAlignment="1">
      <alignment horizontal="right" vertical="center" wrapText="1"/>
    </xf>
    <xf numFmtId="172" fontId="47" fillId="36" borderId="0" xfId="86" applyNumberFormat="1" applyFont="1" applyFill="1" applyBorder="1" applyAlignment="1">
      <alignment horizontal="right" vertical="center" wrapText="1"/>
    </xf>
    <xf numFmtId="169" fontId="47" fillId="38"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indent="1"/>
    </xf>
    <xf numFmtId="0" fontId="43" fillId="36" borderId="0" xfId="86" applyFont="1" applyFill="1" applyBorder="1" applyAlignment="1">
      <alignment horizontal="left" vertical="center" wrapText="1"/>
    </xf>
    <xf numFmtId="168" fontId="59" fillId="36" borderId="0" xfId="86" applyNumberFormat="1" applyFont="1" applyFill="1" applyBorder="1" applyAlignment="1">
      <alignment horizontal="right" vertical="center" wrapText="1"/>
    </xf>
    <xf numFmtId="169" fontId="56" fillId="36" borderId="0" xfId="86" applyNumberFormat="1" applyFont="1" applyFill="1" applyBorder="1" applyAlignment="1">
      <alignment horizontal="right" vertical="center" wrapText="1"/>
    </xf>
    <xf numFmtId="168" fontId="47" fillId="38" borderId="0" xfId="86" applyNumberFormat="1" applyFont="1" applyFill="1" applyBorder="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32" fillId="0" borderId="0" xfId="0" applyFont="1" applyFill="1"/>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Fill="1" applyBorder="1">
      <alignment vertical="center"/>
    </xf>
    <xf numFmtId="0" fontId="61" fillId="0" borderId="0" xfId="86" applyFont="1" applyFill="1" applyAlignment="1">
      <alignment horizontal="center" vertical="center"/>
    </xf>
    <xf numFmtId="0" fontId="61" fillId="0" borderId="0" xfId="86" applyFont="1" applyFill="1">
      <alignment vertical="center"/>
    </xf>
    <xf numFmtId="0" fontId="62" fillId="0" borderId="0" xfId="86" applyFont="1" applyFill="1" applyAlignment="1">
      <alignment horizontal="center" vertical="center"/>
    </xf>
    <xf numFmtId="0" fontId="61" fillId="0" borderId="0" xfId="86" applyFont="1" applyFill="1" applyAlignment="1">
      <alignment horizontal="left" vertical="center"/>
    </xf>
    <xf numFmtId="0" fontId="63" fillId="0" borderId="28" xfId="85" applyFont="1" applyFill="1" applyBorder="1" applyAlignment="1">
      <alignment horizontal="center" vertical="center"/>
    </xf>
    <xf numFmtId="0" fontId="61" fillId="0" borderId="28" xfId="86" applyFont="1" applyFill="1" applyBorder="1" applyAlignment="1">
      <alignment horizontal="left" vertical="center"/>
    </xf>
    <xf numFmtId="0" fontId="61" fillId="0" borderId="0" xfId="0" applyFont="1" applyFill="1" applyAlignment="1">
      <alignment horizontal="left" vertical="center"/>
    </xf>
    <xf numFmtId="49" fontId="61" fillId="0" borderId="0" xfId="86" applyNumberFormat="1" applyFont="1" applyFill="1">
      <alignment vertical="center"/>
    </xf>
    <xf numFmtId="173" fontId="64" fillId="0" borderId="0" xfId="86" applyNumberFormat="1" applyFont="1" applyFill="1">
      <alignment vertical="center"/>
    </xf>
    <xf numFmtId="173" fontId="63" fillId="0" borderId="0" xfId="85" applyNumberFormat="1" applyFont="1" applyFill="1" applyAlignment="1">
      <alignment vertical="center"/>
    </xf>
    <xf numFmtId="174" fontId="61" fillId="0" borderId="0" xfId="86" applyNumberFormat="1" applyFont="1" applyFill="1">
      <alignment vertical="center"/>
    </xf>
    <xf numFmtId="49" fontId="61" fillId="0" borderId="0" xfId="86" applyNumberFormat="1" applyFont="1" applyFill="1" applyAlignment="1">
      <alignment vertical="center" wrapText="1"/>
    </xf>
    <xf numFmtId="49" fontId="61" fillId="0" borderId="0" xfId="86" applyNumberFormat="1" applyFont="1" applyFill="1" applyAlignment="1">
      <alignment horizontal="left" vertical="center" wrapText="1"/>
    </xf>
    <xf numFmtId="0" fontId="62" fillId="0" borderId="0" xfId="0" applyFont="1" applyFill="1" applyAlignment="1">
      <alignment horizontal="left" vertical="center"/>
    </xf>
    <xf numFmtId="49" fontId="62" fillId="0" borderId="0" xfId="86" applyNumberFormat="1" applyFont="1" applyFill="1">
      <alignment vertical="center"/>
    </xf>
    <xf numFmtId="173" fontId="62" fillId="0" borderId="0" xfId="86" applyNumberFormat="1" applyFont="1" applyFill="1">
      <alignment vertical="center"/>
    </xf>
    <xf numFmtId="49" fontId="61" fillId="0" borderId="0" xfId="0" applyNumberFormat="1" applyFont="1" applyFill="1" applyAlignment="1">
      <alignment vertical="center"/>
    </xf>
    <xf numFmtId="0" fontId="61" fillId="0" borderId="25" xfId="0" applyFont="1" applyFill="1" applyBorder="1" applyAlignment="1">
      <alignment horizontal="left" vertical="center"/>
    </xf>
    <xf numFmtId="49" fontId="61" fillId="0" borderId="25" xfId="86" applyNumberFormat="1" applyFont="1" applyFill="1" applyBorder="1">
      <alignment vertical="center"/>
    </xf>
    <xf numFmtId="173" fontId="64" fillId="0" borderId="25" xfId="86" applyNumberFormat="1" applyFont="1" applyFill="1" applyBorder="1">
      <alignment vertical="center"/>
    </xf>
    <xf numFmtId="0" fontId="61" fillId="0" borderId="0" xfId="0" applyFont="1" applyFill="1" applyAlignment="1">
      <alignment horizontal="left" vertical="center" indent="1"/>
    </xf>
    <xf numFmtId="49" fontId="61" fillId="0" borderId="0" xfId="86" applyNumberFormat="1" applyFont="1" applyFill="1" applyAlignment="1">
      <alignment horizontal="left" vertical="center" indent="1"/>
    </xf>
    <xf numFmtId="0" fontId="61" fillId="0" borderId="0" xfId="0" applyFont="1" applyFill="1" applyAlignment="1">
      <alignment horizontal="left" vertical="center" indent="2"/>
    </xf>
    <xf numFmtId="49" fontId="61" fillId="0" borderId="0" xfId="86"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6" applyNumberFormat="1" applyFont="1" applyFill="1" applyBorder="1">
      <alignment vertical="center"/>
    </xf>
    <xf numFmtId="173" fontId="62" fillId="0" borderId="26" xfId="86" applyNumberFormat="1" applyFont="1" applyFill="1" applyBorder="1">
      <alignment vertical="center"/>
    </xf>
    <xf numFmtId="49" fontId="62" fillId="0" borderId="0" xfId="86" applyNumberFormat="1" applyFont="1" applyFill="1" applyAlignment="1">
      <alignment horizontal="left" vertical="center"/>
    </xf>
    <xf numFmtId="49" fontId="61" fillId="0" borderId="0" xfId="86" applyNumberFormat="1" applyFont="1" applyFill="1" applyAlignment="1">
      <alignment horizontal="left" vertical="center" wrapText="1" indent="1"/>
    </xf>
    <xf numFmtId="49" fontId="61" fillId="0" borderId="0" xfId="86" applyNumberFormat="1" applyFont="1" applyFill="1" applyAlignment="1">
      <alignment horizontal="left" vertical="center" wrapText="1" indent="2"/>
    </xf>
    <xf numFmtId="0" fontId="61" fillId="0" borderId="0" xfId="0" applyFont="1" applyFill="1" applyAlignment="1">
      <alignment horizontal="left" vertical="center" indent="3"/>
    </xf>
    <xf numFmtId="49" fontId="61" fillId="0" borderId="0" xfId="86" applyNumberFormat="1" applyFont="1" applyFill="1" applyAlignment="1">
      <alignment horizontal="left" vertical="center" wrapText="1" indent="3"/>
    </xf>
    <xf numFmtId="49" fontId="61" fillId="0" borderId="0" xfId="86" applyNumberFormat="1" applyFont="1" applyFill="1" applyAlignment="1">
      <alignment horizontal="left" vertical="center" indent="3"/>
    </xf>
    <xf numFmtId="0" fontId="61" fillId="0" borderId="29" xfId="0" applyFont="1" applyFill="1" applyBorder="1" applyAlignment="1">
      <alignment horizontal="left" vertical="center" indent="1"/>
    </xf>
    <xf numFmtId="49" fontId="64" fillId="0" borderId="29" xfId="86" applyNumberFormat="1" applyFont="1" applyFill="1" applyBorder="1" applyAlignment="1">
      <alignment horizontal="left" vertical="center" indent="1"/>
    </xf>
    <xf numFmtId="173" fontId="64" fillId="0" borderId="29" xfId="86" applyNumberFormat="1" applyFont="1" applyFill="1" applyBorder="1">
      <alignment vertical="center"/>
    </xf>
    <xf numFmtId="49" fontId="61" fillId="0" borderId="0" xfId="0" applyNumberFormat="1" applyFont="1" applyFill="1" applyAlignment="1">
      <alignment horizontal="left" vertical="center" indent="2"/>
    </xf>
    <xf numFmtId="0" fontId="61" fillId="0" borderId="26" xfId="0" applyFont="1" applyFill="1" applyBorder="1" applyAlignment="1">
      <alignment horizontal="left" vertical="center"/>
    </xf>
    <xf numFmtId="49" fontId="61" fillId="0" borderId="26" xfId="86" applyNumberFormat="1" applyFont="1" applyFill="1" applyBorder="1" applyAlignment="1">
      <alignment horizontal="left" vertical="center"/>
    </xf>
    <xf numFmtId="173" fontId="64" fillId="0" borderId="26" xfId="86" applyNumberFormat="1" applyFont="1" applyFill="1" applyBorder="1">
      <alignment vertical="center"/>
    </xf>
    <xf numFmtId="49" fontId="61" fillId="0" borderId="0" xfId="86" applyNumberFormat="1" applyFont="1" applyFill="1" applyAlignment="1">
      <alignment horizontal="left" vertical="center"/>
    </xf>
    <xf numFmtId="0" fontId="61" fillId="0" borderId="30" xfId="86" applyFont="1" applyFill="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0" fillId="0" borderId="8" xfId="24" applyFont="1">
      <alignment wrapText="1"/>
    </xf>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Border="1" applyAlignment="1">
      <alignment vertical="center" wrapText="1"/>
    </xf>
    <xf numFmtId="177" fontId="0" fillId="0" borderId="0" xfId="84" quotePrefix="1" applyNumberFormat="1" applyFont="1" applyAlignment="1"/>
    <xf numFmtId="177" fontId="40" fillId="37" borderId="0" xfId="86" applyNumberFormat="1" applyFont="1" applyFill="1" applyBorder="1" applyAlignment="1">
      <alignment horizontal="centerContinuous" vertical="center" wrapText="1"/>
    </xf>
    <xf numFmtId="177" fontId="44" fillId="38" borderId="0" xfId="86" applyNumberFormat="1" applyFont="1" applyFill="1" applyBorder="1" applyAlignment="1">
      <alignment horizontal="right" vertical="center" wrapText="1"/>
    </xf>
    <xf numFmtId="177" fontId="44" fillId="36" borderId="0" xfId="86" applyNumberFormat="1" applyFont="1" applyFill="1" applyBorder="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Border="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50" fillId="36" borderId="0" xfId="87" applyFont="1" applyFill="1"/>
    <xf numFmtId="169" fontId="47" fillId="36" borderId="0" xfId="86" applyNumberFormat="1" applyFont="1" applyFill="1" applyAlignment="1">
      <alignment horizontal="right" vertical="center" wrapText="1"/>
    </xf>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pplyAlignment="1">
      <alignment vertical="center"/>
    </xf>
    <xf numFmtId="178" fontId="47" fillId="36" borderId="0" xfId="18" applyNumberFormat="1" applyFont="1" applyFill="1" applyBorder="1" applyAlignment="1">
      <alignment horizontal="right"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0" fontId="49" fillId="36" borderId="0" xfId="86" applyFont="1" applyFill="1" applyBorder="1" applyAlignment="1">
      <alignment vertical="center" wrapText="1"/>
    </xf>
    <xf numFmtId="177" fontId="48" fillId="36" borderId="0" xfId="86" applyNumberFormat="1" applyFont="1" applyFill="1" applyBorder="1" applyAlignment="1">
      <alignment horizontal="right" vertical="center" wrapText="1"/>
    </xf>
    <xf numFmtId="0" fontId="4" fillId="36" borderId="0" xfId="85" applyFill="1" applyBorder="1"/>
    <xf numFmtId="177" fontId="4" fillId="36" borderId="0" xfId="85" applyNumberFormat="1" applyFill="1" applyBorder="1"/>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43" fillId="36" borderId="0" xfId="86" applyFont="1" applyFill="1" applyAlignment="1">
      <alignment horizontal="left" vertical="center" wrapText="1"/>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6" fillId="0" borderId="25" xfId="85" applyFont="1" applyFill="1" applyBorder="1" applyAlignment="1">
      <alignment vertical="top"/>
    </xf>
    <xf numFmtId="0" fontId="60" fillId="0" borderId="25" xfId="85" applyFont="1" applyFill="1" applyBorder="1" applyAlignment="1">
      <alignment vertical="top"/>
    </xf>
    <xf numFmtId="0" fontId="65" fillId="0" borderId="25" xfId="85" applyFont="1" applyFill="1" applyBorder="1" applyAlignment="1">
      <alignment vertical="top"/>
    </xf>
    <xf numFmtId="0" fontId="61" fillId="0" borderId="25" xfId="0" applyFont="1" applyFill="1" applyBorder="1" applyAlignment="1">
      <alignment horizontal="left" vertical="top"/>
    </xf>
    <xf numFmtId="0" fontId="60" fillId="0" borderId="25" xfId="85" applyFont="1" applyFill="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Fill="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Fill="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0" fontId="65" fillId="0" borderId="25" xfId="0" applyFont="1" applyFill="1" applyBorder="1" applyAlignment="1">
      <alignment wrapText="1"/>
    </xf>
    <xf numFmtId="0" fontId="69" fillId="0" borderId="0" xfId="0" applyFont="1" applyFill="1"/>
    <xf numFmtId="2" fontId="69" fillId="0" borderId="0" xfId="0" applyNumberFormat="1" applyFont="1" applyFill="1"/>
    <xf numFmtId="0" fontId="65" fillId="0" borderId="25" xfId="85" applyFont="1" applyFill="1" applyBorder="1" applyAlignment="1">
      <alignment wrapText="1"/>
    </xf>
    <xf numFmtId="0" fontId="65" fillId="0" borderId="0" xfId="0" applyFont="1" applyFill="1" applyAlignment="1">
      <alignment wrapText="1"/>
    </xf>
    <xf numFmtId="2" fontId="65" fillId="0" borderId="25" xfId="0" applyNumberFormat="1" applyFont="1" applyFill="1" applyBorder="1" applyAlignment="1">
      <alignment wrapText="1"/>
    </xf>
    <xf numFmtId="175" fontId="65" fillId="0" borderId="25" xfId="84" applyNumberFormat="1" applyFont="1" applyFill="1" applyBorder="1" applyAlignment="1">
      <alignment wrapText="1"/>
    </xf>
    <xf numFmtId="0" fontId="65" fillId="0" borderId="0" xfId="0" applyFont="1" applyFill="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Fill="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Fill="1" applyBorder="1" applyAlignment="1">
      <alignment wrapText="1"/>
    </xf>
    <xf numFmtId="2" fontId="65" fillId="0" borderId="25" xfId="85" applyNumberFormat="1" applyFont="1" applyFill="1" applyBorder="1" applyAlignment="1">
      <alignment wrapText="1"/>
    </xf>
    <xf numFmtId="175" fontId="65" fillId="0" borderId="25" xfId="0" applyNumberFormat="1" applyFont="1" applyFill="1" applyBorder="1" applyAlignment="1">
      <alignment wrapText="1"/>
    </xf>
    <xf numFmtId="2" fontId="65" fillId="0" borderId="0" xfId="0" applyNumberFormat="1" applyFont="1" applyFill="1" applyAlignment="1">
      <alignment wrapText="1"/>
    </xf>
    <xf numFmtId="2" fontId="65" fillId="0" borderId="0" xfId="85" applyNumberFormat="1" applyFont="1" applyFill="1" applyBorder="1" applyAlignment="1">
      <alignment wrapText="1"/>
    </xf>
    <xf numFmtId="175" fontId="65" fillId="0" borderId="0" xfId="0" applyNumberFormat="1" applyFont="1" applyFill="1" applyBorder="1" applyAlignment="1">
      <alignment wrapText="1"/>
    </xf>
    <xf numFmtId="2" fontId="65" fillId="0" borderId="0" xfId="0" applyNumberFormat="1" applyFont="1" applyFill="1" applyBorder="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Fill="1" applyBorder="1" applyAlignment="1">
      <alignment vertical="top"/>
    </xf>
    <xf numFmtId="0" fontId="0" fillId="0" borderId="34" xfId="0" applyBorder="1"/>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Fill="1"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Fill="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164" fontId="38" fillId="39" borderId="34" xfId="84" applyFont="1" applyFill="1" applyBorder="1" applyAlignment="1"/>
    <xf numFmtId="0" fontId="0" fillId="36" borderId="0" xfId="0" applyFill="1" applyBorder="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60" fillId="0" borderId="26" xfId="85" applyFont="1" applyFill="1" applyBorder="1" applyAlignment="1">
      <alignment horizontal="left" vertical="top" wrapText="1"/>
    </xf>
    <xf numFmtId="0" fontId="60" fillId="0" borderId="0" xfId="85" applyFont="1" applyFill="1" applyBorder="1" applyAlignment="1">
      <alignment horizontal="left" vertical="top" wrapText="1"/>
    </xf>
    <xf numFmtId="0" fontId="60" fillId="0" borderId="27" xfId="85" applyFont="1" applyFill="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Border="1" applyAlignment="1">
      <alignment horizontal="left" vertical="center" wrapText="1"/>
    </xf>
    <xf numFmtId="0" fontId="51" fillId="36" borderId="0" xfId="86" applyFont="1" applyFill="1" applyBorder="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38" xfId="0" applyFill="1" applyBorder="1" applyAlignment="1">
      <alignment horizontal="center"/>
    </xf>
    <xf numFmtId="0" fontId="0" fillId="0" borderId="25" xfId="0" applyFill="1" applyBorder="1" applyAlignment="1">
      <alignment horizontal="center"/>
    </xf>
    <xf numFmtId="0" fontId="0" fillId="0" borderId="39" xfId="0" applyFill="1" applyBorder="1" applyAlignment="1">
      <alignment horizontal="center"/>
    </xf>
    <xf numFmtId="0" fontId="0" fillId="0" borderId="35" xfId="0" applyFill="1" applyBorder="1" applyAlignment="1">
      <alignment horizontal="center" vertical="center"/>
    </xf>
    <xf numFmtId="0" fontId="0" fillId="0" borderId="40" xfId="0" applyFill="1" applyBorder="1" applyAlignment="1">
      <alignment horizontal="center"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54056671663803.742</c:v>
                </c:pt>
                <c:pt idx="1">
                  <c:v>56043161122822.438</c:v>
                </c:pt>
                <c:pt idx="2">
                  <c:v>58029650581841.125</c:v>
                </c:pt>
                <c:pt idx="3">
                  <c:v>60016140040859.813</c:v>
                </c:pt>
                <c:pt idx="4">
                  <c:v>62002629499878.508</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4662339393723.8271</c:v>
                </c:pt>
                <c:pt idx="1">
                  <c:v>4833672325902.8828</c:v>
                </c:pt>
                <c:pt idx="2">
                  <c:v>5005005258081.9385</c:v>
                </c:pt>
                <c:pt idx="3">
                  <c:v>5176338190260.9941</c:v>
                </c:pt>
                <c:pt idx="4">
                  <c:v>5347671122440.0508</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42826280355774.883</c:v>
                </c:pt>
                <c:pt idx="1">
                  <c:v>44400072301842.688</c:v>
                </c:pt>
                <c:pt idx="2">
                  <c:v>45973864247910.492</c:v>
                </c:pt>
                <c:pt idx="3">
                  <c:v>47547656193978.297</c:v>
                </c:pt>
                <c:pt idx="4">
                  <c:v>49121448140046.102</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32269617358653.113</c:v>
                </c:pt>
                <c:pt idx="1">
                  <c:v>33455470145302.844</c:v>
                </c:pt>
                <c:pt idx="2">
                  <c:v>34641322931952.57</c:v>
                </c:pt>
                <c:pt idx="3">
                  <c:v>35827175718602.297</c:v>
                </c:pt>
                <c:pt idx="4">
                  <c:v>37013028505252.023</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5418413083152.9258</c:v>
                </c:pt>
                <c:pt idx="1">
                  <c:v>5617530419514.9346</c:v>
                </c:pt>
                <c:pt idx="2">
                  <c:v>5816647755876.9424</c:v>
                </c:pt>
                <c:pt idx="3">
                  <c:v>6015765092238.9502</c:v>
                </c:pt>
                <c:pt idx="4">
                  <c:v>6214882428600.959</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30934038521919.098</c:v>
                </c:pt>
                <c:pt idx="1">
                  <c:v>32070811089620.813</c:v>
                </c:pt>
                <c:pt idx="2">
                  <c:v>33207583657322.52</c:v>
                </c:pt>
                <c:pt idx="3">
                  <c:v>34344356225024.227</c:v>
                </c:pt>
                <c:pt idx="4">
                  <c:v>35481128792725.938</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111993664482627.61</c:v>
                </c:pt>
                <c:pt idx="1">
                  <c:v>118639897908122.36</c:v>
                </c:pt>
                <c:pt idx="2">
                  <c:v>125286131333617.13</c:v>
                </c:pt>
                <c:pt idx="3">
                  <c:v>131932364759111.89</c:v>
                </c:pt>
                <c:pt idx="4">
                  <c:v>138578598184606.66</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90858102826993.719</c:v>
                </c:pt>
                <c:pt idx="1">
                  <c:v>96250052119620.688</c:v>
                </c:pt>
                <c:pt idx="2">
                  <c:v>101642001412247.66</c:v>
                </c:pt>
                <c:pt idx="3">
                  <c:v>107033950704874.63</c:v>
                </c:pt>
                <c:pt idx="4">
                  <c:v>112425899997501.61</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10404035147059.492</c:v>
                </c:pt>
                <c:pt idx="1">
                  <c:v>10786365496205.508</c:v>
                </c:pt>
                <c:pt idx="2">
                  <c:v>11168695845351.523</c:v>
                </c:pt>
                <c:pt idx="3">
                  <c:v>11551026194497.539</c:v>
                </c:pt>
                <c:pt idx="4">
                  <c:v>11933356543643.557</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26220007280777.914</c:v>
                </c:pt>
                <c:pt idx="1">
                  <c:v>27183547330054.297</c:v>
                </c:pt>
                <c:pt idx="2">
                  <c:v>28147087379330.68</c:v>
                </c:pt>
                <c:pt idx="3">
                  <c:v>29110627428607.059</c:v>
                </c:pt>
                <c:pt idx="4">
                  <c:v>30074167477883.441</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113453815414940.44</c:v>
                </c:pt>
                <c:pt idx="1">
                  <c:v>111582803194702.36</c:v>
                </c:pt>
                <c:pt idx="2">
                  <c:v>109711790974464.27</c:v>
                </c:pt>
                <c:pt idx="3">
                  <c:v>107840778754226.19</c:v>
                </c:pt>
                <c:pt idx="4">
                  <c:v>105969766533988.09</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13385046457348.111</c:v>
                </c:pt>
                <c:pt idx="1">
                  <c:v>13813226839212.182</c:v>
                </c:pt>
                <c:pt idx="2">
                  <c:v>14241407221076.248</c:v>
                </c:pt>
                <c:pt idx="3">
                  <c:v>14669587602940.316</c:v>
                </c:pt>
                <c:pt idx="4">
                  <c:v>15097767984804.383</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26170858905322.965</c:v>
                </c:pt>
                <c:pt idx="1">
                  <c:v>27008050497858.688</c:v>
                </c:pt>
                <c:pt idx="2">
                  <c:v>27845242090394.402</c:v>
                </c:pt>
                <c:pt idx="3">
                  <c:v>28682433682930.121</c:v>
                </c:pt>
                <c:pt idx="4">
                  <c:v>29519625275465.836</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192637186829205.59</c:v>
                </c:pt>
                <c:pt idx="1">
                  <c:v>201398099681835.91</c:v>
                </c:pt>
                <c:pt idx="2">
                  <c:v>210159012534466.25</c:v>
                </c:pt>
                <c:pt idx="3">
                  <c:v>218919925387096.59</c:v>
                </c:pt>
                <c:pt idx="4">
                  <c:v>227680838239726.91</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33545824591684.805</c:v>
                </c:pt>
                <c:pt idx="1">
                  <c:v>35071449268076.813</c:v>
                </c:pt>
                <c:pt idx="2">
                  <c:v>36597073944468.82</c:v>
                </c:pt>
                <c:pt idx="3">
                  <c:v>38122698620860.836</c:v>
                </c:pt>
                <c:pt idx="4">
                  <c:v>39648323297252.844</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52369204288318.344</c:v>
                </c:pt>
                <c:pt idx="1">
                  <c:v>54750894150402.602</c:v>
                </c:pt>
                <c:pt idx="2">
                  <c:v>57132584012486.867</c:v>
                </c:pt>
                <c:pt idx="3">
                  <c:v>59514273874571.141</c:v>
                </c:pt>
                <c:pt idx="4">
                  <c:v>61895963736655.398</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54677648064913.984</c:v>
                </c:pt>
                <c:pt idx="1">
                  <c:v>57164323236869.289</c:v>
                </c:pt>
                <c:pt idx="2">
                  <c:v>59650998408824.609</c:v>
                </c:pt>
                <c:pt idx="3">
                  <c:v>62137673580779.922</c:v>
                </c:pt>
                <c:pt idx="4">
                  <c:v>64624348752735.234</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14001890190217.949</c:v>
                </c:pt>
                <c:pt idx="1">
                  <c:v>14638679699801.885</c:v>
                </c:pt>
                <c:pt idx="2">
                  <c:v>15275469209385.82</c:v>
                </c:pt>
                <c:pt idx="3">
                  <c:v>15912258718969.758</c:v>
                </c:pt>
                <c:pt idx="4">
                  <c:v>16549048228553.693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13649136967668.264</c:v>
                </c:pt>
                <c:pt idx="1">
                  <c:v>14150719212309.693</c:v>
                </c:pt>
                <c:pt idx="2">
                  <c:v>14652301456951.119</c:v>
                </c:pt>
                <c:pt idx="3">
                  <c:v>15153883701592.547</c:v>
                </c:pt>
                <c:pt idx="4">
                  <c:v>15655465946233.975</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30366447483.196106</c:v>
                </c:pt>
                <c:pt idx="1">
                  <c:v>31482362059.076401</c:v>
                </c:pt>
                <c:pt idx="2">
                  <c:v>32598276634.956688</c:v>
                </c:pt>
                <c:pt idx="3">
                  <c:v>33714191210.836979</c:v>
                </c:pt>
                <c:pt idx="4">
                  <c:v>34830105786.71727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1687930488318.3699</c:v>
                </c:pt>
                <c:pt idx="1">
                  <c:v>1850522437451.0378</c:v>
                </c:pt>
                <c:pt idx="2">
                  <c:v>2013114386583.7058</c:v>
                </c:pt>
                <c:pt idx="3">
                  <c:v>2175706335716.3735</c:v>
                </c:pt>
                <c:pt idx="4">
                  <c:v>2338298284849.0415</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14218277189562.152</c:v>
                </c:pt>
                <c:pt idx="1">
                  <c:v>15587869964595.568</c:v>
                </c:pt>
                <c:pt idx="2">
                  <c:v>16957462739628.982</c:v>
                </c:pt>
                <c:pt idx="3">
                  <c:v>18327055514662.395</c:v>
                </c:pt>
                <c:pt idx="4">
                  <c:v>19696648289695.809</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3639376630348.9731</c:v>
                </c:pt>
                <c:pt idx="1">
                  <c:v>3827949444654.7417</c:v>
                </c:pt>
                <c:pt idx="2">
                  <c:v>4016522258960.5117</c:v>
                </c:pt>
                <c:pt idx="3">
                  <c:v>4205095073266.2803</c:v>
                </c:pt>
                <c:pt idx="4">
                  <c:v>4393667887572.0488</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4549770542714.2158</c:v>
                </c:pt>
                <c:pt idx="1">
                  <c:v>4785515045915.8086</c:v>
                </c:pt>
                <c:pt idx="2">
                  <c:v>5021259549117.4023</c:v>
                </c:pt>
                <c:pt idx="3">
                  <c:v>5257004052318.9951</c:v>
                </c:pt>
                <c:pt idx="4">
                  <c:v>5492748555520.5879</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72052399916674.188</c:v>
                </c:pt>
                <c:pt idx="1">
                  <c:v>78992934626613.547</c:v>
                </c:pt>
                <c:pt idx="2">
                  <c:v>85933469336552.906</c:v>
                </c:pt>
                <c:pt idx="3">
                  <c:v>92874004046492.266</c:v>
                </c:pt>
                <c:pt idx="4">
                  <c:v>99814538756431.609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General</c:formatCode>
                <c:ptCount val="31"/>
                <c:pt idx="0">
                  <c:v>955882391300331</c:v>
                </c:pt>
                <c:pt idx="1">
                  <c:v>1000520325478848.8</c:v>
                </c:pt>
                <c:pt idx="2">
                  <c:v>1045158259657366.6</c:v>
                </c:pt>
                <c:pt idx="3">
                  <c:v>1089796193835884.4</c:v>
                </c:pt>
                <c:pt idx="4">
                  <c:v>1134434128014402.3</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79676747810506.031</c:v>
                </c:pt>
                <c:pt idx="1">
                  <c:v>80395000153035.156</c:v>
                </c:pt>
                <c:pt idx="2">
                  <c:v>81113252495564.297</c:v>
                </c:pt>
                <c:pt idx="3">
                  <c:v>81831504838093.406</c:v>
                </c:pt>
                <c:pt idx="4">
                  <c:v>82549757180622.547</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2439084116648.1553</c:v>
                </c:pt>
                <c:pt idx="1">
                  <c:v>2461071433256.1899</c:v>
                </c:pt>
                <c:pt idx="2">
                  <c:v>2483058749864.2246</c:v>
                </c:pt>
                <c:pt idx="3">
                  <c:v>2505046066472.2593</c:v>
                </c:pt>
                <c:pt idx="4">
                  <c:v>2527033383080.2939</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62124983731826.484</c:v>
                </c:pt>
                <c:pt idx="1">
                  <c:v>68109248051180.227</c:v>
                </c:pt>
                <c:pt idx="2">
                  <c:v>74093512370533.969</c:v>
                </c:pt>
                <c:pt idx="3">
                  <c:v>80077776689887.703</c:v>
                </c:pt>
                <c:pt idx="4">
                  <c:v>86062041009241.438</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17606129862.968643</c:v>
                </c:pt>
                <c:pt idx="1">
                  <c:v>19302061650.986099</c:v>
                </c:pt>
                <c:pt idx="2">
                  <c:v>20997993439.003548</c:v>
                </c:pt>
                <c:pt idx="3">
                  <c:v>22693925227.021</c:v>
                </c:pt>
                <c:pt idx="4">
                  <c:v>24389857015.038452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'BIFUbC-natural-gas'!$A$2</c:f>
              <c:strCache>
                <c:ptCount val="1"/>
                <c:pt idx="0">
                  <c:v>agriculture and forestry 01T03</c:v>
                </c:pt>
              </c:strCache>
            </c:strRef>
          </c:tx>
          <c:spPr>
            <a:ln w="28575" cap="rnd">
              <a:solidFill>
                <a:schemeClr val="accent1"/>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'BIFUbC-natural-gas'!$B$2:$AF$2</c:f>
              <c:numCache>
                <c:formatCode>0.00E+00</c:formatCode>
                <c:ptCount val="31"/>
                <c:pt idx="0">
                  <c:v>2519586998.184525</c:v>
                </c:pt>
                <c:pt idx="1">
                  <c:v>2333608263.3715711</c:v>
                </c:pt>
                <c:pt idx="2">
                  <c:v>2147629528.5586166</c:v>
                </c:pt>
                <c:pt idx="3">
                  <c:v>1961650793.7456622</c:v>
                </c:pt>
                <c:pt idx="4">
                  <c:v>1775672058.9327078</c:v>
                </c:pt>
                <c:pt idx="5">
                  <c:v>1589693324.1197531</c:v>
                </c:pt>
                <c:pt idx="6">
                  <c:v>1616679070.3370383</c:v>
                </c:pt>
                <c:pt idx="7">
                  <c:v>1643664816.5543232</c:v>
                </c:pt>
                <c:pt idx="8">
                  <c:v>1670650562.7716081</c:v>
                </c:pt>
                <c:pt idx="9">
                  <c:v>1697636308.988893</c:v>
                </c:pt>
                <c:pt idx="10">
                  <c:v>1724622055.2061784</c:v>
                </c:pt>
                <c:pt idx="11">
                  <c:v>1752840652.7734909</c:v>
                </c:pt>
                <c:pt idx="12">
                  <c:v>1781059250.3408041</c:v>
                </c:pt>
                <c:pt idx="13">
                  <c:v>1809277847.9081173</c:v>
                </c:pt>
                <c:pt idx="14">
                  <c:v>1837496445.4754305</c:v>
                </c:pt>
                <c:pt idx="15">
                  <c:v>1865715043.0427439</c:v>
                </c:pt>
                <c:pt idx="16">
                  <c:v>1897769178.1434779</c:v>
                </c:pt>
                <c:pt idx="17">
                  <c:v>1929823313.2442124</c:v>
                </c:pt>
                <c:pt idx="18">
                  <c:v>1961877448.3449466</c:v>
                </c:pt>
                <c:pt idx="19">
                  <c:v>1993931583.4456811</c:v>
                </c:pt>
                <c:pt idx="20">
                  <c:v>2025985718.5464144</c:v>
                </c:pt>
                <c:pt idx="21">
                  <c:v>2052925803.6025853</c:v>
                </c:pt>
                <c:pt idx="22">
                  <c:v>2083352740.9618645</c:v>
                </c:pt>
                <c:pt idx="23">
                  <c:v>2113779678.3211524</c:v>
                </c:pt>
                <c:pt idx="24">
                  <c:v>2144206615.6804318</c:v>
                </c:pt>
                <c:pt idx="25">
                  <c:v>2174633553.0397196</c:v>
                </c:pt>
                <c:pt idx="26">
                  <c:v>2205060490.3989987</c:v>
                </c:pt>
                <c:pt idx="27">
                  <c:v>2235487427.758287</c:v>
                </c:pt>
                <c:pt idx="28">
                  <c:v>2265914365.1175661</c:v>
                </c:pt>
                <c:pt idx="29">
                  <c:v>2296341302.4768453</c:v>
                </c:pt>
                <c:pt idx="30">
                  <c:v>2326768239.8361335</c:v>
                </c:pt>
              </c:numCache>
            </c:numRef>
          </c:val>
          <c:smooth val="0"/>
          <c:extLst>
            <c:ext xmlns:c16="http://schemas.microsoft.com/office/drawing/2014/chart" uri="{C3380CC4-5D6E-409C-BE32-E72D297353CC}">
              <c16:uniqueId val="{00000000-9B0E-4789-92E7-780CE951D50E}"/>
            </c:ext>
          </c:extLst>
        </c:ser>
        <c:ser>
          <c:idx val="1"/>
          <c:order val="1"/>
          <c:tx>
            <c:strRef>
              <c:f>'BIFUbC-natural-gas'!$A$3</c:f>
              <c:strCache>
                <c:ptCount val="1"/>
                <c:pt idx="0">
                  <c:v>coal mining 05</c:v>
                </c:pt>
              </c:strCache>
            </c:strRef>
          </c:tx>
          <c:spPr>
            <a:ln w="28575" cap="rnd">
              <a:solidFill>
                <a:schemeClr val="accent2"/>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9B0E-4789-92E7-780CE951D50E}"/>
            </c:ext>
          </c:extLst>
        </c:ser>
        <c:ser>
          <c:idx val="2"/>
          <c:order val="2"/>
          <c:tx>
            <c:strRef>
              <c:f>'BIFUbC-natural-gas'!$A$4</c:f>
              <c:strCache>
                <c:ptCount val="1"/>
                <c:pt idx="0">
                  <c:v>oil and gas extraction 06</c:v>
                </c:pt>
              </c:strCache>
            </c:strRef>
          </c:tx>
          <c:spPr>
            <a:ln w="28575" cap="rnd">
              <a:solidFill>
                <a:schemeClr val="accent3"/>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B0E-4789-92E7-780CE951D50E}"/>
            </c:ext>
          </c:extLst>
        </c:ser>
        <c:ser>
          <c:idx val="3"/>
          <c:order val="3"/>
          <c:tx>
            <c:strRef>
              <c:f>'BIFUbC-natural-gas'!$A$5</c:f>
              <c:strCache>
                <c:ptCount val="1"/>
                <c:pt idx="0">
                  <c:v>other mining and quarrying 07T08</c:v>
                </c:pt>
              </c:strCache>
            </c:strRef>
          </c:tx>
          <c:spPr>
            <a:ln w="28575" cap="rnd">
              <a:solidFill>
                <a:schemeClr val="accent4"/>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9B0E-4789-92E7-780CE951D50E}"/>
            </c:ext>
          </c:extLst>
        </c:ser>
        <c:ser>
          <c:idx val="4"/>
          <c:order val="4"/>
          <c:tx>
            <c:strRef>
              <c:f>'BIFUbC-natural-gas'!$A$6</c:f>
              <c:strCache>
                <c:ptCount val="1"/>
                <c:pt idx="0">
                  <c:v>food beverage and tobacco 10T12</c:v>
                </c:pt>
              </c:strCache>
            </c:strRef>
          </c:tx>
          <c:spPr>
            <a:ln w="28575" cap="rnd">
              <a:solidFill>
                <a:schemeClr val="accent5"/>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'BIFUbC-natural-gas'!$B$6:$AF$6</c:f>
              <c:numCache>
                <c:formatCode>0.00E+00</c:formatCode>
                <c:ptCount val="31"/>
                <c:pt idx="0">
                  <c:v>49927214155903.266</c:v>
                </c:pt>
                <c:pt idx="1">
                  <c:v>46241927587850.313</c:v>
                </c:pt>
                <c:pt idx="2">
                  <c:v>42556641019797.344</c:v>
                </c:pt>
                <c:pt idx="3">
                  <c:v>38871354451744.383</c:v>
                </c:pt>
                <c:pt idx="4">
                  <c:v>35186067883691.414</c:v>
                </c:pt>
                <c:pt idx="5">
                  <c:v>31500781315638.449</c:v>
                </c:pt>
                <c:pt idx="6">
                  <c:v>32035520989846.191</c:v>
                </c:pt>
                <c:pt idx="7">
                  <c:v>32570260664053.926</c:v>
                </c:pt>
                <c:pt idx="8">
                  <c:v>33105000338261.66</c:v>
                </c:pt>
                <c:pt idx="9">
                  <c:v>33639740012469.398</c:v>
                </c:pt>
                <c:pt idx="10">
                  <c:v>34174479686677.145</c:v>
                </c:pt>
                <c:pt idx="11">
                  <c:v>34733649092193.852</c:v>
                </c:pt>
                <c:pt idx="12">
                  <c:v>35292818497710.57</c:v>
                </c:pt>
                <c:pt idx="13">
                  <c:v>35851987903227.289</c:v>
                </c:pt>
                <c:pt idx="14">
                  <c:v>36411157308744.008</c:v>
                </c:pt>
                <c:pt idx="15">
                  <c:v>36970326714260.734</c:v>
                </c:pt>
                <c:pt idx="16">
                  <c:v>37605499728294.281</c:v>
                </c:pt>
                <c:pt idx="17">
                  <c:v>38240672742327.836</c:v>
                </c:pt>
                <c:pt idx="18">
                  <c:v>38875845756361.391</c:v>
                </c:pt>
                <c:pt idx="19">
                  <c:v>39511018770394.945</c:v>
                </c:pt>
                <c:pt idx="20">
                  <c:v>40146191784428.477</c:v>
                </c:pt>
                <c:pt idx="21">
                  <c:v>40680026653772.883</c:v>
                </c:pt>
                <c:pt idx="22">
                  <c:v>41282955712678.008</c:v>
                </c:pt>
                <c:pt idx="23">
                  <c:v>41885884771583.305</c:v>
                </c:pt>
                <c:pt idx="24">
                  <c:v>42488813830488.438</c:v>
                </c:pt>
                <c:pt idx="25">
                  <c:v>43091742889393.734</c:v>
                </c:pt>
                <c:pt idx="26">
                  <c:v>43694671948298.859</c:v>
                </c:pt>
                <c:pt idx="27">
                  <c:v>44297601007204.156</c:v>
                </c:pt>
                <c:pt idx="28">
                  <c:v>44900530066109.289</c:v>
                </c:pt>
                <c:pt idx="29">
                  <c:v>45503459125014.414</c:v>
                </c:pt>
                <c:pt idx="30">
                  <c:v>46106388183919.711</c:v>
                </c:pt>
              </c:numCache>
            </c:numRef>
          </c:val>
          <c:smooth val="0"/>
          <c:extLst>
            <c:ext xmlns:c16="http://schemas.microsoft.com/office/drawing/2014/chart" uri="{C3380CC4-5D6E-409C-BE32-E72D297353CC}">
              <c16:uniqueId val="{00000004-9B0E-4789-92E7-780CE951D50E}"/>
            </c:ext>
          </c:extLst>
        </c:ser>
        <c:ser>
          <c:idx val="5"/>
          <c:order val="5"/>
          <c:tx>
            <c:strRef>
              <c:f>'BIFUbC-natural-gas'!$A$7</c:f>
              <c:strCache>
                <c:ptCount val="1"/>
                <c:pt idx="0">
                  <c:v>textiles apparel and leather 13T15</c:v>
                </c:pt>
              </c:strCache>
            </c:strRef>
          </c:tx>
          <c:spPr>
            <a:ln w="28575" cap="rnd">
              <a:solidFill>
                <a:schemeClr val="accent6"/>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'BIFUbC-natural-gas'!$B$7:$AF$7</c:f>
              <c:numCache>
                <c:formatCode>0.00E+00</c:formatCode>
                <c:ptCount val="31"/>
                <c:pt idx="0">
                  <c:v>16037355603468.762</c:v>
                </c:pt>
                <c:pt idx="1">
                  <c:v>14853587348184.201</c:v>
                </c:pt>
                <c:pt idx="2">
                  <c:v>13669819092899.637</c:v>
                </c:pt>
                <c:pt idx="3">
                  <c:v>12486050837615.074</c:v>
                </c:pt>
                <c:pt idx="4">
                  <c:v>11302282582330.51</c:v>
                </c:pt>
                <c:pt idx="5">
                  <c:v>10118514327045.945</c:v>
                </c:pt>
                <c:pt idx="6">
                  <c:v>10290280576285.762</c:v>
                </c:pt>
                <c:pt idx="7">
                  <c:v>10462046825525.576</c:v>
                </c:pt>
                <c:pt idx="8">
                  <c:v>10633813074765.393</c:v>
                </c:pt>
                <c:pt idx="9">
                  <c:v>10805579324005.207</c:v>
                </c:pt>
                <c:pt idx="10">
                  <c:v>10977345573245.025</c:v>
                </c:pt>
                <c:pt idx="11">
                  <c:v>11156959011536.402</c:v>
                </c:pt>
                <c:pt idx="12">
                  <c:v>11336572449827.781</c:v>
                </c:pt>
                <c:pt idx="13">
                  <c:v>11516185888119.162</c:v>
                </c:pt>
                <c:pt idx="14">
                  <c:v>11695799326410.541</c:v>
                </c:pt>
                <c:pt idx="15">
                  <c:v>11875412764701.924</c:v>
                </c:pt>
                <c:pt idx="16">
                  <c:v>12079439680042.615</c:v>
                </c:pt>
                <c:pt idx="17">
                  <c:v>12283466595383.309</c:v>
                </c:pt>
                <c:pt idx="18">
                  <c:v>12487493510724.002</c:v>
                </c:pt>
                <c:pt idx="19">
                  <c:v>12691520426064.697</c:v>
                </c:pt>
                <c:pt idx="20">
                  <c:v>12895547341405.383</c:v>
                </c:pt>
                <c:pt idx="21">
                  <c:v>13067022954013.648</c:v>
                </c:pt>
                <c:pt idx="22">
                  <c:v>13260692636666.73</c:v>
                </c:pt>
                <c:pt idx="23">
                  <c:v>13454362319319.869</c:v>
                </c:pt>
                <c:pt idx="24">
                  <c:v>13648032001972.951</c:v>
                </c:pt>
                <c:pt idx="25">
                  <c:v>13841701684626.088</c:v>
                </c:pt>
                <c:pt idx="26">
                  <c:v>14035371367279.172</c:v>
                </c:pt>
                <c:pt idx="27">
                  <c:v>14229041049932.309</c:v>
                </c:pt>
                <c:pt idx="28">
                  <c:v>14422710732585.393</c:v>
                </c:pt>
                <c:pt idx="29">
                  <c:v>14616380415238.475</c:v>
                </c:pt>
                <c:pt idx="30">
                  <c:v>14810050097891.613</c:v>
                </c:pt>
              </c:numCache>
            </c:numRef>
          </c:val>
          <c:smooth val="0"/>
          <c:extLst>
            <c:ext xmlns:c16="http://schemas.microsoft.com/office/drawing/2014/chart" uri="{C3380CC4-5D6E-409C-BE32-E72D297353CC}">
              <c16:uniqueId val="{00000005-9B0E-4789-92E7-780CE951D50E}"/>
            </c:ext>
          </c:extLst>
        </c:ser>
        <c:ser>
          <c:idx val="6"/>
          <c:order val="6"/>
          <c:tx>
            <c:strRef>
              <c:f>'BIFUbC-natural-gas'!$A$8</c:f>
              <c:strCache>
                <c:ptCount val="1"/>
                <c:pt idx="0">
                  <c:v>wood products 16</c:v>
                </c:pt>
              </c:strCache>
            </c:strRef>
          </c:tx>
          <c:spPr>
            <a:ln w="28575" cap="rnd">
              <a:solidFill>
                <a:schemeClr val="accent1">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'BIFUbC-natural-gas'!$B$8:$AF$8</c:f>
              <c:numCache>
                <c:formatCode>0.00E+00</c:formatCode>
                <c:ptCount val="31"/>
                <c:pt idx="0">
                  <c:v>1659240218316.6387</c:v>
                </c:pt>
                <c:pt idx="1">
                  <c:v>1536766417342.2542</c:v>
                </c:pt>
                <c:pt idx="2">
                  <c:v>1414292616367.8696</c:v>
                </c:pt>
                <c:pt idx="3">
                  <c:v>1291818815393.4849</c:v>
                </c:pt>
                <c:pt idx="4">
                  <c:v>1169345014419.1003</c:v>
                </c:pt>
                <c:pt idx="5">
                  <c:v>1046871213444.7155</c:v>
                </c:pt>
                <c:pt idx="6">
                  <c:v>1064642314612.1959</c:v>
                </c:pt>
                <c:pt idx="7">
                  <c:v>1082413415779.6763</c:v>
                </c:pt>
                <c:pt idx="8">
                  <c:v>1100184516947.1565</c:v>
                </c:pt>
                <c:pt idx="9">
                  <c:v>1117955618114.637</c:v>
                </c:pt>
                <c:pt idx="10">
                  <c:v>1135726719282.1174</c:v>
                </c:pt>
                <c:pt idx="11">
                  <c:v>1154309698167.9087</c:v>
                </c:pt>
                <c:pt idx="12">
                  <c:v>1172892677053.7004</c:v>
                </c:pt>
                <c:pt idx="13">
                  <c:v>1191475655939.4919</c:v>
                </c:pt>
                <c:pt idx="14">
                  <c:v>1210058634825.2834</c:v>
                </c:pt>
                <c:pt idx="15">
                  <c:v>1228641613711.0754</c:v>
                </c:pt>
                <c:pt idx="16">
                  <c:v>1249750434387.1685</c:v>
                </c:pt>
                <c:pt idx="17">
                  <c:v>1270859255063.262</c:v>
                </c:pt>
                <c:pt idx="18">
                  <c:v>1291968075739.3552</c:v>
                </c:pt>
                <c:pt idx="19">
                  <c:v>1313076896415.4485</c:v>
                </c:pt>
                <c:pt idx="20">
                  <c:v>1334185717091.5413</c:v>
                </c:pt>
                <c:pt idx="21">
                  <c:v>1351926748713.8977</c:v>
                </c:pt>
                <c:pt idx="22">
                  <c:v>1371964000145.6182</c:v>
                </c:pt>
                <c:pt idx="23">
                  <c:v>1392001251577.3445</c:v>
                </c:pt>
                <c:pt idx="24">
                  <c:v>1412038503009.0649</c:v>
                </c:pt>
                <c:pt idx="25">
                  <c:v>1432075754440.791</c:v>
                </c:pt>
                <c:pt idx="26">
                  <c:v>1452113005872.5117</c:v>
                </c:pt>
                <c:pt idx="27">
                  <c:v>1472150257304.2378</c:v>
                </c:pt>
                <c:pt idx="28">
                  <c:v>1492187508735.9583</c:v>
                </c:pt>
                <c:pt idx="29">
                  <c:v>1512224760167.6787</c:v>
                </c:pt>
                <c:pt idx="30">
                  <c:v>1532262011599.405</c:v>
                </c:pt>
              </c:numCache>
            </c:numRef>
          </c:val>
          <c:smooth val="0"/>
          <c:extLst>
            <c:ext xmlns:c16="http://schemas.microsoft.com/office/drawing/2014/chart" uri="{C3380CC4-5D6E-409C-BE32-E72D297353CC}">
              <c16:uniqueId val="{00000006-9B0E-4789-92E7-780CE951D50E}"/>
            </c:ext>
          </c:extLst>
        </c:ser>
        <c:ser>
          <c:idx val="7"/>
          <c:order val="7"/>
          <c:tx>
            <c:strRef>
              <c:f>'BIFUbC-natural-gas'!$A$9</c:f>
              <c:strCache>
                <c:ptCount val="1"/>
                <c:pt idx="0">
                  <c:v>pulp paper and printing 17T18</c:v>
                </c:pt>
              </c:strCache>
            </c:strRef>
          </c:tx>
          <c:spPr>
            <a:ln w="28575" cap="rnd">
              <a:solidFill>
                <a:schemeClr val="accent2">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'BIFUbC-natural-gas'!$B$9:$AF$9</c:f>
              <c:numCache>
                <c:formatCode>0.00E+00</c:formatCode>
                <c:ptCount val="31"/>
                <c:pt idx="0">
                  <c:v>17984504726334.047</c:v>
                </c:pt>
                <c:pt idx="1">
                  <c:v>16657011197572.693</c:v>
                </c:pt>
                <c:pt idx="2">
                  <c:v>15329517668811.34</c:v>
                </c:pt>
                <c:pt idx="3">
                  <c:v>14002024140049.984</c:v>
                </c:pt>
                <c:pt idx="4">
                  <c:v>12674530611288.629</c:v>
                </c:pt>
                <c:pt idx="5">
                  <c:v>11347037082527.271</c:v>
                </c:pt>
                <c:pt idx="6">
                  <c:v>11539658048081.594</c:v>
                </c:pt>
                <c:pt idx="7">
                  <c:v>11732279013635.912</c:v>
                </c:pt>
                <c:pt idx="8">
                  <c:v>11924899979190.23</c:v>
                </c:pt>
                <c:pt idx="9">
                  <c:v>12117520944744.551</c:v>
                </c:pt>
                <c:pt idx="10">
                  <c:v>12310141910298.873</c:v>
                </c:pt>
                <c:pt idx="11">
                  <c:v>12511562818441.965</c:v>
                </c:pt>
                <c:pt idx="12">
                  <c:v>12712983726585.059</c:v>
                </c:pt>
                <c:pt idx="13">
                  <c:v>12914404634728.154</c:v>
                </c:pt>
                <c:pt idx="14">
                  <c:v>13115825542871.25</c:v>
                </c:pt>
                <c:pt idx="15">
                  <c:v>13317246451014.346</c:v>
                </c:pt>
                <c:pt idx="16">
                  <c:v>13546044958322.521</c:v>
                </c:pt>
                <c:pt idx="17">
                  <c:v>13774843465630.697</c:v>
                </c:pt>
                <c:pt idx="18">
                  <c:v>14003641972938.873</c:v>
                </c:pt>
                <c:pt idx="19">
                  <c:v>14232440480247.049</c:v>
                </c:pt>
                <c:pt idx="20">
                  <c:v>14461238987555.217</c:v>
                </c:pt>
                <c:pt idx="21">
                  <c:v>14653534029309.939</c:v>
                </c:pt>
                <c:pt idx="22">
                  <c:v>14870717797578.357</c:v>
                </c:pt>
                <c:pt idx="23">
                  <c:v>15087901565846.838</c:v>
                </c:pt>
                <c:pt idx="24">
                  <c:v>15305085334115.256</c:v>
                </c:pt>
                <c:pt idx="25">
                  <c:v>15522269102383.736</c:v>
                </c:pt>
                <c:pt idx="26">
                  <c:v>15739452870652.154</c:v>
                </c:pt>
                <c:pt idx="27">
                  <c:v>15956636638920.635</c:v>
                </c:pt>
                <c:pt idx="28">
                  <c:v>16173820407189.053</c:v>
                </c:pt>
                <c:pt idx="29">
                  <c:v>16391004175457.473</c:v>
                </c:pt>
                <c:pt idx="30">
                  <c:v>16608187943725.951</c:v>
                </c:pt>
              </c:numCache>
            </c:numRef>
          </c:val>
          <c:smooth val="0"/>
          <c:extLst>
            <c:ext xmlns:c16="http://schemas.microsoft.com/office/drawing/2014/chart" uri="{C3380CC4-5D6E-409C-BE32-E72D297353CC}">
              <c16:uniqueId val="{00000007-9B0E-4789-92E7-780CE951D50E}"/>
            </c:ext>
          </c:extLst>
        </c:ser>
        <c:ser>
          <c:idx val="8"/>
          <c:order val="8"/>
          <c:tx>
            <c:strRef>
              <c:f>'BIFUbC-natural-gas'!$A$10</c:f>
              <c:strCache>
                <c:ptCount val="1"/>
                <c:pt idx="0">
                  <c:v>refined petroleum and coke 19</c:v>
                </c:pt>
              </c:strCache>
            </c:strRef>
          </c:tx>
          <c:spPr>
            <a:ln w="28575" cap="rnd">
              <a:solidFill>
                <a:schemeClr val="accent3">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B0E-4789-92E7-780CE951D50E}"/>
            </c:ext>
          </c:extLst>
        </c:ser>
        <c:ser>
          <c:idx val="9"/>
          <c:order val="9"/>
          <c:tx>
            <c:strRef>
              <c:f>'BIFUbC-natural-gas'!$A$11</c:f>
              <c:strCache>
                <c:ptCount val="1"/>
                <c:pt idx="0">
                  <c:v>chemicals 20</c:v>
                </c:pt>
              </c:strCache>
            </c:strRef>
          </c:tx>
          <c:spPr>
            <a:ln w="28575" cap="rnd">
              <a:solidFill>
                <a:schemeClr val="accent4">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'BIFUbC-natural-gas'!$B$11:$AF$11</c:f>
              <c:numCache>
                <c:formatCode>0.00E+00</c:formatCode>
                <c:ptCount val="31"/>
                <c:pt idx="0">
                  <c:v>124665316002242.16</c:v>
                </c:pt>
                <c:pt idx="1">
                  <c:v>117485877871597.38</c:v>
                </c:pt>
                <c:pt idx="2">
                  <c:v>110306439740952.61</c:v>
                </c:pt>
                <c:pt idx="3">
                  <c:v>103127001610307.83</c:v>
                </c:pt>
                <c:pt idx="4">
                  <c:v>95947563479663.063</c:v>
                </c:pt>
                <c:pt idx="5">
                  <c:v>88768125349018.266</c:v>
                </c:pt>
                <c:pt idx="6">
                  <c:v>90738175128304.578</c:v>
                </c:pt>
                <c:pt idx="7">
                  <c:v>92708224907590.875</c:v>
                </c:pt>
                <c:pt idx="8">
                  <c:v>94678274686877.188</c:v>
                </c:pt>
                <c:pt idx="9">
                  <c:v>96648324466163.484</c:v>
                </c:pt>
                <c:pt idx="10">
                  <c:v>98618374245449.797</c:v>
                </c:pt>
                <c:pt idx="11">
                  <c:v>99537730809116.734</c:v>
                </c:pt>
                <c:pt idx="12">
                  <c:v>100457087372783.69</c:v>
                </c:pt>
                <c:pt idx="13">
                  <c:v>101376443936450.63</c:v>
                </c:pt>
                <c:pt idx="14">
                  <c:v>102295800500117.56</c:v>
                </c:pt>
                <c:pt idx="15">
                  <c:v>103215157063784.52</c:v>
                </c:pt>
                <c:pt idx="16">
                  <c:v>103493281738507.28</c:v>
                </c:pt>
                <c:pt idx="17">
                  <c:v>103771406413230.06</c:v>
                </c:pt>
                <c:pt idx="18">
                  <c:v>104049531087952.83</c:v>
                </c:pt>
                <c:pt idx="19">
                  <c:v>104327655762675.61</c:v>
                </c:pt>
                <c:pt idx="20">
                  <c:v>104605780437398.38</c:v>
                </c:pt>
                <c:pt idx="21">
                  <c:v>105738880964046.78</c:v>
                </c:pt>
                <c:pt idx="22">
                  <c:v>106289043409836.67</c:v>
                </c:pt>
                <c:pt idx="23">
                  <c:v>106839205855626.8</c:v>
                </c:pt>
                <c:pt idx="24">
                  <c:v>107389368301416.67</c:v>
                </c:pt>
                <c:pt idx="25">
                  <c:v>107939530747206.8</c:v>
                </c:pt>
                <c:pt idx="26">
                  <c:v>108489693192996.67</c:v>
                </c:pt>
                <c:pt idx="27">
                  <c:v>109039855638786.8</c:v>
                </c:pt>
                <c:pt idx="28">
                  <c:v>109590018084576.67</c:v>
                </c:pt>
                <c:pt idx="29">
                  <c:v>110140180530366.55</c:v>
                </c:pt>
                <c:pt idx="30">
                  <c:v>110690342976156.67</c:v>
                </c:pt>
              </c:numCache>
            </c:numRef>
          </c:val>
          <c:smooth val="0"/>
          <c:extLst>
            <c:ext xmlns:c16="http://schemas.microsoft.com/office/drawing/2014/chart" uri="{C3380CC4-5D6E-409C-BE32-E72D297353CC}">
              <c16:uniqueId val="{00000009-9B0E-4789-92E7-780CE951D50E}"/>
            </c:ext>
          </c:extLst>
        </c:ser>
        <c:ser>
          <c:idx val="10"/>
          <c:order val="10"/>
          <c:tx>
            <c:strRef>
              <c:f>'BIFUbC-natural-gas'!$A$12</c:f>
              <c:strCache>
                <c:ptCount val="1"/>
                <c:pt idx="0">
                  <c:v>rubber and plastic products 22</c:v>
                </c:pt>
              </c:strCache>
            </c:strRef>
          </c:tx>
          <c:spPr>
            <a:ln w="28575" cap="rnd">
              <a:solidFill>
                <a:schemeClr val="accent5">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'BIFUbC-natural-gas'!$B$12:$AF$12</c:f>
              <c:numCache>
                <c:formatCode>0.00E+00</c:formatCode>
                <c:ptCount val="31"/>
                <c:pt idx="0">
                  <c:v>131302191073559.84</c:v>
                </c:pt>
                <c:pt idx="1">
                  <c:v>123740537299596.22</c:v>
                </c:pt>
                <c:pt idx="2">
                  <c:v>116178883525632.61</c:v>
                </c:pt>
                <c:pt idx="3">
                  <c:v>108617229751668.98</c:v>
                </c:pt>
                <c:pt idx="4">
                  <c:v>101055575977705.38</c:v>
                </c:pt>
                <c:pt idx="5">
                  <c:v>93493922203741.734</c:v>
                </c:pt>
                <c:pt idx="6">
                  <c:v>95568852592075.422</c:v>
                </c:pt>
                <c:pt idx="7">
                  <c:v>97643782980409.125</c:v>
                </c:pt>
                <c:pt idx="8">
                  <c:v>99718713368742.813</c:v>
                </c:pt>
                <c:pt idx="9">
                  <c:v>101793643757076.52</c:v>
                </c:pt>
                <c:pt idx="10">
                  <c:v>103868574145410.2</c:v>
                </c:pt>
                <c:pt idx="11">
                  <c:v>104836874993299.27</c:v>
                </c:pt>
                <c:pt idx="12">
                  <c:v>105805175841188.31</c:v>
                </c:pt>
                <c:pt idx="13">
                  <c:v>106773476689077.38</c:v>
                </c:pt>
                <c:pt idx="14">
                  <c:v>107741777536966.44</c:v>
                </c:pt>
                <c:pt idx="15">
                  <c:v>108710078384855.48</c:v>
                </c:pt>
                <c:pt idx="16">
                  <c:v>109003009733796.72</c:v>
                </c:pt>
                <c:pt idx="17">
                  <c:v>109295941082737.94</c:v>
                </c:pt>
                <c:pt idx="18">
                  <c:v>109588872431679.17</c:v>
                </c:pt>
                <c:pt idx="19">
                  <c:v>109881803780620.39</c:v>
                </c:pt>
                <c:pt idx="20">
                  <c:v>110174735129561.63</c:v>
                </c:pt>
                <c:pt idx="21">
                  <c:v>111368159143766.72</c:v>
                </c:pt>
                <c:pt idx="22">
                  <c:v>111947610886200.83</c:v>
                </c:pt>
                <c:pt idx="23">
                  <c:v>112527062628635.2</c:v>
                </c:pt>
                <c:pt idx="24">
                  <c:v>113106514371069.33</c:v>
                </c:pt>
                <c:pt idx="25">
                  <c:v>113685966113503.7</c:v>
                </c:pt>
                <c:pt idx="26">
                  <c:v>114265417855937.83</c:v>
                </c:pt>
                <c:pt idx="27">
                  <c:v>114844869598372.2</c:v>
                </c:pt>
                <c:pt idx="28">
                  <c:v>115424321340806.33</c:v>
                </c:pt>
                <c:pt idx="29">
                  <c:v>116003773083240.45</c:v>
                </c:pt>
                <c:pt idx="30">
                  <c:v>116583224825674.83</c:v>
                </c:pt>
              </c:numCache>
            </c:numRef>
          </c:val>
          <c:smooth val="0"/>
          <c:extLst>
            <c:ext xmlns:c16="http://schemas.microsoft.com/office/drawing/2014/chart" uri="{C3380CC4-5D6E-409C-BE32-E72D297353CC}">
              <c16:uniqueId val="{0000000A-9B0E-4789-92E7-780CE951D50E}"/>
            </c:ext>
          </c:extLst>
        </c:ser>
        <c:ser>
          <c:idx val="11"/>
          <c:order val="11"/>
          <c:tx>
            <c:strRef>
              <c:f>'BIFUbC-natural-gas'!$A$13</c:f>
              <c:strCache>
                <c:ptCount val="1"/>
                <c:pt idx="0">
                  <c:v>glass and glass products 231</c:v>
                </c:pt>
              </c:strCache>
            </c:strRef>
          </c:tx>
          <c:spPr>
            <a:ln w="28575" cap="rnd">
              <a:solidFill>
                <a:schemeClr val="accent6">
                  <a:lumMod val="6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'BIFUbC-natural-gas'!$B$13:$AF$13</c:f>
              <c:numCache>
                <c:formatCode>0.00E+00</c:formatCode>
                <c:ptCount val="31"/>
                <c:pt idx="0">
                  <c:v>14398662326831.67</c:v>
                </c:pt>
                <c:pt idx="1">
                  <c:v>13335851237366.369</c:v>
                </c:pt>
                <c:pt idx="2">
                  <c:v>12273040147901.068</c:v>
                </c:pt>
                <c:pt idx="3">
                  <c:v>11210229058435.766</c:v>
                </c:pt>
                <c:pt idx="4">
                  <c:v>10147417968970.465</c:v>
                </c:pt>
                <c:pt idx="5">
                  <c:v>9084606879505.1621</c:v>
                </c:pt>
                <c:pt idx="6">
                  <c:v>9238822093228.7754</c:v>
                </c:pt>
                <c:pt idx="7">
                  <c:v>9393037306952.3867</c:v>
                </c:pt>
                <c:pt idx="8">
                  <c:v>9547252520675.998</c:v>
                </c:pt>
                <c:pt idx="9">
                  <c:v>9701467734399.6113</c:v>
                </c:pt>
                <c:pt idx="10">
                  <c:v>9855682948123.2266</c:v>
                </c:pt>
                <c:pt idx="11">
                  <c:v>10016943526940.807</c:v>
                </c:pt>
                <c:pt idx="12">
                  <c:v>10178204105758.391</c:v>
                </c:pt>
                <c:pt idx="13">
                  <c:v>10339464684575.975</c:v>
                </c:pt>
                <c:pt idx="14">
                  <c:v>10500725263393.559</c:v>
                </c:pt>
                <c:pt idx="15">
                  <c:v>10661985842211.145</c:v>
                </c:pt>
                <c:pt idx="16">
                  <c:v>10845165334654.418</c:v>
                </c:pt>
                <c:pt idx="17">
                  <c:v>11028344827097.693</c:v>
                </c:pt>
                <c:pt idx="18">
                  <c:v>11211524319540.969</c:v>
                </c:pt>
                <c:pt idx="19">
                  <c:v>11394703811984.244</c:v>
                </c:pt>
                <c:pt idx="20">
                  <c:v>11577883304427.514</c:v>
                </c:pt>
                <c:pt idx="21">
                  <c:v>11731837578703.189</c:v>
                </c:pt>
                <c:pt idx="22">
                  <c:v>11905718138093.121</c:v>
                </c:pt>
                <c:pt idx="23">
                  <c:v>12079598697483.1</c:v>
                </c:pt>
                <c:pt idx="24">
                  <c:v>12253479256873.031</c:v>
                </c:pt>
                <c:pt idx="25">
                  <c:v>12427359816263.012</c:v>
                </c:pt>
                <c:pt idx="26">
                  <c:v>12601240375652.941</c:v>
                </c:pt>
                <c:pt idx="27">
                  <c:v>12775120935042.922</c:v>
                </c:pt>
                <c:pt idx="28">
                  <c:v>12949001494432.854</c:v>
                </c:pt>
                <c:pt idx="29">
                  <c:v>13122882053822.783</c:v>
                </c:pt>
                <c:pt idx="30">
                  <c:v>13296762613212.764</c:v>
                </c:pt>
              </c:numCache>
            </c:numRef>
          </c:val>
          <c:smooth val="0"/>
          <c:extLst>
            <c:ext xmlns:c16="http://schemas.microsoft.com/office/drawing/2014/chart" uri="{C3380CC4-5D6E-409C-BE32-E72D297353CC}">
              <c16:uniqueId val="{0000000B-9B0E-4789-92E7-780CE951D50E}"/>
            </c:ext>
          </c:extLst>
        </c:ser>
        <c:ser>
          <c:idx val="12"/>
          <c:order val="12"/>
          <c:tx>
            <c:strRef>
              <c:f>'BIFUbC-natural-gas'!$A$14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'BIFUbC-natural-gas'!$B$14:$AF$14</c:f>
              <c:numCache>
                <c:formatCode>0.00E+00</c:formatCode>
                <c:ptCount val="31"/>
                <c:pt idx="0">
                  <c:v>22366966790652.66</c:v>
                </c:pt>
                <c:pt idx="1">
                  <c:v>20715989789927.445</c:v>
                </c:pt>
                <c:pt idx="2">
                  <c:v>19065012789202.223</c:v>
                </c:pt>
                <c:pt idx="3">
                  <c:v>17414035788477.002</c:v>
                </c:pt>
                <c:pt idx="4">
                  <c:v>15763058787751.781</c:v>
                </c:pt>
                <c:pt idx="5">
                  <c:v>14112081787026.559</c:v>
                </c:pt>
                <c:pt idx="6">
                  <c:v>14351640607538.773</c:v>
                </c:pt>
                <c:pt idx="7">
                  <c:v>14591199428050.986</c:v>
                </c:pt>
                <c:pt idx="8">
                  <c:v>14830758248563.199</c:v>
                </c:pt>
                <c:pt idx="9">
                  <c:v>15070317069075.412</c:v>
                </c:pt>
                <c:pt idx="10">
                  <c:v>15309875889587.631</c:v>
                </c:pt>
                <c:pt idx="11">
                  <c:v>15560379021696.844</c:v>
                </c:pt>
                <c:pt idx="12">
                  <c:v>15810882153806.061</c:v>
                </c:pt>
                <c:pt idx="13">
                  <c:v>16061385285915.279</c:v>
                </c:pt>
                <c:pt idx="14">
                  <c:v>16311888418024.496</c:v>
                </c:pt>
                <c:pt idx="15">
                  <c:v>16562391550133.717</c:v>
                </c:pt>
                <c:pt idx="16">
                  <c:v>16846943651655.836</c:v>
                </c:pt>
                <c:pt idx="17">
                  <c:v>17131495753177.957</c:v>
                </c:pt>
                <c:pt idx="18">
                  <c:v>17416047854700.078</c:v>
                </c:pt>
                <c:pt idx="19">
                  <c:v>17700599956222.199</c:v>
                </c:pt>
                <c:pt idx="20">
                  <c:v>17985152057744.309</c:v>
                </c:pt>
                <c:pt idx="21">
                  <c:v>18224305533382.543</c:v>
                </c:pt>
                <c:pt idx="22">
                  <c:v>18494412617577.945</c:v>
                </c:pt>
                <c:pt idx="23">
                  <c:v>18764519701773.426</c:v>
                </c:pt>
                <c:pt idx="24">
                  <c:v>19034626785968.828</c:v>
                </c:pt>
                <c:pt idx="25">
                  <c:v>19304733870164.305</c:v>
                </c:pt>
                <c:pt idx="26">
                  <c:v>19574840954359.707</c:v>
                </c:pt>
                <c:pt idx="27">
                  <c:v>19844948038555.188</c:v>
                </c:pt>
                <c:pt idx="28">
                  <c:v>20115055122750.59</c:v>
                </c:pt>
                <c:pt idx="29">
                  <c:v>20385162206945.992</c:v>
                </c:pt>
                <c:pt idx="30">
                  <c:v>20655269291141.473</c:v>
                </c:pt>
              </c:numCache>
            </c:numRef>
          </c:val>
          <c:smooth val="0"/>
          <c:extLst>
            <c:ext xmlns:c16="http://schemas.microsoft.com/office/drawing/2014/chart" uri="{C3380CC4-5D6E-409C-BE32-E72D297353CC}">
              <c16:uniqueId val="{0000000C-9B0E-4789-92E7-780CE951D50E}"/>
            </c:ext>
          </c:extLst>
        </c:ser>
        <c:ser>
          <c:idx val="13"/>
          <c:order val="13"/>
          <c:tx>
            <c:strRef>
              <c:f>'BIFUbC-natural-gas'!$A$15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'BIFUbC-natural-gas'!$B$15:$AF$15</c:f>
              <c:numCache>
                <c:formatCode>General</c:formatCode>
                <c:ptCount val="31"/>
                <c:pt idx="0" formatCode="0.E+00">
                  <c:v>115985416512739.73</c:v>
                </c:pt>
                <c:pt idx="1">
                  <c:v>106953695130523.78</c:v>
                </c:pt>
                <c:pt idx="2">
                  <c:v>97921973748307.844</c:v>
                </c:pt>
                <c:pt idx="3">
                  <c:v>88890252366091.891</c:v>
                </c:pt>
                <c:pt idx="4">
                  <c:v>79858530983875.938</c:v>
                </c:pt>
                <c:pt idx="5">
                  <c:v>70826809601660</c:v>
                </c:pt>
                <c:pt idx="6">
                  <c:v>71366140290676</c:v>
                </c:pt>
                <c:pt idx="7">
                  <c:v>71905470979692</c:v>
                </c:pt>
                <c:pt idx="8">
                  <c:v>72444801668708</c:v>
                </c:pt>
                <c:pt idx="9">
                  <c:v>72984132357724</c:v>
                </c:pt>
                <c:pt idx="10">
                  <c:v>73523463046740</c:v>
                </c:pt>
                <c:pt idx="11">
                  <c:v>74150038406038</c:v>
                </c:pt>
                <c:pt idx="12">
                  <c:v>74776613765336</c:v>
                </c:pt>
                <c:pt idx="13">
                  <c:v>75403189124634</c:v>
                </c:pt>
                <c:pt idx="14">
                  <c:v>76029764483932</c:v>
                </c:pt>
                <c:pt idx="15">
                  <c:v>76656339843230</c:v>
                </c:pt>
                <c:pt idx="16">
                  <c:v>77171876531260</c:v>
                </c:pt>
                <c:pt idx="17">
                  <c:v>77687413219290</c:v>
                </c:pt>
                <c:pt idx="18">
                  <c:v>78202949907320</c:v>
                </c:pt>
                <c:pt idx="19">
                  <c:v>78718486595350</c:v>
                </c:pt>
                <c:pt idx="20">
                  <c:v>79234023283380</c:v>
                </c:pt>
                <c:pt idx="21">
                  <c:v>79897611533100.75</c:v>
                </c:pt>
                <c:pt idx="22">
                  <c:v>80460255536214.25</c:v>
                </c:pt>
                <c:pt idx="23">
                  <c:v>81022899539327.5</c:v>
                </c:pt>
                <c:pt idx="24">
                  <c:v>81585543542441</c:v>
                </c:pt>
                <c:pt idx="25">
                  <c:v>82148187545554.25</c:v>
                </c:pt>
                <c:pt idx="26">
                  <c:v>82710831548667.75</c:v>
                </c:pt>
                <c:pt idx="27">
                  <c:v>83273475551781</c:v>
                </c:pt>
                <c:pt idx="28">
                  <c:v>83836119554894.5</c:v>
                </c:pt>
                <c:pt idx="29">
                  <c:v>84398763558008</c:v>
                </c:pt>
                <c:pt idx="30">
                  <c:v>84961407561121.25</c:v>
                </c:pt>
              </c:numCache>
            </c:numRef>
          </c:val>
          <c:smooth val="0"/>
          <c:extLst>
            <c:ext xmlns:c16="http://schemas.microsoft.com/office/drawing/2014/chart" uri="{C3380CC4-5D6E-409C-BE32-E72D297353CC}">
              <c16:uniqueId val="{0000000D-9B0E-4789-92E7-780CE951D50E}"/>
            </c:ext>
          </c:extLst>
        </c:ser>
        <c:ser>
          <c:idx val="14"/>
          <c:order val="14"/>
          <c:tx>
            <c:strRef>
              <c:f>'BIFUbC-natural-gas'!$A$16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'BIFUbC-natural-gas'!$B$16:$AF$16</c:f>
              <c:numCache>
                <c:formatCode>0.00E+00</c:formatCode>
                <c:ptCount val="31"/>
                <c:pt idx="0">
                  <c:v>15687627942365.611</c:v>
                </c:pt>
                <c:pt idx="1">
                  <c:v>14604974088948.871</c:v>
                </c:pt>
                <c:pt idx="2">
                  <c:v>13522320235532.133</c:v>
                </c:pt>
                <c:pt idx="3">
                  <c:v>12439666382115.393</c:v>
                </c:pt>
                <c:pt idx="4">
                  <c:v>11357012528698.654</c:v>
                </c:pt>
                <c:pt idx="5">
                  <c:v>10274358675281.916</c:v>
                </c:pt>
                <c:pt idx="6">
                  <c:v>10378238447038.32</c:v>
                </c:pt>
                <c:pt idx="7">
                  <c:v>10482118218794.725</c:v>
                </c:pt>
                <c:pt idx="8">
                  <c:v>10585997990551.131</c:v>
                </c:pt>
                <c:pt idx="9">
                  <c:v>10689877762307.535</c:v>
                </c:pt>
                <c:pt idx="10">
                  <c:v>10793757534063.939</c:v>
                </c:pt>
                <c:pt idx="11">
                  <c:v>10852189905676.918</c:v>
                </c:pt>
                <c:pt idx="12">
                  <c:v>10910622277289.895</c:v>
                </c:pt>
                <c:pt idx="13">
                  <c:v>10969054648902.873</c:v>
                </c:pt>
                <c:pt idx="14">
                  <c:v>11027487020515.852</c:v>
                </c:pt>
                <c:pt idx="15">
                  <c:v>11085919392128.83</c:v>
                </c:pt>
                <c:pt idx="16">
                  <c:v>11111889335067.93</c:v>
                </c:pt>
                <c:pt idx="17">
                  <c:v>11137859278007.031</c:v>
                </c:pt>
                <c:pt idx="18">
                  <c:v>11163829220946.133</c:v>
                </c:pt>
                <c:pt idx="19">
                  <c:v>11189799163885.234</c:v>
                </c:pt>
                <c:pt idx="20">
                  <c:v>11215769106824.334</c:v>
                </c:pt>
                <c:pt idx="21">
                  <c:v>11285022287995.275</c:v>
                </c:pt>
                <c:pt idx="22">
                  <c:v>11324764170371.785</c:v>
                </c:pt>
                <c:pt idx="23">
                  <c:v>11364506052748.279</c:v>
                </c:pt>
                <c:pt idx="24">
                  <c:v>11404247935124.789</c:v>
                </c:pt>
                <c:pt idx="25">
                  <c:v>11443989817501.285</c:v>
                </c:pt>
                <c:pt idx="26">
                  <c:v>11483731699877.793</c:v>
                </c:pt>
                <c:pt idx="27">
                  <c:v>11523473582254.289</c:v>
                </c:pt>
                <c:pt idx="28">
                  <c:v>11563215464630.799</c:v>
                </c:pt>
                <c:pt idx="29">
                  <c:v>11602957347007.307</c:v>
                </c:pt>
                <c:pt idx="30">
                  <c:v>11642699229383.803</c:v>
                </c:pt>
              </c:numCache>
            </c:numRef>
          </c:val>
          <c:smooth val="0"/>
          <c:extLst>
            <c:ext xmlns:c16="http://schemas.microsoft.com/office/drawing/2014/chart" uri="{C3380CC4-5D6E-409C-BE32-E72D297353CC}">
              <c16:uniqueId val="{0000000E-9B0E-4789-92E7-780CE951D50E}"/>
            </c:ext>
          </c:extLst>
        </c:ser>
        <c:ser>
          <c:idx val="15"/>
          <c:order val="15"/>
          <c:tx>
            <c:strRef>
              <c:f>'BIFUbC-natural-gas'!$A$17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'BIFUbC-natural-gas'!$B$17:$AF$17</c:f>
              <c:numCache>
                <c:formatCode>0.00E+00</c:formatCode>
                <c:ptCount val="31"/>
                <c:pt idx="0">
                  <c:v>22640931151656.746</c:v>
                </c:pt>
                <c:pt idx="1">
                  <c:v>21078407394315.012</c:v>
                </c:pt>
                <c:pt idx="2">
                  <c:v>19515883636973.281</c:v>
                </c:pt>
                <c:pt idx="3">
                  <c:v>17953359879631.547</c:v>
                </c:pt>
                <c:pt idx="4">
                  <c:v>16390836122289.814</c:v>
                </c:pt>
                <c:pt idx="5">
                  <c:v>14828312364948.084</c:v>
                </c:pt>
                <c:pt idx="6">
                  <c:v>14978235270375.68</c:v>
                </c:pt>
                <c:pt idx="7">
                  <c:v>15128158175803.275</c:v>
                </c:pt>
                <c:pt idx="8">
                  <c:v>15278081081230.869</c:v>
                </c:pt>
                <c:pt idx="9">
                  <c:v>15428003986658.465</c:v>
                </c:pt>
                <c:pt idx="10">
                  <c:v>15577926892086.061</c:v>
                </c:pt>
                <c:pt idx="11">
                  <c:v>15662258526389.082</c:v>
                </c:pt>
                <c:pt idx="12">
                  <c:v>15746590160692.105</c:v>
                </c:pt>
                <c:pt idx="13">
                  <c:v>15830921794995.127</c:v>
                </c:pt>
                <c:pt idx="14">
                  <c:v>15915253429298.148</c:v>
                </c:pt>
                <c:pt idx="15">
                  <c:v>15999585063601.174</c:v>
                </c:pt>
                <c:pt idx="16">
                  <c:v>16037065789958.07</c:v>
                </c:pt>
                <c:pt idx="17">
                  <c:v>16074546516314.969</c:v>
                </c:pt>
                <c:pt idx="18">
                  <c:v>16112027242671.867</c:v>
                </c:pt>
                <c:pt idx="19">
                  <c:v>16149507969028.766</c:v>
                </c:pt>
                <c:pt idx="20">
                  <c:v>16186988695385.662</c:v>
                </c:pt>
                <c:pt idx="21">
                  <c:v>16286937299004.068</c:v>
                </c:pt>
                <c:pt idx="22">
                  <c:v>16344294168125.996</c:v>
                </c:pt>
                <c:pt idx="23">
                  <c:v>16401651037247.908</c:v>
                </c:pt>
                <c:pt idx="24">
                  <c:v>16459007906369.836</c:v>
                </c:pt>
                <c:pt idx="25">
                  <c:v>16516364775491.746</c:v>
                </c:pt>
                <c:pt idx="26">
                  <c:v>16573721644613.676</c:v>
                </c:pt>
                <c:pt idx="27">
                  <c:v>16631078513735.586</c:v>
                </c:pt>
                <c:pt idx="28">
                  <c:v>16688435382857.514</c:v>
                </c:pt>
                <c:pt idx="29">
                  <c:v>16745792251979.443</c:v>
                </c:pt>
                <c:pt idx="30">
                  <c:v>16803149121101.354</c:v>
                </c:pt>
              </c:numCache>
            </c:numRef>
          </c:val>
          <c:smooth val="0"/>
          <c:extLst>
            <c:ext xmlns:c16="http://schemas.microsoft.com/office/drawing/2014/chart" uri="{C3380CC4-5D6E-409C-BE32-E72D297353CC}">
              <c16:uniqueId val="{0000000F-9B0E-4789-92E7-780CE951D50E}"/>
            </c:ext>
          </c:extLst>
        </c:ser>
        <c:ser>
          <c:idx val="16"/>
          <c:order val="16"/>
          <c:tx>
            <c:strRef>
              <c:f>'BIFUbC-natural-gas'!$A$18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'BIFUbC-natural-gas'!$B$18:$AF$18</c:f>
              <c:numCache>
                <c:formatCode>0.00E+00</c:formatCode>
                <c:ptCount val="31"/>
                <c:pt idx="0">
                  <c:v>70791534040719.109</c:v>
                </c:pt>
                <c:pt idx="1">
                  <c:v>65221556746782.125</c:v>
                </c:pt>
                <c:pt idx="2">
                  <c:v>59651579452845.148</c:v>
                </c:pt>
                <c:pt idx="3">
                  <c:v>54081602158908.164</c:v>
                </c:pt>
                <c:pt idx="4">
                  <c:v>48511624864971.18</c:v>
                </c:pt>
                <c:pt idx="5">
                  <c:v>42941647571034.188</c:v>
                </c:pt>
                <c:pt idx="6">
                  <c:v>43825740315143.719</c:v>
                </c:pt>
                <c:pt idx="7">
                  <c:v>44709833059253.25</c:v>
                </c:pt>
                <c:pt idx="8">
                  <c:v>45593925803362.773</c:v>
                </c:pt>
                <c:pt idx="9">
                  <c:v>46478018547472.305</c:v>
                </c:pt>
                <c:pt idx="10">
                  <c:v>47362111291581.828</c:v>
                </c:pt>
                <c:pt idx="11">
                  <c:v>48172869153691.484</c:v>
                </c:pt>
                <c:pt idx="12">
                  <c:v>48983627015801.148</c:v>
                </c:pt>
                <c:pt idx="13">
                  <c:v>49794384877910.805</c:v>
                </c:pt>
                <c:pt idx="14">
                  <c:v>50605142740020.461</c:v>
                </c:pt>
                <c:pt idx="15">
                  <c:v>51415900602130.125</c:v>
                </c:pt>
                <c:pt idx="16">
                  <c:v>52267400065350.82</c:v>
                </c:pt>
                <c:pt idx="17">
                  <c:v>53118899528571.516</c:v>
                </c:pt>
                <c:pt idx="18">
                  <c:v>53970398991792.211</c:v>
                </c:pt>
                <c:pt idx="19">
                  <c:v>54821898455012.914</c:v>
                </c:pt>
                <c:pt idx="20">
                  <c:v>55673397918233.609</c:v>
                </c:pt>
                <c:pt idx="21">
                  <c:v>56470575246639.5</c:v>
                </c:pt>
                <c:pt idx="22">
                  <c:v>57304790394237.297</c:v>
                </c:pt>
                <c:pt idx="23">
                  <c:v>58139005541835.086</c:v>
                </c:pt>
                <c:pt idx="24">
                  <c:v>58973220689432.883</c:v>
                </c:pt>
                <c:pt idx="25">
                  <c:v>59807435837030.93</c:v>
                </c:pt>
                <c:pt idx="26">
                  <c:v>60641650984628.727</c:v>
                </c:pt>
                <c:pt idx="27">
                  <c:v>61475866132226.516</c:v>
                </c:pt>
                <c:pt idx="28">
                  <c:v>62310081279824.313</c:v>
                </c:pt>
                <c:pt idx="29">
                  <c:v>63144296427422.102</c:v>
                </c:pt>
                <c:pt idx="30">
                  <c:v>63978511575019.898</c:v>
                </c:pt>
              </c:numCache>
            </c:numRef>
          </c:val>
          <c:smooth val="0"/>
          <c:extLst>
            <c:ext xmlns:c16="http://schemas.microsoft.com/office/drawing/2014/chart" uri="{C3380CC4-5D6E-409C-BE32-E72D297353CC}">
              <c16:uniqueId val="{00000010-9B0E-4789-92E7-780CE951D50E}"/>
            </c:ext>
          </c:extLst>
        </c:ser>
        <c:ser>
          <c:idx val="17"/>
          <c:order val="17"/>
          <c:tx>
            <c:strRef>
              <c:f>'BIFUbC-natural-gas'!$A$19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'BIFUbC-natural-gas'!$B$19:$AF$19</c:f>
              <c:numCache>
                <c:formatCode>0.00E+00</c:formatCode>
                <c:ptCount val="31"/>
                <c:pt idx="0">
                  <c:v>10415933592828.84</c:v>
                </c:pt>
                <c:pt idx="1">
                  <c:v>9596393313141.707</c:v>
                </c:pt>
                <c:pt idx="2">
                  <c:v>8776853033454.5762</c:v>
                </c:pt>
                <c:pt idx="3">
                  <c:v>7957312753767.4434</c:v>
                </c:pt>
                <c:pt idx="4">
                  <c:v>7137772474080.3115</c:v>
                </c:pt>
                <c:pt idx="5">
                  <c:v>6318232194393.1777</c:v>
                </c:pt>
                <c:pt idx="6">
                  <c:v>6448313445454.2139</c:v>
                </c:pt>
                <c:pt idx="7">
                  <c:v>6578394696515.249</c:v>
                </c:pt>
                <c:pt idx="8">
                  <c:v>6708475947576.2852</c:v>
                </c:pt>
                <c:pt idx="9">
                  <c:v>6838557198637.3213</c:v>
                </c:pt>
                <c:pt idx="10">
                  <c:v>6968638449698.3574</c:v>
                </c:pt>
                <c:pt idx="11">
                  <c:v>7087929550901.7959</c:v>
                </c:pt>
                <c:pt idx="12">
                  <c:v>7207220652105.2344</c:v>
                </c:pt>
                <c:pt idx="13">
                  <c:v>7326511753308.6729</c:v>
                </c:pt>
                <c:pt idx="14">
                  <c:v>7445802854512.1113</c:v>
                </c:pt>
                <c:pt idx="15">
                  <c:v>7565093955715.5498</c:v>
                </c:pt>
                <c:pt idx="16">
                  <c:v>7690379584617.6543</c:v>
                </c:pt>
                <c:pt idx="17">
                  <c:v>7815665213519.7578</c:v>
                </c:pt>
                <c:pt idx="18">
                  <c:v>7940950842421.8613</c:v>
                </c:pt>
                <c:pt idx="19">
                  <c:v>8066236471323.9658</c:v>
                </c:pt>
                <c:pt idx="20">
                  <c:v>8191522100226.0693</c:v>
                </c:pt>
                <c:pt idx="21">
                  <c:v>8308815025529.9404</c:v>
                </c:pt>
                <c:pt idx="22">
                  <c:v>8431557521468.9678</c:v>
                </c:pt>
                <c:pt idx="23">
                  <c:v>8554300017407.9961</c:v>
                </c:pt>
                <c:pt idx="24">
                  <c:v>8677042513347.0244</c:v>
                </c:pt>
                <c:pt idx="25">
                  <c:v>8799785009286.0898</c:v>
                </c:pt>
                <c:pt idx="26">
                  <c:v>8922527505225.1172</c:v>
                </c:pt>
                <c:pt idx="27">
                  <c:v>9045270001164.1465</c:v>
                </c:pt>
                <c:pt idx="28">
                  <c:v>9168012497103.1738</c:v>
                </c:pt>
                <c:pt idx="29">
                  <c:v>9290754993042.2012</c:v>
                </c:pt>
                <c:pt idx="30">
                  <c:v>9413497488981.2305</c:v>
                </c:pt>
              </c:numCache>
            </c:numRef>
          </c:val>
          <c:smooth val="0"/>
          <c:extLst>
            <c:ext xmlns:c16="http://schemas.microsoft.com/office/drawing/2014/chart" uri="{C3380CC4-5D6E-409C-BE32-E72D297353CC}">
              <c16:uniqueId val="{00000011-9B0E-4789-92E7-780CE951D50E}"/>
            </c:ext>
          </c:extLst>
        </c:ser>
        <c:ser>
          <c:idx val="18"/>
          <c:order val="18"/>
          <c:tx>
            <c:strRef>
              <c:f>'BIFUbC-natural-gas'!$A$20</c:f>
              <c:strCache>
                <c:ptCount val="1"/>
                <c:pt idx="0">
                  <c:v>other machinery 28</c:v>
                </c:pt>
              </c:strCache>
            </c:strRef>
          </c:tx>
          <c:spPr>
            <a:ln w="28575" cap="rnd">
              <a:solidFill>
                <a:schemeClr val="accent1">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'BIFUbC-natural-gas'!$B$20:$AF$20</c:f>
              <c:numCache>
                <c:formatCode>0.00E+00</c:formatCode>
                <c:ptCount val="31"/>
                <c:pt idx="0">
                  <c:v>8276890557616.5781</c:v>
                </c:pt>
                <c:pt idx="1">
                  <c:v>7625653187286.2793</c:v>
                </c:pt>
                <c:pt idx="2">
                  <c:v>6974415816955.9814</c:v>
                </c:pt>
                <c:pt idx="3">
                  <c:v>6323178446625.6816</c:v>
                </c:pt>
                <c:pt idx="4">
                  <c:v>5671941076295.3828</c:v>
                </c:pt>
                <c:pt idx="5">
                  <c:v>5020703705965.083</c:v>
                </c:pt>
                <c:pt idx="6">
                  <c:v>5124071135205.541</c:v>
                </c:pt>
                <c:pt idx="7">
                  <c:v>5227438564445.998</c:v>
                </c:pt>
                <c:pt idx="8">
                  <c:v>5330805993686.4561</c:v>
                </c:pt>
                <c:pt idx="9">
                  <c:v>5434173422926.9131</c:v>
                </c:pt>
                <c:pt idx="10">
                  <c:v>5537540852167.3711</c:v>
                </c:pt>
                <c:pt idx="11">
                  <c:v>5632334024604.4727</c:v>
                </c:pt>
                <c:pt idx="12">
                  <c:v>5727127197041.5742</c:v>
                </c:pt>
                <c:pt idx="13">
                  <c:v>5821920369478.6758</c:v>
                </c:pt>
                <c:pt idx="14">
                  <c:v>5916713541915.7773</c:v>
                </c:pt>
                <c:pt idx="15">
                  <c:v>6011506714352.8799</c:v>
                </c:pt>
                <c:pt idx="16">
                  <c:v>6111063362791.8457</c:v>
                </c:pt>
                <c:pt idx="17">
                  <c:v>6210620011230.8115</c:v>
                </c:pt>
                <c:pt idx="18">
                  <c:v>6310176659669.7773</c:v>
                </c:pt>
                <c:pt idx="19">
                  <c:v>6409733308108.7441</c:v>
                </c:pt>
                <c:pt idx="20">
                  <c:v>6509289956547.71</c:v>
                </c:pt>
                <c:pt idx="21">
                  <c:v>6602495303650.8467</c:v>
                </c:pt>
                <c:pt idx="22">
                  <c:v>6700031083482.957</c:v>
                </c:pt>
                <c:pt idx="23">
                  <c:v>6797566863315.0664</c:v>
                </c:pt>
                <c:pt idx="24">
                  <c:v>6895102643147.1768</c:v>
                </c:pt>
                <c:pt idx="25">
                  <c:v>6992638422979.3164</c:v>
                </c:pt>
                <c:pt idx="26">
                  <c:v>7090174202811.4268</c:v>
                </c:pt>
                <c:pt idx="27">
                  <c:v>7187709982643.5361</c:v>
                </c:pt>
                <c:pt idx="28">
                  <c:v>7285245762475.6465</c:v>
                </c:pt>
                <c:pt idx="29">
                  <c:v>7382781542307.7559</c:v>
                </c:pt>
                <c:pt idx="30">
                  <c:v>7480317322139.8662</c:v>
                </c:pt>
              </c:numCache>
            </c:numRef>
          </c:val>
          <c:smooth val="0"/>
          <c:extLst>
            <c:ext xmlns:c16="http://schemas.microsoft.com/office/drawing/2014/chart" uri="{C3380CC4-5D6E-409C-BE32-E72D297353CC}">
              <c16:uniqueId val="{00000012-9B0E-4789-92E7-780CE951D50E}"/>
            </c:ext>
          </c:extLst>
        </c:ser>
        <c:ser>
          <c:idx val="19"/>
          <c:order val="19"/>
          <c:tx>
            <c:strRef>
              <c:f>'BIFUbC-natural-gas'!$A$21</c:f>
              <c:strCache>
                <c:ptCount val="1"/>
                <c:pt idx="0">
                  <c:v>road vehicles 29</c:v>
                </c:pt>
              </c:strCache>
            </c:strRef>
          </c:tx>
          <c:spPr>
            <a:ln w="28575" cap="rnd">
              <a:solidFill>
                <a:schemeClr val="accent2">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'BIFUbC-natural-gas'!$B$21:$AF$21</c:f>
              <c:numCache>
                <c:formatCode>0.00E+00</c:formatCode>
                <c:ptCount val="31"/>
                <c:pt idx="0">
                  <c:v>43485411971036.188</c:v>
                </c:pt>
                <c:pt idx="1">
                  <c:v>40063918700995.633</c:v>
                </c:pt>
                <c:pt idx="2">
                  <c:v>36642425430955.086</c:v>
                </c:pt>
                <c:pt idx="3">
                  <c:v>33220932160914.535</c:v>
                </c:pt>
                <c:pt idx="4">
                  <c:v>29799438890873.984</c:v>
                </c:pt>
                <c:pt idx="5">
                  <c:v>26377945620833.43</c:v>
                </c:pt>
                <c:pt idx="6">
                  <c:v>26921020971850.586</c:v>
                </c:pt>
                <c:pt idx="7">
                  <c:v>27464096322867.746</c:v>
                </c:pt>
                <c:pt idx="8">
                  <c:v>28007171673884.906</c:v>
                </c:pt>
                <c:pt idx="9">
                  <c:v>28550247024902.063</c:v>
                </c:pt>
                <c:pt idx="10">
                  <c:v>29093322375919.223</c:v>
                </c:pt>
                <c:pt idx="11">
                  <c:v>29591350001967.215</c:v>
                </c:pt>
                <c:pt idx="12">
                  <c:v>30089377628015.211</c:v>
                </c:pt>
                <c:pt idx="13">
                  <c:v>30587405254063.203</c:v>
                </c:pt>
                <c:pt idx="14">
                  <c:v>31085432880111.195</c:v>
                </c:pt>
                <c:pt idx="15">
                  <c:v>31583460506159.191</c:v>
                </c:pt>
                <c:pt idx="16">
                  <c:v>32106514646078.941</c:v>
                </c:pt>
                <c:pt idx="17">
                  <c:v>32629568785998.695</c:v>
                </c:pt>
                <c:pt idx="18">
                  <c:v>33152622925918.445</c:v>
                </c:pt>
                <c:pt idx="19">
                  <c:v>33675677065838.199</c:v>
                </c:pt>
                <c:pt idx="20">
                  <c:v>34198731205757.949</c:v>
                </c:pt>
                <c:pt idx="21">
                  <c:v>34688416660515.305</c:v>
                </c:pt>
                <c:pt idx="22">
                  <c:v>35200853491519.742</c:v>
                </c:pt>
                <c:pt idx="23">
                  <c:v>35713290322524.18</c:v>
                </c:pt>
                <c:pt idx="24">
                  <c:v>36225727153528.617</c:v>
                </c:pt>
                <c:pt idx="25">
                  <c:v>36738163984533.211</c:v>
                </c:pt>
                <c:pt idx="26">
                  <c:v>37250600815537.648</c:v>
                </c:pt>
                <c:pt idx="27">
                  <c:v>37763037646542.086</c:v>
                </c:pt>
                <c:pt idx="28">
                  <c:v>38275474477546.523</c:v>
                </c:pt>
                <c:pt idx="29">
                  <c:v>38787911308550.953</c:v>
                </c:pt>
                <c:pt idx="30">
                  <c:v>39300348139555.391</c:v>
                </c:pt>
              </c:numCache>
            </c:numRef>
          </c:val>
          <c:smooth val="0"/>
          <c:extLst>
            <c:ext xmlns:c16="http://schemas.microsoft.com/office/drawing/2014/chart" uri="{C3380CC4-5D6E-409C-BE32-E72D297353CC}">
              <c16:uniqueId val="{00000013-9B0E-4789-92E7-780CE951D50E}"/>
            </c:ext>
          </c:extLst>
        </c:ser>
        <c:ser>
          <c:idx val="20"/>
          <c:order val="20"/>
          <c:tx>
            <c:strRef>
              <c:f>'BIFUbC-natural-gas'!$A$22</c:f>
              <c:strCache>
                <c:ptCount val="1"/>
                <c:pt idx="0">
                  <c:v>nonroad vehicles 30</c:v>
                </c:pt>
              </c:strCache>
            </c:strRef>
          </c:tx>
          <c:spPr>
            <a:ln w="28575" cap="rnd">
              <a:solidFill>
                <a:schemeClr val="accent3">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'BIFUbC-natural-gas'!$B$22:$AF$22</c:f>
              <c:numCache>
                <c:formatCode>0.00E+00</c:formatCode>
                <c:ptCount val="31"/>
                <c:pt idx="0">
                  <c:v>4842996545599.2725</c:v>
                </c:pt>
                <c:pt idx="1">
                  <c:v>4461942777530.2402</c:v>
                </c:pt>
                <c:pt idx="2">
                  <c:v>4080889009461.2085</c:v>
                </c:pt>
                <c:pt idx="3">
                  <c:v>3699835241392.1758</c:v>
                </c:pt>
                <c:pt idx="4">
                  <c:v>3318781473323.1436</c:v>
                </c:pt>
                <c:pt idx="5">
                  <c:v>2937727705254.1104</c:v>
                </c:pt>
                <c:pt idx="6">
                  <c:v>2998210334479.9307</c:v>
                </c:pt>
                <c:pt idx="7">
                  <c:v>3058692963705.7505</c:v>
                </c:pt>
                <c:pt idx="8">
                  <c:v>3119175592931.5703</c:v>
                </c:pt>
                <c:pt idx="9">
                  <c:v>3179658222157.3901</c:v>
                </c:pt>
                <c:pt idx="10">
                  <c:v>3240140851383.21</c:v>
                </c:pt>
                <c:pt idx="11">
                  <c:v>3295606488323.0176</c:v>
                </c:pt>
                <c:pt idx="12">
                  <c:v>3351072125262.8247</c:v>
                </c:pt>
                <c:pt idx="13">
                  <c:v>3406537762202.6318</c:v>
                </c:pt>
                <c:pt idx="14">
                  <c:v>3462003399142.439</c:v>
                </c:pt>
                <c:pt idx="15">
                  <c:v>3517469036082.2461</c:v>
                </c:pt>
                <c:pt idx="16">
                  <c:v>3575721890958.7271</c:v>
                </c:pt>
                <c:pt idx="17">
                  <c:v>3633974745835.208</c:v>
                </c:pt>
                <c:pt idx="18">
                  <c:v>3692227600711.689</c:v>
                </c:pt>
                <c:pt idx="19">
                  <c:v>3750480455588.1699</c:v>
                </c:pt>
                <c:pt idx="20">
                  <c:v>3808733310464.6509</c:v>
                </c:pt>
                <c:pt idx="21">
                  <c:v>3863269874758.8945</c:v>
                </c:pt>
                <c:pt idx="22">
                  <c:v>3920340273541.0264</c:v>
                </c:pt>
                <c:pt idx="23">
                  <c:v>3977410672323.1582</c:v>
                </c:pt>
                <c:pt idx="24">
                  <c:v>4034481071105.29</c:v>
                </c:pt>
                <c:pt idx="25">
                  <c:v>4091551469887.4395</c:v>
                </c:pt>
                <c:pt idx="26">
                  <c:v>4148621868669.5713</c:v>
                </c:pt>
                <c:pt idx="27">
                  <c:v>4205692267451.7031</c:v>
                </c:pt>
                <c:pt idx="28">
                  <c:v>4262762666233.835</c:v>
                </c:pt>
                <c:pt idx="29">
                  <c:v>4319833065015.9668</c:v>
                </c:pt>
                <c:pt idx="30">
                  <c:v>4376903463798.0986</c:v>
                </c:pt>
              </c:numCache>
            </c:numRef>
          </c:val>
          <c:smooth val="0"/>
          <c:extLst>
            <c:ext xmlns:c16="http://schemas.microsoft.com/office/drawing/2014/chart" uri="{C3380CC4-5D6E-409C-BE32-E72D297353CC}">
              <c16:uniqueId val="{00000014-9B0E-4789-92E7-780CE951D50E}"/>
            </c:ext>
          </c:extLst>
        </c:ser>
        <c:ser>
          <c:idx val="21"/>
          <c:order val="21"/>
          <c:tx>
            <c:strRef>
              <c:f>'BIFUbC-natural-gas'!$A$23</c:f>
              <c:strCache>
                <c:ptCount val="1"/>
                <c:pt idx="0">
                  <c:v>other manufacturing 31T33</c:v>
                </c:pt>
              </c:strCache>
            </c:strRef>
          </c:tx>
          <c:spPr>
            <a:ln w="28575" cap="rnd">
              <a:solidFill>
                <a:schemeClr val="accent4">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'BIFUbC-natural-gas'!$B$23:$AF$23</c:f>
              <c:numCache>
                <c:formatCode>0.00E+00</c:formatCode>
                <c:ptCount val="31"/>
                <c:pt idx="0">
                  <c:v>23499450491970.035</c:v>
                </c:pt>
                <c:pt idx="1">
                  <c:v>21764881265170.047</c:v>
                </c:pt>
                <c:pt idx="2">
                  <c:v>20030312038370.055</c:v>
                </c:pt>
                <c:pt idx="3">
                  <c:v>18295742811570.059</c:v>
                </c:pt>
                <c:pt idx="4">
                  <c:v>16561173584770.066</c:v>
                </c:pt>
                <c:pt idx="5">
                  <c:v>14826604357970.072</c:v>
                </c:pt>
                <c:pt idx="6">
                  <c:v>15078292514671.506</c:v>
                </c:pt>
                <c:pt idx="7">
                  <c:v>15329980671372.936</c:v>
                </c:pt>
                <c:pt idx="8">
                  <c:v>15581668828074.367</c:v>
                </c:pt>
                <c:pt idx="9">
                  <c:v>15833356984775.797</c:v>
                </c:pt>
                <c:pt idx="10">
                  <c:v>16085045141477.234</c:v>
                </c:pt>
                <c:pt idx="11">
                  <c:v>16348231741885.832</c:v>
                </c:pt>
                <c:pt idx="12">
                  <c:v>16611418342294.434</c:v>
                </c:pt>
                <c:pt idx="13">
                  <c:v>16874604942703.037</c:v>
                </c:pt>
                <c:pt idx="14">
                  <c:v>17137791543111.639</c:v>
                </c:pt>
                <c:pt idx="15">
                  <c:v>17400978143520.244</c:v>
                </c:pt>
                <c:pt idx="16">
                  <c:v>17699937679906.715</c:v>
                </c:pt>
                <c:pt idx="17">
                  <c:v>17998897216293.184</c:v>
                </c:pt>
                <c:pt idx="18">
                  <c:v>18297856752679.656</c:v>
                </c:pt>
                <c:pt idx="19">
                  <c:v>18596816289066.125</c:v>
                </c:pt>
                <c:pt idx="20">
                  <c:v>18895775825452.586</c:v>
                </c:pt>
                <c:pt idx="21">
                  <c:v>19147038113868.551</c:v>
                </c:pt>
                <c:pt idx="22">
                  <c:v>19430821253173.469</c:v>
                </c:pt>
                <c:pt idx="23">
                  <c:v>19714604392478.465</c:v>
                </c:pt>
                <c:pt idx="24">
                  <c:v>19998387531783.383</c:v>
                </c:pt>
                <c:pt idx="25">
                  <c:v>20282170671088.379</c:v>
                </c:pt>
                <c:pt idx="26">
                  <c:v>20565953810393.297</c:v>
                </c:pt>
                <c:pt idx="27">
                  <c:v>20849736949698.297</c:v>
                </c:pt>
                <c:pt idx="28">
                  <c:v>21133520089003.211</c:v>
                </c:pt>
                <c:pt idx="29">
                  <c:v>21417303228308.129</c:v>
                </c:pt>
                <c:pt idx="30">
                  <c:v>21701086367613.125</c:v>
                </c:pt>
              </c:numCache>
            </c:numRef>
          </c:val>
          <c:smooth val="0"/>
          <c:extLst>
            <c:ext xmlns:c16="http://schemas.microsoft.com/office/drawing/2014/chart" uri="{C3380CC4-5D6E-409C-BE32-E72D297353CC}">
              <c16:uniqueId val="{00000015-9B0E-4789-92E7-780CE951D50E}"/>
            </c:ext>
          </c:extLst>
        </c:ser>
        <c:ser>
          <c:idx val="22"/>
          <c:order val="22"/>
          <c:tx>
            <c:strRef>
              <c:f>'BIFUbC-natural-gas'!$A$24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'BIFUbC-natural-gas'!$B$24:$AF$24</c:f>
              <c:numCache>
                <c:formatCode>0.E+00</c:formatCode>
                <c:ptCount val="31"/>
                <c:pt idx="0">
                  <c:v>4617163393378.5254</c:v>
                </c:pt>
                <c:pt idx="1">
                  <c:v>4649857303447.8115</c:v>
                </c:pt>
                <c:pt idx="2">
                  <c:v>4682551213517.0977</c:v>
                </c:pt>
                <c:pt idx="3">
                  <c:v>4715245123586.3828</c:v>
                </c:pt>
                <c:pt idx="4">
                  <c:v>4747939033655.668</c:v>
                </c:pt>
                <c:pt idx="5">
                  <c:v>4780632943724.9541</c:v>
                </c:pt>
                <c:pt idx="6">
                  <c:v>4867544254659.1299</c:v>
                </c:pt>
                <c:pt idx="7">
                  <c:v>4954455565593.3145</c:v>
                </c:pt>
                <c:pt idx="8">
                  <c:v>5041366876527.498</c:v>
                </c:pt>
                <c:pt idx="9">
                  <c:v>5128278187461.6826</c:v>
                </c:pt>
                <c:pt idx="10">
                  <c:v>5215189498395.876</c:v>
                </c:pt>
                <c:pt idx="11">
                  <c:v>5278329612217.1758</c:v>
                </c:pt>
                <c:pt idx="12">
                  <c:v>5341469726038.4834</c:v>
                </c:pt>
                <c:pt idx="13">
                  <c:v>5404609839859.791</c:v>
                </c:pt>
                <c:pt idx="14">
                  <c:v>5467749953681.0986</c:v>
                </c:pt>
                <c:pt idx="15">
                  <c:v>5530890067502.4141</c:v>
                </c:pt>
                <c:pt idx="16">
                  <c:v>5636038450147.126</c:v>
                </c:pt>
                <c:pt idx="17">
                  <c:v>5741186832791.8281</c:v>
                </c:pt>
                <c:pt idx="18">
                  <c:v>5846335215436.5313</c:v>
                </c:pt>
                <c:pt idx="19">
                  <c:v>5951483598081.2344</c:v>
                </c:pt>
                <c:pt idx="20">
                  <c:v>6056631980725.9502</c:v>
                </c:pt>
                <c:pt idx="21">
                  <c:v>6105769338272.7686</c:v>
                </c:pt>
                <c:pt idx="22">
                  <c:v>6193096031113.627</c:v>
                </c:pt>
                <c:pt idx="23">
                  <c:v>6280422723954.4502</c:v>
                </c:pt>
                <c:pt idx="24">
                  <c:v>6367749416795.3076</c:v>
                </c:pt>
                <c:pt idx="25">
                  <c:v>6455076109636.1309</c:v>
                </c:pt>
                <c:pt idx="26">
                  <c:v>6542402802476.9893</c:v>
                </c:pt>
                <c:pt idx="27">
                  <c:v>6629729495317.8135</c:v>
                </c:pt>
                <c:pt idx="28">
                  <c:v>6717056188158.6709</c:v>
                </c:pt>
                <c:pt idx="29">
                  <c:v>6804382880999.5293</c:v>
                </c:pt>
                <c:pt idx="30">
                  <c:v>6891709573840.3535</c:v>
                </c:pt>
              </c:numCache>
            </c:numRef>
          </c:val>
          <c:smooth val="0"/>
          <c:extLst>
            <c:ext xmlns:c16="http://schemas.microsoft.com/office/drawing/2014/chart" uri="{C3380CC4-5D6E-409C-BE32-E72D297353CC}">
              <c16:uniqueId val="{00000016-9B0E-4789-92E7-780CE951D50E}"/>
            </c:ext>
          </c:extLst>
        </c:ser>
        <c:ser>
          <c:idx val="23"/>
          <c:order val="23"/>
          <c:tx>
            <c:strRef>
              <c:f>'BIFUbC-natural-gas'!$A$25</c:f>
              <c:strCache>
                <c:ptCount val="1"/>
                <c:pt idx="0">
                  <c:v>water and waste 36T39</c:v>
                </c:pt>
              </c:strCache>
            </c:strRef>
          </c:tx>
          <c:spPr>
            <a:ln w="28575" cap="rnd">
              <a:solidFill>
                <a:schemeClr val="accent6">
                  <a:lumMod val="8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'BIFUbC-natural-gas'!$B$25:$AF$25</c:f>
              <c:numCache>
                <c:formatCode>0.E+00</c:formatCode>
                <c:ptCount val="31"/>
                <c:pt idx="0">
                  <c:v>5506553237775.4502</c:v>
                </c:pt>
                <c:pt idx="1">
                  <c:v>5512059791013.2246</c:v>
                </c:pt>
                <c:pt idx="2">
                  <c:v>5517571850804.2373</c:v>
                </c:pt>
                <c:pt idx="3">
                  <c:v>5523089422655.041</c:v>
                </c:pt>
                <c:pt idx="4">
                  <c:v>5528612512077.6953</c:v>
                </c:pt>
                <c:pt idx="5">
                  <c:v>5534141124589.7725</c:v>
                </c:pt>
                <c:pt idx="6">
                  <c:v>5539675265714.3613</c:v>
                </c:pt>
                <c:pt idx="7">
                  <c:v>5545214940980.0752</c:v>
                </c:pt>
                <c:pt idx="8">
                  <c:v>5550760155921.0547</c:v>
                </c:pt>
                <c:pt idx="9">
                  <c:v>5556310916076.9756</c:v>
                </c:pt>
                <c:pt idx="10">
                  <c:v>5561867226993.0518</c:v>
                </c:pt>
                <c:pt idx="11">
                  <c:v>5567429094220.0439</c:v>
                </c:pt>
                <c:pt idx="12">
                  <c:v>5572996523314.2637</c:v>
                </c:pt>
                <c:pt idx="13">
                  <c:v>5578569519837.5771</c:v>
                </c:pt>
                <c:pt idx="14">
                  <c:v>5584148089357.4141</c:v>
                </c:pt>
                <c:pt idx="15">
                  <c:v>5589732237446.7705</c:v>
                </c:pt>
                <c:pt idx="16">
                  <c:v>5595321969684.2168</c:v>
                </c:pt>
                <c:pt idx="17">
                  <c:v>5600917291653.9004</c:v>
                </c:pt>
                <c:pt idx="18">
                  <c:v>5606518208945.5537</c:v>
                </c:pt>
                <c:pt idx="19">
                  <c:v>5612124727154.499</c:v>
                </c:pt>
                <c:pt idx="20">
                  <c:v>5617736851881.6533</c:v>
                </c:pt>
                <c:pt idx="21">
                  <c:v>5589648167622.2451</c:v>
                </c:pt>
                <c:pt idx="22">
                  <c:v>5561699926784.1338</c:v>
                </c:pt>
                <c:pt idx="23">
                  <c:v>5533891427150.2129</c:v>
                </c:pt>
                <c:pt idx="24">
                  <c:v>5506221970014.4619</c:v>
                </c:pt>
                <c:pt idx="25">
                  <c:v>5478690860164.3896</c:v>
                </c:pt>
                <c:pt idx="26">
                  <c:v>5451297405863.5674</c:v>
                </c:pt>
                <c:pt idx="27">
                  <c:v>5424040918834.25</c:v>
                </c:pt>
                <c:pt idx="28">
                  <c:v>5396920714240.0791</c:v>
                </c:pt>
                <c:pt idx="29">
                  <c:v>5369936110668.8789</c:v>
                </c:pt>
                <c:pt idx="30">
                  <c:v>5343086430115.5342</c:v>
                </c:pt>
              </c:numCache>
            </c:numRef>
          </c:val>
          <c:smooth val="0"/>
          <c:extLst>
            <c:ext xmlns:c16="http://schemas.microsoft.com/office/drawing/2014/chart" uri="{C3380CC4-5D6E-409C-BE32-E72D297353CC}">
              <c16:uniqueId val="{00000017-9B0E-4789-92E7-780CE951D50E}"/>
            </c:ext>
          </c:extLst>
        </c:ser>
        <c:ser>
          <c:idx val="24"/>
          <c:order val="24"/>
          <c:tx>
            <c:strRef>
              <c:f>'BIFUbC-natural-gas'!$A$26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'BIFUbC-natural-gas'!$B$1:$AF$1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'BIFUbC-natural-gas'!$B$26:$AF$26</c:f>
              <c:numCache>
                <c:formatCode>0.00E+00</c:formatCode>
                <c:ptCount val="31"/>
                <c:pt idx="0">
                  <c:v>7988934384.4875193</c:v>
                </c:pt>
                <c:pt idx="1">
                  <c:v>7399245713.1293726</c:v>
                </c:pt>
                <c:pt idx="2">
                  <c:v>6809557041.771224</c:v>
                </c:pt>
                <c:pt idx="3">
                  <c:v>6219868370.4130754</c:v>
                </c:pt>
                <c:pt idx="4">
                  <c:v>5630179699.0549278</c:v>
                </c:pt>
                <c:pt idx="5">
                  <c:v>5040491027.6967783</c:v>
                </c:pt>
                <c:pt idx="6">
                  <c:v>5126055588.8735361</c:v>
                </c:pt>
                <c:pt idx="7">
                  <c:v>5211620150.050293</c:v>
                </c:pt>
                <c:pt idx="8">
                  <c:v>5297184711.2270508</c:v>
                </c:pt>
                <c:pt idx="9">
                  <c:v>5382749272.4038076</c:v>
                </c:pt>
                <c:pt idx="10">
                  <c:v>5468313833.5805664</c:v>
                </c:pt>
                <c:pt idx="11">
                  <c:v>5557787435.6232643</c:v>
                </c:pt>
                <c:pt idx="12">
                  <c:v>5647261037.6659651</c:v>
                </c:pt>
                <c:pt idx="13">
                  <c:v>5736734639.7086649</c:v>
                </c:pt>
                <c:pt idx="14">
                  <c:v>5826208241.7513657</c:v>
                </c:pt>
                <c:pt idx="15">
                  <c:v>5915681843.7940664</c:v>
                </c:pt>
                <c:pt idx="16">
                  <c:v>6017316906.308589</c:v>
                </c:pt>
                <c:pt idx="17">
                  <c:v>6118951968.8231125</c:v>
                </c:pt>
                <c:pt idx="18">
                  <c:v>6220587031.3376369</c:v>
                </c:pt>
                <c:pt idx="19">
                  <c:v>6322222093.8521605</c:v>
                </c:pt>
                <c:pt idx="20">
                  <c:v>6423857156.3666801</c:v>
                </c:pt>
                <c:pt idx="21">
                  <c:v>6509276938.2521</c:v>
                </c:pt>
                <c:pt idx="22">
                  <c:v>6605752593.2937174</c:v>
                </c:pt>
                <c:pt idx="23">
                  <c:v>6702228248.3353624</c:v>
                </c:pt>
                <c:pt idx="24">
                  <c:v>6798703903.3769798</c:v>
                </c:pt>
                <c:pt idx="25">
                  <c:v>6895179558.4186239</c:v>
                </c:pt>
                <c:pt idx="26">
                  <c:v>6991655213.4602413</c:v>
                </c:pt>
                <c:pt idx="27">
                  <c:v>7088130868.5018864</c:v>
                </c:pt>
                <c:pt idx="28">
                  <c:v>7184606523.5435028</c:v>
                </c:pt>
                <c:pt idx="29">
                  <c:v>7281082178.5851202</c:v>
                </c:pt>
                <c:pt idx="30">
                  <c:v>7377557833.6267653</c:v>
                </c:pt>
              </c:numCache>
            </c:numRef>
          </c:val>
          <c:smooth val="0"/>
          <c:extLst>
            <c:ext xmlns:c16="http://schemas.microsoft.com/office/drawing/2014/chart" uri="{C3380CC4-5D6E-409C-BE32-E72D297353CC}">
              <c16:uniqueId val="{00000018-9B0E-4789-92E7-780CE951D50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0.E+00</c:formatCode>
                <c:ptCount val="3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28</xdr:row>
      <xdr:rowOff>0</xdr:rowOff>
    </xdr:from>
    <xdr:to>
      <xdr:col>16</xdr:col>
      <xdr:colOff>59872</xdr:colOff>
      <xdr:row>60</xdr:row>
      <xdr:rowOff>14152</xdr:rowOff>
    </xdr:to>
    <xdr:graphicFrame macro="">
      <xdr:nvGraphicFramePr>
        <xdr:cNvPr id="2" name="차트 1">
          <a:extLst>
            <a:ext uri="{FF2B5EF4-FFF2-40B4-BE49-F238E27FC236}">
              <a16:creationId xmlns:a16="http://schemas.microsoft.com/office/drawing/2014/main" id="{435E1723-6266-40A0-A00B-180EFAEC3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zoomScaleNormal="100" workbookViewId="0">
      <selection activeCell="B23" sqref="B23"/>
    </sheetView>
  </sheetViews>
  <sheetFormatPr defaultColWidth="8.90625" defaultRowHeight="14.5"/>
  <cols>
    <col min="2" max="2" width="43" customWidth="1"/>
    <col min="3" max="3" width="39.6328125" bestFit="1" customWidth="1"/>
    <col min="4" max="4" width="41.08984375" style="4" bestFit="1" customWidth="1"/>
    <col min="5" max="5" width="60.453125" customWidth="1"/>
    <col min="6" max="6" width="61.54296875" bestFit="1" customWidth="1"/>
  </cols>
  <sheetData>
    <row r="1" spans="1:4">
      <c r="A1" s="1" t="s">
        <v>1</v>
      </c>
    </row>
    <row r="3" spans="1:4">
      <c r="A3" s="1" t="s">
        <v>0</v>
      </c>
      <c r="B3" s="3" t="s">
        <v>414</v>
      </c>
    </row>
    <row r="4" spans="1:4">
      <c r="B4" t="s">
        <v>687</v>
      </c>
    </row>
    <row r="5" spans="1:4">
      <c r="B5" s="2">
        <v>2019</v>
      </c>
    </row>
    <row r="6" spans="1:4" s="4" customFormat="1">
      <c r="B6" t="s">
        <v>688</v>
      </c>
    </row>
    <row r="7" spans="1:4">
      <c r="B7" s="101" t="s">
        <v>686</v>
      </c>
    </row>
    <row r="8" spans="1:4" s="4" customFormat="1"/>
    <row r="9" spans="1:4" s="37" customFormat="1">
      <c r="B9" s="3" t="s">
        <v>606</v>
      </c>
    </row>
    <row r="10" spans="1:4">
      <c r="B10" s="37" t="s">
        <v>687</v>
      </c>
      <c r="D10" s="28"/>
    </row>
    <row r="11" spans="1:4">
      <c r="B11" s="2">
        <v>2021</v>
      </c>
      <c r="D11" s="28"/>
    </row>
    <row r="12" spans="1:4">
      <c r="B12" t="s">
        <v>689</v>
      </c>
      <c r="D12" s="27"/>
    </row>
    <row r="13" spans="1:4">
      <c r="B13" s="101" t="s">
        <v>413</v>
      </c>
      <c r="D13" s="28"/>
    </row>
    <row r="14" spans="1:4">
      <c r="D14" s="27"/>
    </row>
    <row r="15" spans="1:4" s="37" customFormat="1">
      <c r="B15" s="37" t="s">
        <v>690</v>
      </c>
      <c r="D15" s="28"/>
    </row>
    <row r="16" spans="1:4" s="37" customFormat="1">
      <c r="B16" s="2">
        <v>2021</v>
      </c>
      <c r="D16" s="28"/>
    </row>
    <row r="17" spans="2:17" s="37" customFormat="1">
      <c r="B17" s="37" t="s">
        <v>691</v>
      </c>
      <c r="D17" s="27"/>
    </row>
    <row r="18" spans="2:17" s="37" customFormat="1">
      <c r="B18" s="101" t="s">
        <v>632</v>
      </c>
      <c r="D18" s="28"/>
    </row>
    <row r="19" spans="2:17" s="37" customFormat="1">
      <c r="D19" s="27"/>
    </row>
    <row r="20" spans="2:17">
      <c r="B20" s="37" t="s">
        <v>690</v>
      </c>
    </row>
    <row r="21" spans="2:17" s="37" customFormat="1">
      <c r="B21" s="2">
        <v>2021</v>
      </c>
    </row>
    <row r="22" spans="2:17" s="37" customFormat="1">
      <c r="B22" s="37" t="s">
        <v>790</v>
      </c>
      <c r="I22" s="286"/>
      <c r="J22" s="286"/>
      <c r="K22" s="286"/>
      <c r="L22" s="286"/>
      <c r="M22" s="286"/>
      <c r="N22" s="286"/>
      <c r="O22" s="286"/>
      <c r="P22" s="286"/>
      <c r="Q22" s="286"/>
    </row>
    <row r="23" spans="2:17" s="37" customFormat="1">
      <c r="B23" s="101" t="s">
        <v>789</v>
      </c>
      <c r="I23" s="286"/>
      <c r="J23" s="286"/>
      <c r="K23" s="286"/>
      <c r="L23" s="286"/>
      <c r="M23" s="286"/>
      <c r="N23" s="286"/>
      <c r="O23" s="286"/>
      <c r="P23" s="286"/>
      <c r="Q23" s="286"/>
    </row>
    <row r="24" spans="2:17" s="37" customFormat="1">
      <c r="I24" s="286"/>
      <c r="J24" s="286"/>
      <c r="K24" s="286"/>
      <c r="L24" s="286"/>
      <c r="M24" s="286"/>
      <c r="N24" s="286"/>
      <c r="O24" s="286"/>
      <c r="P24" s="286"/>
      <c r="Q24" s="286"/>
    </row>
    <row r="25" spans="2:17" s="37" customFormat="1">
      <c r="I25" s="286"/>
      <c r="J25" s="286"/>
      <c r="K25" s="286"/>
      <c r="L25" s="286"/>
      <c r="M25" s="286"/>
      <c r="N25" s="286"/>
      <c r="O25" s="286"/>
      <c r="P25" s="286"/>
      <c r="Q25" s="286"/>
    </row>
    <row r="26" spans="2:17" s="37" customFormat="1">
      <c r="I26" s="286"/>
      <c r="J26" s="286"/>
      <c r="K26" s="286"/>
      <c r="L26" s="286"/>
      <c r="M26" s="286"/>
      <c r="N26" s="286"/>
      <c r="O26" s="286"/>
      <c r="P26" s="286"/>
      <c r="Q26" s="286"/>
    </row>
    <row r="27" spans="2:17" s="37" customFormat="1">
      <c r="I27" s="286"/>
      <c r="J27" s="286"/>
      <c r="K27" s="286"/>
      <c r="L27" s="286"/>
      <c r="M27" s="286"/>
      <c r="N27" s="286"/>
      <c r="O27" s="286"/>
      <c r="P27" s="286"/>
      <c r="Q27" s="286"/>
    </row>
    <row r="28" spans="2:17" s="37" customFormat="1">
      <c r="I28" s="286"/>
      <c r="J28" s="286"/>
      <c r="K28" s="286"/>
      <c r="L28" s="286"/>
      <c r="M28" s="286"/>
      <c r="N28" s="286"/>
      <c r="O28" s="286"/>
      <c r="P28" s="286"/>
      <c r="Q28" s="286"/>
    </row>
    <row r="29" spans="2:17" s="37" customFormat="1">
      <c r="B29" s="1" t="s">
        <v>692</v>
      </c>
      <c r="C29"/>
      <c r="D29" s="4"/>
      <c r="E29"/>
      <c r="F29"/>
      <c r="G29"/>
      <c r="H29"/>
      <c r="I29" s="286"/>
      <c r="J29" s="286"/>
      <c r="K29" s="286"/>
      <c r="L29" s="286"/>
      <c r="M29" s="286"/>
      <c r="N29" s="286"/>
      <c r="O29" s="286"/>
      <c r="P29" s="286"/>
      <c r="Q29" s="286"/>
    </row>
    <row r="30" spans="2:17" s="37" customFormat="1">
      <c r="B30" s="287" t="s">
        <v>415</v>
      </c>
      <c r="C30" s="287" t="s">
        <v>739</v>
      </c>
      <c r="D30" s="287" t="s">
        <v>577</v>
      </c>
      <c r="E30" s="287" t="s">
        <v>578</v>
      </c>
      <c r="F30" s="287" t="s">
        <v>621</v>
      </c>
      <c r="I30" s="286"/>
      <c r="J30" s="286"/>
      <c r="K30" s="286"/>
      <c r="L30" s="286"/>
      <c r="M30" s="286"/>
      <c r="N30" s="286"/>
      <c r="O30" s="286"/>
      <c r="P30" s="286"/>
      <c r="Q30" s="286"/>
    </row>
    <row r="31" spans="2:17" s="37" customFormat="1" ht="17">
      <c r="B31" s="288" t="s">
        <v>2</v>
      </c>
      <c r="C31" s="289" t="s">
        <v>718</v>
      </c>
      <c r="D31" s="290" t="s">
        <v>710</v>
      </c>
      <c r="E31" s="293"/>
      <c r="F31" s="291"/>
      <c r="I31" s="286"/>
      <c r="J31" s="286"/>
      <c r="K31" s="286"/>
      <c r="L31" s="286"/>
      <c r="M31" s="286"/>
      <c r="N31" s="286"/>
      <c r="O31" s="286"/>
      <c r="P31" s="286"/>
      <c r="Q31" s="286"/>
    </row>
    <row r="32" spans="2:17" s="37" customFormat="1" ht="17">
      <c r="B32" s="288" t="s">
        <v>3</v>
      </c>
      <c r="C32" s="290" t="s">
        <v>694</v>
      </c>
      <c r="D32" s="289" t="s">
        <v>711</v>
      </c>
      <c r="E32" s="353"/>
      <c r="F32" s="290" t="s">
        <v>732</v>
      </c>
      <c r="I32" s="286"/>
      <c r="J32" s="286"/>
      <c r="K32" s="286"/>
      <c r="L32" s="286"/>
      <c r="M32" s="286"/>
      <c r="N32" s="286"/>
      <c r="O32" s="286"/>
      <c r="P32" s="286"/>
      <c r="Q32" s="286"/>
    </row>
    <row r="33" spans="2:21" s="37" customFormat="1" ht="17">
      <c r="B33" s="288" t="s">
        <v>4</v>
      </c>
      <c r="C33" s="290" t="s">
        <v>694</v>
      </c>
      <c r="D33" s="290" t="s">
        <v>712</v>
      </c>
      <c r="E33" s="293"/>
      <c r="F33" s="301"/>
      <c r="I33" s="286"/>
      <c r="J33" s="286"/>
      <c r="K33" s="286"/>
      <c r="L33" s="286"/>
      <c r="M33" s="286"/>
      <c r="N33" s="286"/>
      <c r="O33" s="286"/>
      <c r="P33" s="286"/>
      <c r="Q33" s="286"/>
      <c r="T33" s="212"/>
      <c r="U33" s="212"/>
    </row>
    <row r="34" spans="2:21" s="37" customFormat="1" ht="17">
      <c r="B34" s="288" t="s">
        <v>5</v>
      </c>
      <c r="C34" s="289" t="s">
        <v>718</v>
      </c>
      <c r="D34" s="290" t="s">
        <v>713</v>
      </c>
      <c r="E34" s="293"/>
      <c r="F34" s="291"/>
      <c r="I34" s="286"/>
      <c r="J34" s="286"/>
      <c r="K34" s="286"/>
      <c r="L34" s="286"/>
      <c r="M34" s="286"/>
      <c r="N34" s="286"/>
      <c r="O34" s="286"/>
      <c r="P34" s="286"/>
      <c r="Q34" s="286"/>
    </row>
    <row r="35" spans="2:21" s="37" customFormat="1" ht="17">
      <c r="B35" s="288" t="s">
        <v>6</v>
      </c>
      <c r="C35" s="289" t="s">
        <v>718</v>
      </c>
      <c r="D35" s="290" t="s">
        <v>714</v>
      </c>
      <c r="E35" s="293"/>
      <c r="F35" s="291"/>
      <c r="I35" s="286"/>
      <c r="J35" s="286"/>
      <c r="K35" s="286"/>
      <c r="L35" s="286"/>
      <c r="M35" s="286"/>
      <c r="N35" s="286"/>
      <c r="O35" s="286"/>
      <c r="P35" s="286"/>
      <c r="Q35" s="286"/>
    </row>
    <row r="36" spans="2:21" s="37" customFormat="1" ht="17">
      <c r="B36" s="288" t="s">
        <v>7</v>
      </c>
      <c r="C36" s="289" t="s">
        <v>718</v>
      </c>
      <c r="D36" s="290" t="s">
        <v>715</v>
      </c>
      <c r="E36" s="293"/>
      <c r="F36" s="292"/>
      <c r="I36" s="286"/>
      <c r="J36" s="286"/>
      <c r="K36" s="286"/>
      <c r="L36" s="286"/>
      <c r="M36" s="286"/>
      <c r="N36" s="286"/>
      <c r="O36" s="286"/>
      <c r="P36" s="286"/>
      <c r="Q36" s="286"/>
    </row>
    <row r="37" spans="2:21" s="37" customFormat="1" ht="17">
      <c r="B37" s="288" t="s">
        <v>8</v>
      </c>
      <c r="C37" s="289" t="s">
        <v>718</v>
      </c>
      <c r="D37" s="290" t="s">
        <v>740</v>
      </c>
      <c r="E37" s="293"/>
      <c r="F37" s="292"/>
      <c r="I37" s="286"/>
      <c r="J37" s="286"/>
      <c r="K37" s="286"/>
      <c r="L37" s="286"/>
      <c r="M37" s="286"/>
      <c r="N37" s="286"/>
      <c r="O37" s="286"/>
      <c r="P37" s="286"/>
      <c r="Q37" s="286"/>
    </row>
    <row r="38" spans="2:21" s="37" customFormat="1" ht="17">
      <c r="B38" s="288" t="s">
        <v>9</v>
      </c>
      <c r="C38" s="289" t="s">
        <v>718</v>
      </c>
      <c r="D38" s="290" t="s">
        <v>741</v>
      </c>
      <c r="E38" s="293"/>
      <c r="F38" s="292"/>
      <c r="I38" s="286"/>
      <c r="J38" s="286"/>
      <c r="K38" s="286"/>
      <c r="L38" s="286"/>
      <c r="M38" s="286"/>
      <c r="N38" s="286"/>
      <c r="O38" s="286"/>
      <c r="P38" s="286"/>
      <c r="Q38" s="286"/>
    </row>
    <row r="39" spans="2:21" s="37" customFormat="1" ht="51">
      <c r="B39" s="288" t="s">
        <v>10</v>
      </c>
      <c r="C39" s="290" t="s">
        <v>694</v>
      </c>
      <c r="D39" s="293" t="s">
        <v>716</v>
      </c>
      <c r="E39" s="293"/>
      <c r="F39" s="290" t="s">
        <v>731</v>
      </c>
      <c r="I39" s="286"/>
      <c r="J39" s="286"/>
      <c r="K39" s="286"/>
      <c r="L39" s="286"/>
      <c r="M39" s="286"/>
      <c r="N39" s="286"/>
      <c r="O39" s="286"/>
      <c r="P39" s="286"/>
      <c r="Q39" s="286"/>
    </row>
    <row r="40" spans="2:21" s="37" customFormat="1" ht="102">
      <c r="B40" s="288" t="s">
        <v>11</v>
      </c>
      <c r="C40" s="290" t="s">
        <v>695</v>
      </c>
      <c r="D40" s="290" t="s">
        <v>705</v>
      </c>
      <c r="E40" s="293" t="s">
        <v>717</v>
      </c>
      <c r="F40" s="292"/>
      <c r="I40" s="286"/>
      <c r="J40" s="286"/>
      <c r="K40" s="286"/>
      <c r="L40" s="286"/>
      <c r="M40" s="286"/>
      <c r="N40" s="286"/>
      <c r="O40" s="286"/>
      <c r="P40" s="286"/>
      <c r="Q40" s="286"/>
    </row>
    <row r="41" spans="2:21" s="37" customFormat="1" ht="34">
      <c r="B41" s="288" t="s">
        <v>12</v>
      </c>
      <c r="C41" s="290" t="s">
        <v>695</v>
      </c>
      <c r="D41" s="290" t="s">
        <v>705</v>
      </c>
      <c r="E41" s="293" t="s">
        <v>719</v>
      </c>
      <c r="F41" s="292"/>
      <c r="I41" s="286"/>
      <c r="J41" s="286"/>
      <c r="K41" s="286"/>
      <c r="L41" s="286"/>
      <c r="M41" s="286"/>
      <c r="N41" s="286"/>
      <c r="O41" s="286"/>
      <c r="P41" s="286"/>
      <c r="Q41" s="286"/>
    </row>
    <row r="42" spans="2:21" s="37" customFormat="1" ht="17">
      <c r="B42" s="288" t="s">
        <v>13</v>
      </c>
      <c r="C42" s="289" t="s">
        <v>718</v>
      </c>
      <c r="D42" s="290" t="s">
        <v>703</v>
      </c>
      <c r="E42" s="293" t="s">
        <v>720</v>
      </c>
      <c r="F42" s="292"/>
    </row>
    <row r="43" spans="2:21" s="37" customFormat="1" ht="68">
      <c r="B43" s="288" t="s">
        <v>14</v>
      </c>
      <c r="C43" s="289" t="s">
        <v>718</v>
      </c>
      <c r="D43" s="290" t="s">
        <v>703</v>
      </c>
      <c r="E43" s="293" t="s">
        <v>721</v>
      </c>
      <c r="F43" s="292"/>
    </row>
    <row r="44" spans="2:21" s="37" customFormat="1" ht="17">
      <c r="B44" s="288" t="s">
        <v>15</v>
      </c>
      <c r="C44" s="290" t="s">
        <v>696</v>
      </c>
      <c r="D44" s="290" t="s">
        <v>697</v>
      </c>
      <c r="E44" s="293"/>
      <c r="F44" s="292"/>
    </row>
    <row r="45" spans="2:21" s="37" customFormat="1" ht="17">
      <c r="B45" s="288" t="s">
        <v>16</v>
      </c>
      <c r="C45" s="290" t="s">
        <v>698</v>
      </c>
      <c r="D45" s="290" t="s">
        <v>699</v>
      </c>
      <c r="E45" s="293" t="s">
        <v>722</v>
      </c>
      <c r="F45" s="292"/>
    </row>
    <row r="46" spans="2:21" s="37" customFormat="1" ht="51">
      <c r="B46" s="288" t="s">
        <v>17</v>
      </c>
      <c r="C46" s="290" t="s">
        <v>698</v>
      </c>
      <c r="D46" s="290" t="s">
        <v>699</v>
      </c>
      <c r="E46" s="293" t="s">
        <v>723</v>
      </c>
      <c r="F46" s="292"/>
    </row>
    <row r="47" spans="2:21" ht="85">
      <c r="B47" s="288" t="s">
        <v>18</v>
      </c>
      <c r="C47" s="290" t="s">
        <v>700</v>
      </c>
      <c r="D47" s="290" t="s">
        <v>704</v>
      </c>
      <c r="E47" s="293" t="s">
        <v>724</v>
      </c>
      <c r="F47" s="292"/>
      <c r="G47" s="37"/>
      <c r="H47" s="37"/>
    </row>
    <row r="48" spans="2:21" ht="85">
      <c r="B48" s="288" t="s">
        <v>19</v>
      </c>
      <c r="C48" s="290" t="s">
        <v>700</v>
      </c>
      <c r="D48" s="290" t="s">
        <v>704</v>
      </c>
      <c r="E48" s="293" t="s">
        <v>725</v>
      </c>
      <c r="F48" s="291"/>
      <c r="G48" s="37"/>
      <c r="H48" s="37"/>
    </row>
    <row r="49" spans="2:8" s="37" customFormat="1" ht="119">
      <c r="B49" s="288" t="s">
        <v>20</v>
      </c>
      <c r="C49" s="290" t="s">
        <v>700</v>
      </c>
      <c r="D49" s="290" t="s">
        <v>704</v>
      </c>
      <c r="E49" s="293" t="s">
        <v>726</v>
      </c>
      <c r="F49" s="291"/>
    </row>
    <row r="50" spans="2:8" s="37" customFormat="1" ht="68">
      <c r="B50" s="288" t="s">
        <v>21</v>
      </c>
      <c r="C50" s="290" t="s">
        <v>700</v>
      </c>
      <c r="D50" s="290" t="s">
        <v>706</v>
      </c>
      <c r="E50" s="316" t="s">
        <v>727</v>
      </c>
      <c r="F50" s="291"/>
    </row>
    <row r="51" spans="2:8" s="37" customFormat="1" ht="68">
      <c r="B51" s="288" t="s">
        <v>22</v>
      </c>
      <c r="C51" s="290" t="s">
        <v>700</v>
      </c>
      <c r="D51" s="290" t="s">
        <v>706</v>
      </c>
      <c r="E51" s="293" t="s">
        <v>728</v>
      </c>
      <c r="F51" s="291"/>
    </row>
    <row r="52" spans="2:8" s="37" customFormat="1" ht="17">
      <c r="B52" s="288" t="s">
        <v>23</v>
      </c>
      <c r="C52" s="289" t="s">
        <v>718</v>
      </c>
      <c r="D52" s="290" t="s">
        <v>707</v>
      </c>
      <c r="E52" s="293"/>
      <c r="F52" s="291"/>
    </row>
    <row r="53" spans="2:8" s="37" customFormat="1" ht="51">
      <c r="B53" s="288" t="s">
        <v>24</v>
      </c>
      <c r="C53" s="290" t="s">
        <v>694</v>
      </c>
      <c r="D53" s="293" t="s">
        <v>708</v>
      </c>
      <c r="E53" s="293"/>
      <c r="F53" s="290" t="s">
        <v>733</v>
      </c>
    </row>
    <row r="54" spans="2:8" s="37" customFormat="1" ht="17">
      <c r="B54" s="288" t="s">
        <v>25</v>
      </c>
      <c r="C54" s="290" t="s">
        <v>701</v>
      </c>
      <c r="D54" s="290" t="s">
        <v>702</v>
      </c>
      <c r="E54" s="293"/>
      <c r="F54" s="290" t="s">
        <v>734</v>
      </c>
    </row>
    <row r="55" spans="2:8" s="37" customFormat="1" ht="17">
      <c r="B55" s="288" t="s">
        <v>26</v>
      </c>
      <c r="C55" s="289" t="s">
        <v>718</v>
      </c>
      <c r="D55" s="290" t="s">
        <v>709</v>
      </c>
      <c r="E55" s="293"/>
      <c r="F55" s="291"/>
    </row>
    <row r="56" spans="2:8" s="37" customFormat="1">
      <c r="B56"/>
      <c r="C56"/>
      <c r="D56" s="4"/>
      <c r="E56"/>
      <c r="F56"/>
      <c r="G56"/>
      <c r="H56"/>
    </row>
    <row r="57" spans="2:8" s="37" customFormat="1">
      <c r="B57" s="1" t="s">
        <v>608</v>
      </c>
      <c r="C57"/>
      <c r="D57" s="4"/>
      <c r="E57"/>
      <c r="F57"/>
      <c r="G57"/>
      <c r="H57"/>
    </row>
    <row r="58" spans="2:8" s="37" customFormat="1">
      <c r="B58" s="287" t="s">
        <v>609</v>
      </c>
      <c r="C58" s="287" t="s">
        <v>576</v>
      </c>
      <c r="D58" s="287" t="s">
        <v>621</v>
      </c>
      <c r="E58" s="287" t="s">
        <v>620</v>
      </c>
    </row>
    <row r="59" spans="2:8" s="37" customFormat="1" ht="17">
      <c r="B59" s="288" t="s">
        <v>610</v>
      </c>
      <c r="C59" s="288" t="s">
        <v>610</v>
      </c>
      <c r="D59" s="290"/>
      <c r="E59" s="290"/>
    </row>
    <row r="60" spans="2:8" s="37" customFormat="1" ht="17">
      <c r="B60" s="288" t="s">
        <v>611</v>
      </c>
      <c r="C60" s="288" t="s">
        <v>611</v>
      </c>
      <c r="D60" s="290"/>
      <c r="E60" s="290"/>
    </row>
    <row r="61" spans="2:8" ht="17">
      <c r="B61" s="288" t="s">
        <v>612</v>
      </c>
      <c r="C61" s="288" t="s">
        <v>612</v>
      </c>
      <c r="D61" s="290"/>
      <c r="E61" s="290"/>
      <c r="F61" s="37"/>
      <c r="G61" s="37"/>
      <c r="H61" s="37"/>
    </row>
    <row r="62" spans="2:8" ht="17">
      <c r="B62" s="288" t="s">
        <v>613</v>
      </c>
      <c r="C62" s="289" t="s">
        <v>729</v>
      </c>
      <c r="D62" s="290"/>
      <c r="E62" s="290" t="s">
        <v>735</v>
      </c>
      <c r="F62" s="37"/>
      <c r="G62" s="37"/>
      <c r="H62" s="37"/>
    </row>
    <row r="63" spans="2:8" ht="17">
      <c r="B63" s="288" t="s">
        <v>618</v>
      </c>
      <c r="C63" s="289" t="s">
        <v>694</v>
      </c>
      <c r="D63" s="290"/>
      <c r="E63" s="290" t="s">
        <v>736</v>
      </c>
      <c r="F63" s="37"/>
      <c r="G63" s="37"/>
      <c r="H63" s="37"/>
    </row>
    <row r="64" spans="2:8" ht="17">
      <c r="B64" s="288" t="s">
        <v>617</v>
      </c>
      <c r="C64" s="289" t="s">
        <v>730</v>
      </c>
      <c r="D64" s="290" t="s">
        <v>738</v>
      </c>
      <c r="E64" s="290"/>
      <c r="F64" s="37"/>
      <c r="G64" s="37"/>
      <c r="H64" s="37"/>
    </row>
    <row r="65" spans="2:8" ht="17">
      <c r="B65" s="288" t="s">
        <v>614</v>
      </c>
      <c r="C65" s="289" t="s">
        <v>730</v>
      </c>
      <c r="D65" s="450" t="s">
        <v>737</v>
      </c>
      <c r="E65" s="290"/>
      <c r="F65" s="37"/>
      <c r="G65" s="37"/>
      <c r="H65" s="37"/>
    </row>
    <row r="66" spans="2:8" ht="17">
      <c r="B66" s="288" t="s">
        <v>619</v>
      </c>
      <c r="C66" s="289" t="s">
        <v>730</v>
      </c>
      <c r="D66" s="451"/>
      <c r="E66" s="290"/>
      <c r="F66" s="37"/>
      <c r="G66" s="37"/>
      <c r="H66" s="37"/>
    </row>
    <row r="67" spans="2:8" ht="17">
      <c r="B67" s="288" t="s">
        <v>615</v>
      </c>
      <c r="C67" s="289" t="s">
        <v>730</v>
      </c>
      <c r="D67" s="452"/>
      <c r="E67" s="290"/>
      <c r="F67" s="37"/>
      <c r="G67" s="37"/>
      <c r="H67" s="37"/>
    </row>
    <row r="68" spans="2:8" ht="17">
      <c r="B68" s="288" t="s">
        <v>616</v>
      </c>
      <c r="C68" s="289" t="s">
        <v>694</v>
      </c>
      <c r="D68" s="290"/>
      <c r="E68" s="290"/>
      <c r="F68" s="37"/>
      <c r="G68" s="37"/>
      <c r="H68" s="37"/>
    </row>
    <row r="69" spans="2:8">
      <c r="B69" s="37"/>
      <c r="C69" s="37"/>
      <c r="D69" s="150"/>
      <c r="E69" s="37"/>
      <c r="F69" s="37"/>
      <c r="G69" s="37"/>
      <c r="H69" s="37"/>
    </row>
    <row r="70" spans="2:8">
      <c r="B70" s="299" t="s">
        <v>607</v>
      </c>
      <c r="C70" s="300">
        <f>39656668.31*(10^6)</f>
        <v>39656668310000</v>
      </c>
      <c r="D70" s="297" t="s">
        <v>29</v>
      </c>
    </row>
    <row r="71" spans="2:8">
      <c r="B71" s="399"/>
      <c r="C71" s="179"/>
      <c r="E71" s="37"/>
    </row>
    <row r="72" spans="2:8">
      <c r="B72" s="37"/>
      <c r="C72" s="37"/>
      <c r="D72" s="37"/>
      <c r="E72" s="37"/>
      <c r="F72" s="37"/>
    </row>
    <row r="73" spans="2:8">
      <c r="B73" s="1" t="s">
        <v>693</v>
      </c>
      <c r="C73" s="37"/>
      <c r="D73" s="37"/>
      <c r="E73" s="37"/>
      <c r="F73" s="37"/>
    </row>
    <row r="74" spans="2:8">
      <c r="B74" s="287" t="s">
        <v>415</v>
      </c>
      <c r="C74" s="287" t="s">
        <v>576</v>
      </c>
      <c r="D74" s="287" t="s">
        <v>577</v>
      </c>
      <c r="E74" s="287" t="s">
        <v>578</v>
      </c>
      <c r="F74" s="287" t="s">
        <v>621</v>
      </c>
    </row>
    <row r="75" spans="2:8" ht="17">
      <c r="B75" s="288" t="s">
        <v>2</v>
      </c>
      <c r="C75" s="289" t="s">
        <v>580</v>
      </c>
      <c r="D75" s="290" t="s">
        <v>582</v>
      </c>
      <c r="E75" s="293"/>
      <c r="F75" s="291"/>
    </row>
    <row r="76" spans="2:8" ht="17">
      <c r="B76" s="288" t="s">
        <v>3</v>
      </c>
      <c r="C76" s="290" t="s">
        <v>579</v>
      </c>
      <c r="D76" s="289" t="s">
        <v>581</v>
      </c>
      <c r="E76" s="353"/>
      <c r="F76" s="290" t="s">
        <v>622</v>
      </c>
    </row>
    <row r="77" spans="2:8" ht="17">
      <c r="B77" s="288" t="s">
        <v>4</v>
      </c>
      <c r="C77" s="290" t="s">
        <v>579</v>
      </c>
      <c r="D77" s="290" t="s">
        <v>600</v>
      </c>
      <c r="E77" s="293"/>
      <c r="F77" s="301"/>
    </row>
    <row r="78" spans="2:8" ht="17">
      <c r="B78" s="288" t="s">
        <v>5</v>
      </c>
      <c r="C78" s="289" t="s">
        <v>580</v>
      </c>
      <c r="D78" s="290" t="s">
        <v>583</v>
      </c>
      <c r="E78" s="293"/>
      <c r="F78" s="291"/>
    </row>
    <row r="79" spans="2:8" ht="17">
      <c r="B79" s="288" t="s">
        <v>6</v>
      </c>
      <c r="C79" s="289" t="s">
        <v>580</v>
      </c>
      <c r="D79" s="290" t="s">
        <v>584</v>
      </c>
      <c r="E79" s="293"/>
      <c r="F79" s="291"/>
    </row>
    <row r="80" spans="2:8" ht="17">
      <c r="B80" s="288" t="s">
        <v>7</v>
      </c>
      <c r="C80" s="289" t="s">
        <v>580</v>
      </c>
      <c r="D80" s="290" t="s">
        <v>585</v>
      </c>
      <c r="E80" s="293"/>
      <c r="F80" s="292"/>
    </row>
    <row r="81" spans="1:6" ht="17">
      <c r="B81" s="288" t="s">
        <v>8</v>
      </c>
      <c r="C81" s="289" t="s">
        <v>580</v>
      </c>
      <c r="D81" s="290" t="s">
        <v>586</v>
      </c>
      <c r="E81" s="293"/>
      <c r="F81" s="292"/>
    </row>
    <row r="82" spans="1:6" ht="17">
      <c r="B82" s="288" t="s">
        <v>9</v>
      </c>
      <c r="C82" s="289" t="s">
        <v>580</v>
      </c>
      <c r="D82" s="290" t="s">
        <v>587</v>
      </c>
      <c r="E82" s="293"/>
      <c r="F82" s="292"/>
    </row>
    <row r="83" spans="1:6" ht="34">
      <c r="B83" s="288" t="s">
        <v>10</v>
      </c>
      <c r="C83" s="290" t="s">
        <v>579</v>
      </c>
      <c r="D83" s="293" t="s">
        <v>597</v>
      </c>
      <c r="E83" s="293"/>
      <c r="F83" s="290" t="s">
        <v>623</v>
      </c>
    </row>
    <row r="84" spans="1:6" ht="51">
      <c r="B84" s="288" t="s">
        <v>11</v>
      </c>
      <c r="C84" s="290" t="s">
        <v>601</v>
      </c>
      <c r="D84" s="290" t="s">
        <v>588</v>
      </c>
      <c r="E84" s="293" t="s">
        <v>637</v>
      </c>
      <c r="F84" s="292"/>
    </row>
    <row r="85" spans="1:6" ht="34">
      <c r="B85" s="288" t="s">
        <v>12</v>
      </c>
      <c r="C85" s="290" t="s">
        <v>601</v>
      </c>
      <c r="D85" s="290" t="s">
        <v>588</v>
      </c>
      <c r="E85" s="293" t="s">
        <v>636</v>
      </c>
      <c r="F85" s="292"/>
    </row>
    <row r="86" spans="1:6" ht="17">
      <c r="B86" s="288" t="s">
        <v>13</v>
      </c>
      <c r="C86" s="289" t="s">
        <v>580</v>
      </c>
      <c r="D86" s="290" t="s">
        <v>589</v>
      </c>
      <c r="E86" s="293" t="s">
        <v>647</v>
      </c>
      <c r="F86" s="292"/>
    </row>
    <row r="87" spans="1:6" ht="34">
      <c r="B87" s="288" t="s">
        <v>14</v>
      </c>
      <c r="C87" s="289" t="s">
        <v>580</v>
      </c>
      <c r="D87" s="290" t="s">
        <v>589</v>
      </c>
      <c r="E87" s="293" t="s">
        <v>648</v>
      </c>
      <c r="F87" s="292"/>
    </row>
    <row r="88" spans="1:6" ht="17">
      <c r="B88" s="288" t="s">
        <v>15</v>
      </c>
      <c r="C88" s="290" t="s">
        <v>605</v>
      </c>
      <c r="D88" s="290" t="s">
        <v>590</v>
      </c>
      <c r="E88" s="293"/>
      <c r="F88" s="292"/>
    </row>
    <row r="89" spans="1:6" ht="17">
      <c r="B89" s="288" t="s">
        <v>16</v>
      </c>
      <c r="C89" s="290" t="s">
        <v>602</v>
      </c>
      <c r="D89" s="290" t="s">
        <v>591</v>
      </c>
      <c r="E89" s="293" t="s">
        <v>638</v>
      </c>
      <c r="F89" s="292"/>
    </row>
    <row r="90" spans="1:6" ht="34">
      <c r="B90" s="288" t="s">
        <v>17</v>
      </c>
      <c r="C90" s="290" t="s">
        <v>602</v>
      </c>
      <c r="D90" s="290" t="s">
        <v>591</v>
      </c>
      <c r="E90" s="293" t="s">
        <v>639</v>
      </c>
      <c r="F90" s="292"/>
    </row>
    <row r="91" spans="1:6" ht="34">
      <c r="B91" s="288" t="s">
        <v>18</v>
      </c>
      <c r="C91" s="290" t="s">
        <v>603</v>
      </c>
      <c r="D91" s="290" t="s">
        <v>592</v>
      </c>
      <c r="E91" s="293" t="s">
        <v>640</v>
      </c>
      <c r="F91" s="292"/>
    </row>
    <row r="92" spans="1:6" ht="51">
      <c r="A92" s="37"/>
      <c r="B92" s="288" t="s">
        <v>19</v>
      </c>
      <c r="C92" s="290" t="s">
        <v>603</v>
      </c>
      <c r="D92" s="290" t="s">
        <v>592</v>
      </c>
      <c r="E92" s="293" t="s">
        <v>642</v>
      </c>
      <c r="F92" s="291"/>
    </row>
    <row r="93" spans="1:6" ht="68">
      <c r="A93" s="37"/>
      <c r="B93" s="288" t="s">
        <v>20</v>
      </c>
      <c r="C93" s="290" t="s">
        <v>603</v>
      </c>
      <c r="D93" s="290" t="s">
        <v>592</v>
      </c>
      <c r="E93" s="293" t="s">
        <v>641</v>
      </c>
      <c r="F93" s="291"/>
    </row>
    <row r="94" spans="1:6" ht="34">
      <c r="A94" s="37"/>
      <c r="B94" s="288" t="s">
        <v>21</v>
      </c>
      <c r="C94" s="290" t="s">
        <v>603</v>
      </c>
      <c r="D94" s="290" t="s">
        <v>593</v>
      </c>
      <c r="E94" s="316" t="s">
        <v>643</v>
      </c>
      <c r="F94" s="291"/>
    </row>
    <row r="95" spans="1:6" ht="34">
      <c r="A95" s="37"/>
      <c r="B95" s="288" t="s">
        <v>22</v>
      </c>
      <c r="C95" s="290" t="s">
        <v>603</v>
      </c>
      <c r="D95" s="290" t="s">
        <v>593</v>
      </c>
      <c r="E95" s="293" t="s">
        <v>644</v>
      </c>
      <c r="F95" s="291"/>
    </row>
    <row r="96" spans="1:6" ht="17">
      <c r="B96" s="288" t="s">
        <v>23</v>
      </c>
      <c r="C96" s="289" t="s">
        <v>580</v>
      </c>
      <c r="D96" s="290" t="s">
        <v>594</v>
      </c>
      <c r="E96" s="293"/>
      <c r="F96" s="291"/>
    </row>
    <row r="97" spans="2:6" ht="34">
      <c r="B97" s="288" t="s">
        <v>24</v>
      </c>
      <c r="C97" s="290" t="s">
        <v>579</v>
      </c>
      <c r="D97" s="293" t="s">
        <v>598</v>
      </c>
      <c r="E97" s="293"/>
      <c r="F97" s="290" t="s">
        <v>624</v>
      </c>
    </row>
    <row r="98" spans="2:6" ht="17">
      <c r="B98" s="288" t="s">
        <v>25</v>
      </c>
      <c r="C98" s="290" t="s">
        <v>604</v>
      </c>
      <c r="D98" s="290" t="s">
        <v>596</v>
      </c>
      <c r="E98" s="293"/>
      <c r="F98" s="290" t="s">
        <v>685</v>
      </c>
    </row>
    <row r="99" spans="2:6" ht="17">
      <c r="B99" s="288" t="s">
        <v>26</v>
      </c>
      <c r="C99" s="289" t="s">
        <v>580</v>
      </c>
      <c r="D99" s="290" t="s">
        <v>595</v>
      </c>
      <c r="E99" s="293"/>
      <c r="F99" s="291"/>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65:D67"/>
  </mergeCells>
  <phoneticPr fontId="34"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984375" defaultRowHeight="14.5"/>
  <cols>
    <col min="1" max="1" width="20.6328125" style="302" customWidth="1"/>
    <col min="2" max="3" width="6.1796875" style="302" customWidth="1"/>
    <col min="4" max="4" width="6.1796875" style="302" customWidth="1" collapsed="1"/>
    <col min="5" max="7" width="6.1796875" style="302" customWidth="1"/>
    <col min="8" max="9" width="5.54296875" style="302" customWidth="1"/>
    <col min="10" max="10" width="0.6328125" style="303" customWidth="1"/>
    <col min="11" max="12" width="5.54296875" style="302" customWidth="1"/>
    <col min="13" max="16384" width="9.08984375" style="302"/>
  </cols>
  <sheetData>
    <row r="1" spans="1:12" ht="30" customHeight="1">
      <c r="A1" s="453" t="s">
        <v>119</v>
      </c>
      <c r="B1" s="454"/>
      <c r="C1" s="454"/>
      <c r="D1" s="454"/>
      <c r="E1" s="454"/>
      <c r="F1" s="454"/>
      <c r="G1" s="454"/>
      <c r="H1" s="454"/>
      <c r="I1" s="454"/>
      <c r="J1" s="454"/>
      <c r="K1" s="454"/>
      <c r="L1" s="454"/>
    </row>
    <row r="2" spans="1:12">
      <c r="A2" s="455" t="s">
        <v>51</v>
      </c>
      <c r="B2" s="455"/>
      <c r="C2" s="455"/>
      <c r="D2" s="455"/>
      <c r="E2" s="455"/>
      <c r="F2" s="455"/>
      <c r="G2" s="455"/>
      <c r="H2" s="455"/>
      <c r="I2" s="455"/>
      <c r="J2" s="455"/>
      <c r="K2" s="455"/>
      <c r="L2" s="455"/>
    </row>
    <row r="3" spans="1:12" ht="15" customHeight="1">
      <c r="A3" s="39"/>
      <c r="B3" s="40"/>
      <c r="C3" s="40"/>
      <c r="D3" s="40"/>
      <c r="E3" s="40"/>
      <c r="F3" s="40"/>
      <c r="G3" s="40"/>
      <c r="H3" s="456" t="s">
        <v>31</v>
      </c>
      <c r="I3" s="456"/>
      <c r="J3" s="41"/>
      <c r="K3" s="456" t="s">
        <v>32</v>
      </c>
      <c r="L3" s="45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0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0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0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04"/>
      <c r="I36" s="304"/>
      <c r="J36" s="305"/>
      <c r="K36" s="304"/>
      <c r="L36" s="304"/>
    </row>
    <row r="37" spans="1:12">
      <c r="H37" s="304"/>
      <c r="I37" s="304"/>
      <c r="J37" s="305"/>
      <c r="K37" s="304"/>
      <c r="L37" s="304"/>
    </row>
    <row r="38" spans="1:12">
      <c r="H38" s="304"/>
      <c r="I38" s="304"/>
      <c r="J38" s="305"/>
      <c r="K38" s="304"/>
      <c r="L38" s="304"/>
    </row>
    <row r="39" spans="1:12">
      <c r="H39" s="304"/>
      <c r="I39" s="304"/>
      <c r="J39" s="305"/>
      <c r="K39" s="304"/>
      <c r="L39" s="304"/>
    </row>
    <row r="40" spans="1:12">
      <c r="H40" s="304"/>
      <c r="I40" s="304"/>
      <c r="J40" s="305"/>
      <c r="K40" s="304"/>
      <c r="L40" s="304"/>
    </row>
    <row r="41" spans="1:12">
      <c r="H41" s="304"/>
      <c r="I41" s="304"/>
      <c r="J41" s="305"/>
      <c r="K41" s="304"/>
      <c r="L41" s="304"/>
    </row>
    <row r="42" spans="1:12">
      <c r="H42" s="304"/>
      <c r="I42" s="304"/>
      <c r="J42" s="305"/>
      <c r="K42" s="304"/>
      <c r="L42" s="304"/>
    </row>
    <row r="43" spans="1:12">
      <c r="H43" s="304"/>
      <c r="I43" s="304"/>
      <c r="J43" s="305"/>
      <c r="K43" s="304"/>
      <c r="L43" s="304"/>
    </row>
    <row r="44" spans="1:12">
      <c r="H44" s="304"/>
      <c r="I44" s="304"/>
      <c r="J44" s="305"/>
      <c r="K44" s="304"/>
      <c r="L44" s="304"/>
    </row>
    <row r="45" spans="1:12">
      <c r="H45" s="304"/>
      <c r="I45" s="304"/>
      <c r="J45" s="305"/>
      <c r="K45" s="304"/>
      <c r="L45" s="304"/>
    </row>
    <row r="46" spans="1:12">
      <c r="H46" s="304"/>
      <c r="I46" s="304"/>
      <c r="J46" s="305"/>
      <c r="K46" s="304"/>
      <c r="L46" s="304"/>
    </row>
    <row r="47" spans="1:12">
      <c r="H47" s="304"/>
      <c r="I47" s="304"/>
      <c r="J47" s="305"/>
      <c r="K47" s="304"/>
      <c r="L47" s="304"/>
    </row>
    <row r="48" spans="1:12">
      <c r="H48" s="304"/>
      <c r="I48" s="304"/>
      <c r="J48" s="305"/>
      <c r="K48" s="304"/>
      <c r="L48" s="304"/>
    </row>
    <row r="49" spans="8:12">
      <c r="H49" s="304"/>
      <c r="I49" s="304"/>
      <c r="J49" s="305"/>
      <c r="K49" s="304"/>
      <c r="L49" s="304"/>
    </row>
    <row r="50" spans="8:12">
      <c r="H50" s="304"/>
      <c r="I50" s="304"/>
      <c r="J50" s="305"/>
      <c r="K50" s="304"/>
      <c r="L50" s="304"/>
    </row>
    <row r="51" spans="8:12">
      <c r="H51" s="304"/>
      <c r="I51" s="304"/>
      <c r="J51" s="305"/>
      <c r="K51" s="304"/>
      <c r="L51" s="304"/>
    </row>
    <row r="52" spans="8:12">
      <c r="H52" s="304"/>
      <c r="I52" s="304"/>
      <c r="J52" s="305"/>
      <c r="K52" s="304"/>
      <c r="L52" s="304"/>
    </row>
    <row r="53" spans="8:12">
      <c r="H53" s="304"/>
      <c r="I53" s="304"/>
      <c r="J53" s="305"/>
      <c r="K53" s="304"/>
      <c r="L53" s="304"/>
    </row>
    <row r="54" spans="8:12">
      <c r="H54" s="304"/>
      <c r="I54" s="304"/>
      <c r="J54" s="305"/>
      <c r="K54" s="304"/>
      <c r="L54" s="304"/>
    </row>
    <row r="55" spans="8:12">
      <c r="H55" s="304"/>
      <c r="I55" s="304"/>
      <c r="J55" s="305"/>
      <c r="K55" s="304"/>
      <c r="L55" s="304"/>
    </row>
    <row r="56" spans="8:12">
      <c r="H56" s="304"/>
      <c r="I56" s="304"/>
      <c r="J56" s="305"/>
      <c r="K56" s="304"/>
      <c r="L56" s="304"/>
    </row>
    <row r="57" spans="8:12">
      <c r="H57" s="304"/>
      <c r="I57" s="304"/>
      <c r="J57" s="305"/>
      <c r="K57" s="304"/>
      <c r="L57" s="304"/>
    </row>
    <row r="58" spans="8:12">
      <c r="H58" s="304"/>
      <c r="I58" s="304"/>
      <c r="J58" s="305"/>
      <c r="K58" s="304"/>
      <c r="L58" s="304"/>
    </row>
    <row r="59" spans="8:12">
      <c r="H59" s="304"/>
      <c r="I59" s="304"/>
      <c r="J59" s="305"/>
      <c r="K59" s="304"/>
      <c r="L59" s="304"/>
    </row>
    <row r="60" spans="8:12">
      <c r="H60" s="304"/>
      <c r="I60" s="304"/>
      <c r="J60" s="305"/>
      <c r="K60" s="304"/>
      <c r="L60" s="304"/>
    </row>
    <row r="61" spans="8:12">
      <c r="H61" s="304"/>
      <c r="I61" s="304"/>
      <c r="J61" s="305"/>
      <c r="K61" s="304"/>
      <c r="L61" s="304"/>
    </row>
    <row r="62" spans="8:12">
      <c r="H62" s="304"/>
      <c r="I62" s="304"/>
      <c r="J62" s="305"/>
      <c r="K62" s="304"/>
      <c r="L62" s="304"/>
    </row>
    <row r="63" spans="8:12">
      <c r="H63" s="304"/>
      <c r="I63" s="304"/>
      <c r="J63" s="305"/>
      <c r="K63" s="304"/>
      <c r="L63" s="304"/>
    </row>
    <row r="64" spans="8:12">
      <c r="H64" s="304"/>
      <c r="I64" s="304"/>
      <c r="J64" s="305"/>
      <c r="K64" s="304"/>
      <c r="L64" s="304"/>
    </row>
    <row r="65" spans="8:12">
      <c r="H65" s="304"/>
      <c r="I65" s="304"/>
      <c r="J65" s="305"/>
      <c r="K65" s="304"/>
      <c r="L65" s="304"/>
    </row>
    <row r="66" spans="8:12">
      <c r="H66" s="304"/>
      <c r="I66" s="304"/>
      <c r="J66" s="305"/>
      <c r="K66" s="304"/>
      <c r="L66" s="304"/>
    </row>
    <row r="67" spans="8:12">
      <c r="H67" s="304"/>
      <c r="I67" s="304"/>
      <c r="J67" s="305"/>
      <c r="K67" s="304"/>
      <c r="L67" s="304"/>
    </row>
    <row r="68" spans="8:12">
      <c r="H68" s="304"/>
      <c r="I68" s="304"/>
      <c r="J68" s="305"/>
      <c r="K68" s="304"/>
      <c r="L68" s="304"/>
    </row>
    <row r="69" spans="8:12">
      <c r="H69" s="304"/>
      <c r="I69" s="304"/>
      <c r="J69" s="305"/>
      <c r="K69" s="304"/>
      <c r="L69" s="304"/>
    </row>
    <row r="70" spans="8:12">
      <c r="H70" s="304"/>
      <c r="I70" s="304"/>
      <c r="J70" s="305"/>
      <c r="K70" s="304"/>
      <c r="L70" s="304"/>
    </row>
    <row r="71" spans="8:12">
      <c r="H71" s="304"/>
      <c r="I71" s="304"/>
      <c r="J71" s="305"/>
      <c r="K71" s="304"/>
      <c r="L71" s="304"/>
    </row>
    <row r="72" spans="8:12">
      <c r="H72" s="304"/>
      <c r="I72" s="304"/>
      <c r="J72" s="305"/>
      <c r="K72" s="304"/>
      <c r="L72" s="304"/>
    </row>
    <row r="73" spans="8:12">
      <c r="H73" s="304"/>
      <c r="I73" s="304"/>
      <c r="J73" s="305"/>
      <c r="K73" s="304"/>
      <c r="L73" s="304"/>
    </row>
    <row r="74" spans="8:12">
      <c r="H74" s="304"/>
      <c r="I74" s="304"/>
      <c r="J74" s="305"/>
      <c r="K74" s="304"/>
      <c r="L74" s="304"/>
    </row>
    <row r="75" spans="8:12">
      <c r="H75" s="304"/>
      <c r="I75" s="304"/>
      <c r="J75" s="305"/>
      <c r="K75" s="304"/>
      <c r="L75" s="304"/>
    </row>
    <row r="76" spans="8:12">
      <c r="H76" s="304"/>
      <c r="I76" s="304"/>
      <c r="J76" s="305"/>
      <c r="K76" s="304"/>
      <c r="L76" s="304"/>
    </row>
    <row r="77" spans="8:12">
      <c r="H77" s="304"/>
      <c r="I77" s="304"/>
      <c r="J77" s="305"/>
      <c r="K77" s="304"/>
      <c r="L77" s="304"/>
    </row>
    <row r="78" spans="8:12">
      <c r="H78" s="304"/>
      <c r="I78" s="304"/>
      <c r="J78" s="305"/>
      <c r="K78" s="304"/>
      <c r="L78" s="304"/>
    </row>
    <row r="79" spans="8:12">
      <c r="H79" s="304"/>
      <c r="I79" s="304"/>
      <c r="J79" s="305"/>
      <c r="K79" s="304"/>
      <c r="L79" s="304"/>
    </row>
    <row r="80" spans="8:12">
      <c r="H80" s="304"/>
      <c r="I80" s="304"/>
      <c r="J80" s="305"/>
      <c r="K80" s="304"/>
      <c r="L80" s="304"/>
    </row>
    <row r="81" spans="8:12">
      <c r="H81" s="304"/>
      <c r="I81" s="304"/>
      <c r="J81" s="305"/>
      <c r="K81" s="304"/>
      <c r="L81" s="304"/>
    </row>
    <row r="82" spans="8:12">
      <c r="H82" s="304"/>
      <c r="I82" s="304"/>
      <c r="J82" s="305"/>
      <c r="K82" s="304"/>
      <c r="L82" s="304"/>
    </row>
    <row r="83" spans="8:12">
      <c r="H83" s="304"/>
      <c r="I83" s="304"/>
      <c r="J83" s="305"/>
      <c r="K83" s="304"/>
      <c r="L83" s="304"/>
    </row>
    <row r="84" spans="8:12">
      <c r="H84" s="304"/>
      <c r="I84" s="304"/>
      <c r="J84" s="305"/>
      <c r="K84" s="304"/>
      <c r="L84" s="304"/>
    </row>
    <row r="85" spans="8:12">
      <c r="H85" s="304"/>
      <c r="I85" s="304"/>
      <c r="J85" s="305"/>
      <c r="K85" s="304"/>
      <c r="L85" s="304"/>
    </row>
    <row r="86" spans="8:12">
      <c r="H86" s="304"/>
      <c r="I86" s="304"/>
      <c r="J86" s="305"/>
      <c r="K86" s="304"/>
      <c r="L86" s="304"/>
    </row>
    <row r="87" spans="8:12">
      <c r="H87" s="304"/>
      <c r="I87" s="304"/>
      <c r="J87" s="305"/>
      <c r="K87" s="304"/>
      <c r="L87" s="304"/>
    </row>
    <row r="88" spans="8:12">
      <c r="H88" s="304"/>
      <c r="I88" s="304"/>
      <c r="J88" s="305"/>
      <c r="K88" s="304"/>
      <c r="L88" s="304"/>
    </row>
    <row r="89" spans="8:12">
      <c r="H89" s="304"/>
      <c r="I89" s="304"/>
      <c r="J89" s="305"/>
      <c r="K89" s="304"/>
      <c r="L89" s="304"/>
    </row>
    <row r="90" spans="8:12">
      <c r="H90" s="304"/>
      <c r="I90" s="304"/>
      <c r="J90" s="305"/>
      <c r="K90" s="304"/>
      <c r="L90" s="304"/>
    </row>
    <row r="91" spans="8:12">
      <c r="H91" s="304"/>
      <c r="I91" s="304"/>
      <c r="J91" s="305"/>
      <c r="K91" s="304"/>
      <c r="L91" s="304"/>
    </row>
    <row r="92" spans="8:12">
      <c r="H92" s="304"/>
      <c r="I92" s="304"/>
      <c r="J92" s="305"/>
      <c r="K92" s="304"/>
      <c r="L92" s="304"/>
    </row>
    <row r="93" spans="8:12">
      <c r="H93" s="304"/>
      <c r="I93" s="304"/>
      <c r="J93" s="305"/>
      <c r="K93" s="304"/>
      <c r="L93" s="304"/>
    </row>
    <row r="94" spans="8:12">
      <c r="H94" s="304"/>
      <c r="I94" s="304"/>
      <c r="J94" s="305"/>
      <c r="K94" s="304"/>
      <c r="L94" s="304"/>
    </row>
    <row r="95" spans="8:12">
      <c r="H95" s="304"/>
      <c r="I95" s="304"/>
      <c r="J95" s="305"/>
      <c r="K95" s="304"/>
      <c r="L95" s="304"/>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70" zoomScaleNormal="70" workbookViewId="0">
      <selection activeCell="AI23" sqref="AI23"/>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3" width="4.453125" style="38" customWidth="1"/>
    <col min="14" max="14" width="20.6328125" style="38" customWidth="1"/>
    <col min="15" max="48" width="6.1796875" style="160" customWidth="1"/>
    <col min="49" max="16384" width="9.08984375" style="38"/>
  </cols>
  <sheetData>
    <row r="2" spans="1:49" ht="16">
      <c r="A2" s="459" t="s">
        <v>30</v>
      </c>
      <c r="B2" s="460"/>
      <c r="C2" s="460"/>
      <c r="D2" s="460"/>
      <c r="E2" s="460"/>
      <c r="F2" s="460"/>
      <c r="G2" s="460"/>
      <c r="H2" s="460"/>
      <c r="I2" s="460"/>
      <c r="J2" s="460"/>
      <c r="K2" s="460"/>
      <c r="L2" s="460"/>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61" t="s">
        <v>118</v>
      </c>
      <c r="B3" s="461"/>
      <c r="C3" s="461"/>
      <c r="D3" s="461"/>
      <c r="E3" s="461"/>
      <c r="F3" s="461"/>
      <c r="G3" s="461"/>
      <c r="H3" s="461"/>
      <c r="I3" s="461"/>
      <c r="J3" s="461"/>
      <c r="K3" s="461"/>
      <c r="L3" s="461"/>
      <c r="N3" s="163" t="s">
        <v>439</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56" t="s">
        <v>31</v>
      </c>
      <c r="I4" s="456"/>
      <c r="J4" s="41"/>
      <c r="K4" s="456" t="s">
        <v>32</v>
      </c>
      <c r="L4" s="456"/>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448</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442</v>
      </c>
      <c r="B7" s="51">
        <v>35.962000000000003</v>
      </c>
      <c r="C7" s="51">
        <v>71.519000000000005</v>
      </c>
      <c r="D7" s="52">
        <v>81.052000000000007</v>
      </c>
      <c r="E7" s="52">
        <v>84.32</v>
      </c>
      <c r="F7" s="52">
        <v>86.070999999999998</v>
      </c>
      <c r="G7" s="52">
        <v>87.108999999999995</v>
      </c>
      <c r="H7" s="53">
        <v>100</v>
      </c>
      <c r="I7" s="53">
        <v>100</v>
      </c>
      <c r="J7" s="54"/>
      <c r="K7" s="55">
        <v>3.89</v>
      </c>
      <c r="L7" s="55">
        <v>0.9</v>
      </c>
      <c r="N7" s="50" t="s">
        <v>442</v>
      </c>
      <c r="O7" s="159">
        <f>B7*$A$44</f>
        <v>1426133105764220.3</v>
      </c>
      <c r="P7" s="159">
        <f t="shared" ref="P7:P40" si="0">C7*$A$44</f>
        <v>2836205260862890</v>
      </c>
      <c r="Q7" s="161">
        <f>SUM(Q8:Q12)</f>
        <v>2892446922669067.5</v>
      </c>
      <c r="R7" s="161">
        <v>2837044297264079.5</v>
      </c>
      <c r="S7" s="161">
        <v>2912485893783687.5</v>
      </c>
      <c r="T7" s="161">
        <v>2987927490303296</v>
      </c>
      <c r="U7" s="161">
        <v>3063369086822904</v>
      </c>
      <c r="V7" s="161">
        <v>3138810683342512</v>
      </c>
      <c r="W7" s="161">
        <v>3214252279862120.5</v>
      </c>
      <c r="X7" s="161">
        <v>3240171878269544</v>
      </c>
      <c r="Y7" s="161">
        <v>3266091476676960</v>
      </c>
      <c r="Z7" s="161">
        <v>3292011075084376</v>
      </c>
      <c r="AA7" s="161">
        <v>3317930673491792</v>
      </c>
      <c r="AB7" s="161">
        <v>3343850271899199.5</v>
      </c>
      <c r="AC7" s="161">
        <v>3357738037141360</v>
      </c>
      <c r="AD7" s="161">
        <v>3371625802383524</v>
      </c>
      <c r="AE7" s="161">
        <v>3385513567625684</v>
      </c>
      <c r="AF7" s="161">
        <v>3399401332867848</v>
      </c>
      <c r="AG7" s="161">
        <v>3413289098110010</v>
      </c>
      <c r="AH7" s="161">
        <v>3421521822451166</v>
      </c>
      <c r="AI7" s="161">
        <v>3429754546792322</v>
      </c>
      <c r="AJ7" s="161">
        <v>3437987271133478</v>
      </c>
      <c r="AK7" s="161">
        <v>3446219995474634</v>
      </c>
      <c r="AL7" s="161">
        <v>3454452719815790</v>
      </c>
      <c r="AM7" s="161">
        <v>3470225498691620</v>
      </c>
      <c r="AN7" s="161">
        <v>3480857331293808</v>
      </c>
      <c r="AO7" s="161">
        <v>3491489163896000</v>
      </c>
      <c r="AP7" s="161">
        <v>3502120996498188</v>
      </c>
      <c r="AQ7" s="161">
        <v>3512752829100376</v>
      </c>
      <c r="AR7" s="161">
        <v>3523384661702564</v>
      </c>
      <c r="AS7" s="161">
        <v>3534016494304756</v>
      </c>
      <c r="AT7" s="161">
        <v>3544648326906944</v>
      </c>
      <c r="AU7" s="161">
        <v>3555280159509132</v>
      </c>
      <c r="AV7" s="161">
        <v>3565911992111324</v>
      </c>
      <c r="AW7" s="184">
        <f>(AV7/R7)^(1/30)-1</f>
        <v>7.6510229549342501E-3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O40" si="1">B8*$A$44</f>
        <v>10826270448630</v>
      </c>
      <c r="P8" s="159">
        <f t="shared" si="0"/>
        <v>8684810359890</v>
      </c>
      <c r="Q8" s="161">
        <f>P8*P$73</f>
        <v>8604864684595.3535</v>
      </c>
      <c r="R8" s="161">
        <v>8189147173063.1895</v>
      </c>
      <c r="S8" s="161">
        <v>8613464490570.5508</v>
      </c>
      <c r="T8" s="161">
        <v>9037781808077.9141</v>
      </c>
      <c r="U8" s="161">
        <v>9462099125585.2754</v>
      </c>
      <c r="V8" s="161">
        <v>9886416443092.6367</v>
      </c>
      <c r="W8" s="161">
        <v>10310733760600</v>
      </c>
      <c r="X8" s="161">
        <v>10516948435812</v>
      </c>
      <c r="Y8" s="161">
        <v>10723163111024</v>
      </c>
      <c r="Z8" s="161">
        <v>10929377786236</v>
      </c>
      <c r="AA8" s="161">
        <v>11135592461448</v>
      </c>
      <c r="AB8" s="161">
        <v>11341807136660</v>
      </c>
      <c r="AC8" s="161">
        <v>11444914474266</v>
      </c>
      <c r="AD8" s="161">
        <v>11548021811872</v>
      </c>
      <c r="AE8" s="161">
        <v>11651129149478</v>
      </c>
      <c r="AF8" s="161">
        <v>11754236487084</v>
      </c>
      <c r="AG8" s="161">
        <v>11857343824690</v>
      </c>
      <c r="AH8" s="161">
        <v>11889069159338</v>
      </c>
      <c r="AI8" s="161">
        <v>11920794493986</v>
      </c>
      <c r="AJ8" s="161">
        <v>11952519828634</v>
      </c>
      <c r="AK8" s="161">
        <v>11984245163282</v>
      </c>
      <c r="AL8" s="161">
        <v>12015970497930</v>
      </c>
      <c r="AM8" s="161">
        <v>12142871836522</v>
      </c>
      <c r="AN8" s="161">
        <v>12204880445152.172</v>
      </c>
      <c r="AO8" s="161">
        <v>12266889053782.359</v>
      </c>
      <c r="AP8" s="161">
        <v>12328897662412.531</v>
      </c>
      <c r="AQ8" s="161">
        <v>12390906271042.719</v>
      </c>
      <c r="AR8" s="161">
        <v>12452914879672.906</v>
      </c>
      <c r="AS8" s="161">
        <v>12514923488303.078</v>
      </c>
      <c r="AT8" s="161">
        <v>12576932096933.266</v>
      </c>
      <c r="AU8" s="161">
        <v>12638940705563.453</v>
      </c>
      <c r="AV8" s="161">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si="1"/>
        <v>1310930484323670</v>
      </c>
      <c r="P9" s="159">
        <f t="shared" si="0"/>
        <v>2470134555693280</v>
      </c>
      <c r="Q9" s="161">
        <f>P9*P$74</f>
        <v>2467354036804733</v>
      </c>
      <c r="R9" s="161">
        <v>2370035875705594</v>
      </c>
      <c r="S9" s="161">
        <v>2447748132760519</v>
      </c>
      <c r="T9" s="161">
        <v>2525460389815444.5</v>
      </c>
      <c r="U9" s="161">
        <v>2603172646870369.5</v>
      </c>
      <c r="V9" s="161">
        <v>2680884903925295</v>
      </c>
      <c r="W9" s="161">
        <v>2758597160980220</v>
      </c>
      <c r="X9" s="161">
        <v>2774594660976476</v>
      </c>
      <c r="Y9" s="161">
        <v>2790592160972728</v>
      </c>
      <c r="Z9" s="161">
        <v>2806589660968984</v>
      </c>
      <c r="AA9" s="161">
        <v>2822587160965236</v>
      </c>
      <c r="AB9" s="161">
        <v>2838584660961489.5</v>
      </c>
      <c r="AC9" s="161">
        <v>2845476989913766</v>
      </c>
      <c r="AD9" s="161">
        <v>2852369318866044</v>
      </c>
      <c r="AE9" s="161">
        <v>2859261647818322</v>
      </c>
      <c r="AF9" s="161">
        <v>2866153976770600</v>
      </c>
      <c r="AG9" s="161">
        <v>2873046305722879.5</v>
      </c>
      <c r="AH9" s="161">
        <v>2875965036510496</v>
      </c>
      <c r="AI9" s="161">
        <v>2878883767298112</v>
      </c>
      <c r="AJ9" s="161">
        <v>2881802498085728</v>
      </c>
      <c r="AK9" s="161">
        <v>2884721228873344</v>
      </c>
      <c r="AL9" s="161">
        <v>2887639959660960</v>
      </c>
      <c r="AM9" s="161">
        <v>2895856821334793</v>
      </c>
      <c r="AN9" s="161">
        <v>2900461321040751</v>
      </c>
      <c r="AO9" s="161">
        <v>2905065820746709</v>
      </c>
      <c r="AP9" s="161">
        <v>2909670320452667</v>
      </c>
      <c r="AQ9" s="161">
        <v>2914274820158623</v>
      </c>
      <c r="AR9" s="161">
        <v>2918879319864581</v>
      </c>
      <c r="AS9" s="161">
        <v>2923483819570539</v>
      </c>
      <c r="AT9" s="161">
        <v>2928088319276497</v>
      </c>
      <c r="AU9" s="161">
        <v>2932692818982455</v>
      </c>
      <c r="AV9" s="161">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si="1"/>
        <v>12650477190890</v>
      </c>
      <c r="P10" s="159">
        <f t="shared" si="0"/>
        <v>144865809336430</v>
      </c>
      <c r="Q10" s="161">
        <f>P10*P$75</f>
        <v>206920692334812.41</v>
      </c>
      <c r="R10" s="161">
        <v>255967507075802</v>
      </c>
      <c r="S10" s="161">
        <v>241226415171193.59</v>
      </c>
      <c r="T10" s="161">
        <v>226485323266585.22</v>
      </c>
      <c r="U10" s="161">
        <v>211744231361976.81</v>
      </c>
      <c r="V10" s="161">
        <v>197003139457368.44</v>
      </c>
      <c r="W10" s="161">
        <v>182262047552760</v>
      </c>
      <c r="X10" s="161">
        <v>186307027720380</v>
      </c>
      <c r="Y10" s="161">
        <v>190352007888000</v>
      </c>
      <c r="Z10" s="161">
        <v>194396988055620</v>
      </c>
      <c r="AA10" s="161">
        <v>198441968223240</v>
      </c>
      <c r="AB10" s="161">
        <v>202486948390860</v>
      </c>
      <c r="AC10" s="161">
        <v>204374605802416</v>
      </c>
      <c r="AD10" s="161">
        <v>206262263213972</v>
      </c>
      <c r="AE10" s="161">
        <v>208149920625528</v>
      </c>
      <c r="AF10" s="161">
        <v>210037578037084</v>
      </c>
      <c r="AG10" s="161">
        <v>211925235448640</v>
      </c>
      <c r="AH10" s="161">
        <v>212496291472304</v>
      </c>
      <c r="AI10" s="161">
        <v>213067347495968</v>
      </c>
      <c r="AJ10" s="161">
        <v>213638403519632</v>
      </c>
      <c r="AK10" s="161">
        <v>214209459543296</v>
      </c>
      <c r="AL10" s="161">
        <v>214780515566960</v>
      </c>
      <c r="AM10" s="161">
        <v>217107040107813.5</v>
      </c>
      <c r="AN10" s="161">
        <v>218236654296037.5</v>
      </c>
      <c r="AO10" s="161">
        <v>219366268484262</v>
      </c>
      <c r="AP10" s="161">
        <v>220495882672486</v>
      </c>
      <c r="AQ10" s="161">
        <v>221625496860710.5</v>
      </c>
      <c r="AR10" s="161">
        <v>222755111048934.5</v>
      </c>
      <c r="AS10" s="161">
        <v>223884725237159</v>
      </c>
      <c r="AT10" s="161">
        <v>225014339425383</v>
      </c>
      <c r="AU10" s="161">
        <v>226143953613607</v>
      </c>
      <c r="AV10" s="161">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si="1"/>
        <v>91725873801030</v>
      </c>
      <c r="P11" s="159">
        <f t="shared" si="0"/>
        <v>212520085473290</v>
      </c>
      <c r="Q11" s="161">
        <f>P11*P$77</f>
        <v>209567328844926.31</v>
      </c>
      <c r="R11" s="161">
        <v>202851767309621.31</v>
      </c>
      <c r="S11" s="161">
        <v>214889950027743.03</v>
      </c>
      <c r="T11" s="161">
        <v>226928132745864.78</v>
      </c>
      <c r="U11" s="161">
        <v>238966315463986.5</v>
      </c>
      <c r="V11" s="161">
        <v>251004498182108.25</v>
      </c>
      <c r="W11" s="161">
        <v>263042680900230</v>
      </c>
      <c r="X11" s="161">
        <v>268713584468558</v>
      </c>
      <c r="Y11" s="161">
        <v>274384488036888</v>
      </c>
      <c r="Z11" s="161">
        <v>280055391605218</v>
      </c>
      <c r="AA11" s="161">
        <v>285726295173548</v>
      </c>
      <c r="AB11" s="161">
        <v>291397198741880</v>
      </c>
      <c r="AC11" s="161">
        <v>296409801616264</v>
      </c>
      <c r="AD11" s="161">
        <v>301422404490648</v>
      </c>
      <c r="AE11" s="161">
        <v>306435007365032</v>
      </c>
      <c r="AF11" s="161">
        <v>311447610239416</v>
      </c>
      <c r="AG11" s="161">
        <v>316460213113800</v>
      </c>
      <c r="AH11" s="161">
        <v>321179356642688</v>
      </c>
      <c r="AI11" s="161">
        <v>325898500171578</v>
      </c>
      <c r="AJ11" s="161">
        <v>330617643700468</v>
      </c>
      <c r="AK11" s="161">
        <v>335336787229358</v>
      </c>
      <c r="AL11" s="161">
        <v>340055930758250</v>
      </c>
      <c r="AM11" s="161">
        <v>345166353414462</v>
      </c>
      <c r="AN11" s="161">
        <v>350009994847502</v>
      </c>
      <c r="AO11" s="161">
        <v>354853636280540</v>
      </c>
      <c r="AP11" s="161">
        <v>359697277713578</v>
      </c>
      <c r="AQ11" s="161">
        <v>364540919146618</v>
      </c>
      <c r="AR11" s="161">
        <v>369384560579656</v>
      </c>
      <c r="AS11" s="161">
        <v>374228202012696</v>
      </c>
      <c r="AT11" s="161">
        <v>379071843445734</v>
      </c>
      <c r="AU11" s="161">
        <v>383915484878772</v>
      </c>
      <c r="AV11" s="161">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si="1"/>
        <v>0</v>
      </c>
      <c r="P12" s="159">
        <f t="shared" si="0"/>
        <v>0</v>
      </c>
      <c r="Q12" s="161">
        <f>P12*P$78</f>
        <v>0</v>
      </c>
      <c r="R12" s="161">
        <v>0</v>
      </c>
      <c r="S12" s="161">
        <v>0</v>
      </c>
      <c r="T12" s="161">
        <v>0</v>
      </c>
      <c r="U12" s="161">
        <v>0</v>
      </c>
      <c r="V12" s="161">
        <v>0</v>
      </c>
      <c r="W12" s="161">
        <v>0</v>
      </c>
      <c r="X12" s="161">
        <v>0</v>
      </c>
      <c r="Y12" s="161">
        <v>0</v>
      </c>
      <c r="Z12" s="161">
        <v>0</v>
      </c>
      <c r="AA12" s="161">
        <v>0</v>
      </c>
      <c r="AB12" s="161">
        <v>0</v>
      </c>
      <c r="AC12" s="161">
        <v>0</v>
      </c>
      <c r="AD12" s="161">
        <v>0</v>
      </c>
      <c r="AE12" s="161">
        <v>0</v>
      </c>
      <c r="AF12" s="161">
        <v>0</v>
      </c>
      <c r="AG12" s="161">
        <v>0</v>
      </c>
      <c r="AH12" s="161">
        <v>0</v>
      </c>
      <c r="AI12" s="161">
        <v>0</v>
      </c>
      <c r="AJ12" s="161">
        <v>0</v>
      </c>
      <c r="AK12" s="161">
        <v>0</v>
      </c>
      <c r="AL12" s="161">
        <v>0</v>
      </c>
      <c r="AM12" s="173">
        <v>0</v>
      </c>
      <c r="AN12" s="173">
        <v>0</v>
      </c>
      <c r="AO12" s="173">
        <v>0</v>
      </c>
      <c r="AP12" s="173">
        <v>0</v>
      </c>
      <c r="AQ12" s="173">
        <v>0</v>
      </c>
      <c r="AR12" s="173">
        <v>0</v>
      </c>
      <c r="AS12" s="173">
        <v>0</v>
      </c>
      <c r="AT12" s="173">
        <v>0</v>
      </c>
      <c r="AU12" s="173">
        <v>0</v>
      </c>
      <c r="AV12" s="173">
        <v>0</v>
      </c>
      <c r="AW12" s="181"/>
    </row>
    <row r="13" spans="1:49" s="63" customFormat="1" ht="3" customHeight="1">
      <c r="A13" s="58"/>
      <c r="B13" s="59"/>
      <c r="C13" s="59"/>
      <c r="D13" s="60"/>
      <c r="E13" s="60"/>
      <c r="F13" s="60"/>
      <c r="G13" s="60"/>
      <c r="H13" s="61"/>
      <c r="I13" s="61"/>
      <c r="J13" s="61"/>
      <c r="K13" s="62"/>
      <c r="L13" s="62"/>
      <c r="N13" s="58"/>
      <c r="O13" s="159">
        <f t="shared" si="1"/>
        <v>0</v>
      </c>
      <c r="P13" s="159">
        <f t="shared" si="0"/>
        <v>0</v>
      </c>
      <c r="Q13" s="161"/>
      <c r="R13" s="161">
        <v>-5</v>
      </c>
      <c r="S13" s="161">
        <v>-4</v>
      </c>
      <c r="T13" s="161">
        <v>-3</v>
      </c>
      <c r="U13" s="161">
        <v>-2</v>
      </c>
      <c r="V13" s="161">
        <v>-1</v>
      </c>
      <c r="W13" s="161">
        <v>0</v>
      </c>
      <c r="X13" s="161"/>
      <c r="Y13" s="161"/>
      <c r="Z13" s="161"/>
      <c r="AA13" s="161"/>
      <c r="AB13" s="161">
        <v>0</v>
      </c>
      <c r="AC13" s="161"/>
      <c r="AD13" s="161"/>
      <c r="AE13" s="161"/>
      <c r="AF13" s="161"/>
      <c r="AG13" s="161">
        <v>0</v>
      </c>
      <c r="AH13" s="161"/>
      <c r="AI13" s="161"/>
      <c r="AJ13" s="161"/>
      <c r="AK13" s="161"/>
      <c r="AL13" s="161">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 t="shared" si="1"/>
        <v>225606786015590</v>
      </c>
      <c r="P14" s="159">
        <f t="shared" si="0"/>
        <v>171356463767510</v>
      </c>
      <c r="Q14" s="161">
        <f>SUM(Q15:Q19)</f>
        <v>179286945435216.31</v>
      </c>
      <c r="R14" s="161">
        <v>180318803281272.25</v>
      </c>
      <c r="S14" s="161">
        <v>179977769438665.81</v>
      </c>
      <c r="T14" s="161">
        <v>179636735596059.34</v>
      </c>
      <c r="U14" s="161">
        <v>179295701753452.91</v>
      </c>
      <c r="V14" s="161">
        <v>178954667910846.44</v>
      </c>
      <c r="W14" s="161">
        <v>178613634068239.97</v>
      </c>
      <c r="X14" s="161">
        <v>178550183398944</v>
      </c>
      <c r="Y14" s="161">
        <v>178486732729648</v>
      </c>
      <c r="Z14" s="161">
        <v>178423282060352</v>
      </c>
      <c r="AA14" s="161">
        <v>178359831391056.03</v>
      </c>
      <c r="AB14" s="161">
        <v>178296380721760.03</v>
      </c>
      <c r="AC14" s="161">
        <v>177963264707956</v>
      </c>
      <c r="AD14" s="161">
        <v>177630148694152</v>
      </c>
      <c r="AE14" s="161">
        <v>177297032680348</v>
      </c>
      <c r="AF14" s="161">
        <v>176963916666544</v>
      </c>
      <c r="AG14" s="161">
        <v>176630800652740</v>
      </c>
      <c r="AH14" s="161">
        <v>176440448644851.94</v>
      </c>
      <c r="AI14" s="161">
        <v>176250096636963.94</v>
      </c>
      <c r="AJ14" s="161">
        <v>176059744629075.94</v>
      </c>
      <c r="AK14" s="161">
        <v>175869392621187.94</v>
      </c>
      <c r="AL14" s="161">
        <v>175679040613300</v>
      </c>
      <c r="AM14" s="161">
        <v>175298336597523.94</v>
      </c>
      <c r="AN14" s="161">
        <v>175047418041671.56</v>
      </c>
      <c r="AO14" s="161">
        <v>174796499485819.25</v>
      </c>
      <c r="AP14" s="161">
        <v>174545580929966.88</v>
      </c>
      <c r="AQ14" s="161">
        <v>174294662374114.5</v>
      </c>
      <c r="AR14" s="161">
        <v>174043743818262.13</v>
      </c>
      <c r="AS14" s="161">
        <v>173792825262409.75</v>
      </c>
      <c r="AT14" s="161">
        <v>173541906706557.38</v>
      </c>
      <c r="AU14" s="161">
        <v>173290988150705</v>
      </c>
      <c r="AV14" s="161">
        <v>173040069594852.63</v>
      </c>
      <c r="AW14" s="184">
        <f>(AV14/R14)^(1/30)-1</f>
        <v>-1.3724982547810294E-3</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si="1"/>
        <v>139948382465990</v>
      </c>
      <c r="P15" s="159">
        <f t="shared" si="0"/>
        <v>87086043608760</v>
      </c>
      <c r="Q15" s="161">
        <f>P15*P$73</f>
        <v>86284396563339.703</v>
      </c>
      <c r="R15" s="161">
        <v>82115831927154.188</v>
      </c>
      <c r="S15" s="161">
        <v>82856071586291.344</v>
      </c>
      <c r="T15" s="161">
        <v>83596311245428.516</v>
      </c>
      <c r="U15" s="161">
        <v>84336550904565.672</v>
      </c>
      <c r="V15" s="161">
        <v>85076790563702.844</v>
      </c>
      <c r="W15" s="161">
        <v>85817030222840</v>
      </c>
      <c r="X15" s="161">
        <v>85158729528894</v>
      </c>
      <c r="Y15" s="161">
        <v>84500428834948</v>
      </c>
      <c r="Z15" s="161">
        <v>83842128141002</v>
      </c>
      <c r="AA15" s="161">
        <v>83183827447056</v>
      </c>
      <c r="AB15" s="161">
        <v>82525526753110</v>
      </c>
      <c r="AC15" s="161">
        <v>81827569390854</v>
      </c>
      <c r="AD15" s="161">
        <v>81129612028598</v>
      </c>
      <c r="AE15" s="161">
        <v>80431654666342</v>
      </c>
      <c r="AF15" s="161">
        <v>79733697304086</v>
      </c>
      <c r="AG15" s="161">
        <v>79035739941830</v>
      </c>
      <c r="AH15" s="161">
        <v>78456752584504</v>
      </c>
      <c r="AI15" s="161">
        <v>77877765227178</v>
      </c>
      <c r="AJ15" s="161">
        <v>77298777869852</v>
      </c>
      <c r="AK15" s="161">
        <v>76719790512526</v>
      </c>
      <c r="AL15" s="161">
        <v>76140803155200</v>
      </c>
      <c r="AM15" s="161">
        <v>75403189124634</v>
      </c>
      <c r="AN15" s="161">
        <v>74773729644004.25</v>
      </c>
      <c r="AO15" s="161">
        <v>74144270163374.75</v>
      </c>
      <c r="AP15" s="161">
        <v>73514810682745</v>
      </c>
      <c r="AQ15" s="161">
        <v>72885351202115.5</v>
      </c>
      <c r="AR15" s="161">
        <v>72255891721485.75</v>
      </c>
      <c r="AS15" s="161">
        <v>71626432240856.25</v>
      </c>
      <c r="AT15" s="161">
        <v>70996972760226.5</v>
      </c>
      <c r="AU15" s="161">
        <v>70367513279596.75</v>
      </c>
      <c r="AV15" s="161">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si="1"/>
        <v>45049975200159.992</v>
      </c>
      <c r="P16" s="159">
        <f t="shared" si="0"/>
        <v>21176660877540</v>
      </c>
      <c r="Q16" s="161">
        <f>P16*P$74</f>
        <v>21152823266981.238</v>
      </c>
      <c r="R16" s="161">
        <v>20318506897424.656</v>
      </c>
      <c r="S16" s="161">
        <v>20609107698377.723</v>
      </c>
      <c r="T16" s="161">
        <v>20899708499330.793</v>
      </c>
      <c r="U16" s="161">
        <v>21190309300283.859</v>
      </c>
      <c r="V16" s="161">
        <v>21480910101236.93</v>
      </c>
      <c r="W16" s="161">
        <v>21771510902190</v>
      </c>
      <c r="X16" s="161">
        <v>21763579568528</v>
      </c>
      <c r="Y16" s="161">
        <v>21755648234866</v>
      </c>
      <c r="Z16" s="161">
        <v>21747716901204</v>
      </c>
      <c r="AA16" s="161">
        <v>21739785567542</v>
      </c>
      <c r="AB16" s="161">
        <v>21731854233880</v>
      </c>
      <c r="AC16" s="161">
        <v>21684266231908</v>
      </c>
      <c r="AD16" s="161">
        <v>21636678229936</v>
      </c>
      <c r="AE16" s="161">
        <v>21589090227964</v>
      </c>
      <c r="AF16" s="161">
        <v>21541502225992</v>
      </c>
      <c r="AG16" s="161">
        <v>21493914224020</v>
      </c>
      <c r="AH16" s="161">
        <v>21493914224020</v>
      </c>
      <c r="AI16" s="161">
        <v>21493914224020</v>
      </c>
      <c r="AJ16" s="161">
        <v>21493914224020</v>
      </c>
      <c r="AK16" s="161">
        <v>21493914224020</v>
      </c>
      <c r="AL16" s="161">
        <v>21493914224020</v>
      </c>
      <c r="AM16" s="161">
        <v>21430463554724</v>
      </c>
      <c r="AN16" s="161">
        <v>21410274705402.547</v>
      </c>
      <c r="AO16" s="161">
        <v>21390085856081.094</v>
      </c>
      <c r="AP16" s="161">
        <v>21369897006759.641</v>
      </c>
      <c r="AQ16" s="161">
        <v>21349708157438.188</v>
      </c>
      <c r="AR16" s="161">
        <v>21329519308116.727</v>
      </c>
      <c r="AS16" s="161">
        <v>21309330458795.273</v>
      </c>
      <c r="AT16" s="161">
        <v>21289141609473.82</v>
      </c>
      <c r="AU16" s="161">
        <v>21268952760152.367</v>
      </c>
      <c r="AV16" s="161">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si="1"/>
        <v>9993480414120</v>
      </c>
      <c r="P17" s="159">
        <f t="shared" si="0"/>
        <v>21692197565570</v>
      </c>
      <c r="Q17" s="161">
        <f>P17*P$75</f>
        <v>30984292008525.156</v>
      </c>
      <c r="R17" s="161">
        <v>38328559094022.359</v>
      </c>
      <c r="S17" s="161">
        <v>35683381483263.883</v>
      </c>
      <c r="T17" s="161">
        <v>33038203872505.414</v>
      </c>
      <c r="U17" s="161">
        <v>30393026261746.941</v>
      </c>
      <c r="V17" s="161">
        <v>27747848650988.469</v>
      </c>
      <c r="W17" s="161">
        <v>25102671040230</v>
      </c>
      <c r="X17" s="161">
        <v>25356473717414</v>
      </c>
      <c r="Y17" s="161">
        <v>25610276394598</v>
      </c>
      <c r="Z17" s="161">
        <v>25864079071782</v>
      </c>
      <c r="AA17" s="161">
        <v>26117881748966</v>
      </c>
      <c r="AB17" s="161">
        <v>26371684426150</v>
      </c>
      <c r="AC17" s="161">
        <v>26514448432066</v>
      </c>
      <c r="AD17" s="161">
        <v>26657212437982</v>
      </c>
      <c r="AE17" s="161">
        <v>26799976443898</v>
      </c>
      <c r="AF17" s="161">
        <v>26942740449814</v>
      </c>
      <c r="AG17" s="161">
        <v>27085504455730.004</v>
      </c>
      <c r="AH17" s="161">
        <v>27148955125026</v>
      </c>
      <c r="AI17" s="161">
        <v>27212405794322</v>
      </c>
      <c r="AJ17" s="161">
        <v>27275856463618</v>
      </c>
      <c r="AK17" s="161">
        <v>27339307132914</v>
      </c>
      <c r="AL17" s="161">
        <v>27402757802209.996</v>
      </c>
      <c r="AM17" s="161">
        <v>27571959586999.344</v>
      </c>
      <c r="AN17" s="161">
        <v>27669058338497.781</v>
      </c>
      <c r="AO17" s="161">
        <v>27766157089996.188</v>
      </c>
      <c r="AP17" s="161">
        <v>27863255841494.625</v>
      </c>
      <c r="AQ17" s="161">
        <v>27960354592993.031</v>
      </c>
      <c r="AR17" s="161">
        <v>28057453344491.469</v>
      </c>
      <c r="AS17" s="161">
        <v>28154552095989.875</v>
      </c>
      <c r="AT17" s="161">
        <v>28251650847488.313</v>
      </c>
      <c r="AU17" s="161">
        <v>28348749598986.75</v>
      </c>
      <c r="AV17" s="161">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si="1"/>
        <v>30614947935320</v>
      </c>
      <c r="P18" s="159">
        <f t="shared" si="0"/>
        <v>41441218383950</v>
      </c>
      <c r="Q18" s="161">
        <f>P18*P$77</f>
        <v>40865433596370.219</v>
      </c>
      <c r="R18" s="161">
        <v>39555905362671.078</v>
      </c>
      <c r="S18" s="161">
        <v>40821277337070.867</v>
      </c>
      <c r="T18" s="161">
        <v>42086649311470.648</v>
      </c>
      <c r="U18" s="161">
        <v>43352021285870.438</v>
      </c>
      <c r="V18" s="161">
        <v>44617393260270.219</v>
      </c>
      <c r="W18" s="161">
        <v>45882765234670</v>
      </c>
      <c r="X18" s="161">
        <v>46231743915798</v>
      </c>
      <c r="Y18" s="161">
        <v>46580722596926</v>
      </c>
      <c r="Z18" s="161">
        <v>46929701278054</v>
      </c>
      <c r="AA18" s="161">
        <v>47278679959182</v>
      </c>
      <c r="AB18" s="161">
        <v>47627658640310</v>
      </c>
      <c r="AC18" s="161">
        <v>47913186652142</v>
      </c>
      <c r="AD18" s="161">
        <v>48198714663974</v>
      </c>
      <c r="AE18" s="161">
        <v>48484242675806</v>
      </c>
      <c r="AF18" s="161">
        <v>48769770687638</v>
      </c>
      <c r="AG18" s="161">
        <v>49055298699470.008</v>
      </c>
      <c r="AH18" s="161">
        <v>49364620712288</v>
      </c>
      <c r="AI18" s="161">
        <v>49673942725106</v>
      </c>
      <c r="AJ18" s="161">
        <v>49983264737924</v>
      </c>
      <c r="AK18" s="161">
        <v>50292586750742</v>
      </c>
      <c r="AL18" s="161">
        <v>50601908763560</v>
      </c>
      <c r="AM18" s="161">
        <v>50879505441730</v>
      </c>
      <c r="AN18" s="161">
        <v>51178733029887.25</v>
      </c>
      <c r="AO18" s="161">
        <v>51477960618044.5</v>
      </c>
      <c r="AP18" s="161">
        <v>51777188206201.75</v>
      </c>
      <c r="AQ18" s="161">
        <v>52076415794359</v>
      </c>
      <c r="AR18" s="161">
        <v>52375643382516.375</v>
      </c>
      <c r="AS18" s="161">
        <v>52674870970673.625</v>
      </c>
      <c r="AT18" s="161">
        <v>52974098558830.875</v>
      </c>
      <c r="AU18" s="161">
        <v>53273326146988.125</v>
      </c>
      <c r="AV18" s="161">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si="1"/>
        <v>0</v>
      </c>
      <c r="P19" s="159">
        <f t="shared" si="0"/>
        <v>0</v>
      </c>
      <c r="Q19" s="161">
        <f>P19*P$78</f>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G19" s="161">
        <v>0</v>
      </c>
      <c r="AH19" s="161">
        <v>0</v>
      </c>
      <c r="AI19" s="161">
        <v>0</v>
      </c>
      <c r="AJ19" s="161">
        <v>0</v>
      </c>
      <c r="AK19" s="161">
        <v>0</v>
      </c>
      <c r="AL19" s="161">
        <v>0</v>
      </c>
      <c r="AM19" s="173">
        <v>0</v>
      </c>
      <c r="AN19" s="173">
        <v>0</v>
      </c>
      <c r="AO19" s="173">
        <v>0</v>
      </c>
      <c r="AP19" s="173">
        <v>0</v>
      </c>
      <c r="AQ19" s="173">
        <v>0</v>
      </c>
      <c r="AR19" s="173">
        <v>0</v>
      </c>
      <c r="AS19" s="173">
        <v>0</v>
      </c>
      <c r="AT19" s="173">
        <v>0</v>
      </c>
      <c r="AU19" s="173">
        <v>0</v>
      </c>
      <c r="AV19" s="173">
        <v>0</v>
      </c>
      <c r="AW19" s="181"/>
    </row>
    <row r="20" spans="1:49" s="63" customFormat="1" ht="3" customHeight="1">
      <c r="A20" s="58"/>
      <c r="B20" s="59"/>
      <c r="C20" s="59"/>
      <c r="D20" s="60"/>
      <c r="E20" s="60"/>
      <c r="F20" s="60"/>
      <c r="G20" s="60"/>
      <c r="H20" s="61"/>
      <c r="I20" s="61"/>
      <c r="J20" s="61"/>
      <c r="K20" s="62"/>
      <c r="L20" s="62"/>
      <c r="N20" s="58"/>
      <c r="O20" s="159">
        <f t="shared" si="1"/>
        <v>0</v>
      </c>
      <c r="P20" s="159">
        <f t="shared" si="0"/>
        <v>0</v>
      </c>
      <c r="Q20" s="161"/>
      <c r="R20" s="161">
        <v>-5</v>
      </c>
      <c r="S20" s="161">
        <v>-4</v>
      </c>
      <c r="T20" s="161">
        <v>-3</v>
      </c>
      <c r="U20" s="161">
        <v>-2</v>
      </c>
      <c r="V20" s="161">
        <v>-1</v>
      </c>
      <c r="W20" s="161">
        <v>0</v>
      </c>
      <c r="X20" s="161"/>
      <c r="Y20" s="161"/>
      <c r="Z20" s="161"/>
      <c r="AA20" s="161"/>
      <c r="AB20" s="161">
        <v>0</v>
      </c>
      <c r="AC20" s="161"/>
      <c r="AD20" s="161"/>
      <c r="AE20" s="161"/>
      <c r="AF20" s="161"/>
      <c r="AG20" s="161">
        <v>0</v>
      </c>
      <c r="AH20" s="161"/>
      <c r="AI20" s="161"/>
      <c r="AJ20" s="161"/>
      <c r="AK20" s="161"/>
      <c r="AL20" s="161">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443</v>
      </c>
      <c r="O21" s="159">
        <f t="shared" si="1"/>
        <v>656895614617480.63</v>
      </c>
      <c r="P21" s="159">
        <f t="shared" si="0"/>
        <v>1200951879470562.8</v>
      </c>
      <c r="Q21" s="161">
        <f>SUM(Q22:Q26)</f>
        <v>1218084323037287.8</v>
      </c>
      <c r="R21" s="161">
        <v>1187921133284383</v>
      </c>
      <c r="S21" s="161">
        <v>1221604380535230.5</v>
      </c>
      <c r="T21" s="161">
        <v>1255287627786077.8</v>
      </c>
      <c r="U21" s="161">
        <v>1288970875036925</v>
      </c>
      <c r="V21" s="161">
        <v>1322654122287772.5</v>
      </c>
      <c r="W21" s="161">
        <v>1356337369538620</v>
      </c>
      <c r="X21" s="161">
        <v>1365180806571748</v>
      </c>
      <c r="Y21" s="161">
        <v>1374024243604878</v>
      </c>
      <c r="Z21" s="161">
        <v>1382867680638008</v>
      </c>
      <c r="AA21" s="161">
        <v>1391711117671138</v>
      </c>
      <c r="AB21" s="161">
        <v>1400554554704270</v>
      </c>
      <c r="AC21" s="161">
        <v>1398936562637222</v>
      </c>
      <c r="AD21" s="161">
        <v>1397318570570174</v>
      </c>
      <c r="AE21" s="161">
        <v>1395700578503126</v>
      </c>
      <c r="AF21" s="161">
        <v>1394082586436078</v>
      </c>
      <c r="AG21" s="161">
        <v>1392464594369030</v>
      </c>
      <c r="AH21" s="161">
        <v>1385040866061398</v>
      </c>
      <c r="AI21" s="161">
        <v>1377617137753766</v>
      </c>
      <c r="AJ21" s="161">
        <v>1370193409446134</v>
      </c>
      <c r="AK21" s="161">
        <v>1362769681138502</v>
      </c>
      <c r="AL21" s="161">
        <v>1355345952830870</v>
      </c>
      <c r="AM21" s="161">
        <v>1355663206177350</v>
      </c>
      <c r="AN21" s="161">
        <v>1350702517486936</v>
      </c>
      <c r="AO21" s="161">
        <v>1345741828796520</v>
      </c>
      <c r="AP21" s="161">
        <v>1340781140106106</v>
      </c>
      <c r="AQ21" s="161">
        <v>1335820451415692</v>
      </c>
      <c r="AR21" s="161">
        <v>1330859762725278</v>
      </c>
      <c r="AS21" s="161">
        <v>1325899074034862</v>
      </c>
      <c r="AT21" s="161">
        <v>1320938385344448</v>
      </c>
      <c r="AU21" s="161">
        <v>1315977696654034</v>
      </c>
      <c r="AV21" s="161">
        <v>1311017007963618</v>
      </c>
      <c r="AW21" s="184">
        <f>(AV21/R21)^(1/30)-1</f>
        <v>3.2920183413733817E-3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si="1"/>
        <v>526442955893830.69</v>
      </c>
      <c r="P22" s="159">
        <f t="shared" si="0"/>
        <v>1013738930240310.6</v>
      </c>
      <c r="Q22" s="161">
        <f>P22*P$73</f>
        <v>1004407230411281.6</v>
      </c>
      <c r="R22" s="161">
        <v>955882391300331</v>
      </c>
      <c r="S22" s="161">
        <v>1000520325478848.8</v>
      </c>
      <c r="T22" s="161">
        <v>1045158259657366.6</v>
      </c>
      <c r="U22" s="161">
        <v>1089796193835884.4</v>
      </c>
      <c r="V22" s="161">
        <v>1134434128014402.3</v>
      </c>
      <c r="W22" s="161">
        <v>1179072062192920</v>
      </c>
      <c r="X22" s="161">
        <v>1188034469230978</v>
      </c>
      <c r="Y22" s="161">
        <v>1196996876269038</v>
      </c>
      <c r="Z22" s="161">
        <v>1205959283307098</v>
      </c>
      <c r="AA22" s="161">
        <v>1214921690345158</v>
      </c>
      <c r="AB22" s="161">
        <v>1223884097383220</v>
      </c>
      <c r="AC22" s="161">
        <v>1221925057968706.5</v>
      </c>
      <c r="AD22" s="161">
        <v>1219966018554192.5</v>
      </c>
      <c r="AE22" s="161">
        <v>1218006979139678.5</v>
      </c>
      <c r="AF22" s="161">
        <v>1216047939725164.5</v>
      </c>
      <c r="AG22" s="161">
        <v>1214088900310650</v>
      </c>
      <c r="AH22" s="161">
        <v>1206316193321890</v>
      </c>
      <c r="AI22" s="161">
        <v>1198543486333130</v>
      </c>
      <c r="AJ22" s="161">
        <v>1190770779344370</v>
      </c>
      <c r="AK22" s="161">
        <v>1182998072355610</v>
      </c>
      <c r="AL22" s="161">
        <v>1175225365366850</v>
      </c>
      <c r="AM22" s="161">
        <v>1175204215143750</v>
      </c>
      <c r="AN22" s="161">
        <v>1169897912580428</v>
      </c>
      <c r="AO22" s="161">
        <v>1164591610017106</v>
      </c>
      <c r="AP22" s="161">
        <v>1159285307453784</v>
      </c>
      <c r="AQ22" s="161">
        <v>1153979004890462</v>
      </c>
      <c r="AR22" s="161">
        <v>1148672702327138</v>
      </c>
      <c r="AS22" s="161">
        <v>1143366399763816</v>
      </c>
      <c r="AT22" s="161">
        <v>1138060097200494</v>
      </c>
      <c r="AU22" s="161">
        <v>1132753794637172</v>
      </c>
      <c r="AV22" s="161">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si="1"/>
        <v>36595829325918.25</v>
      </c>
      <c r="P23" s="159">
        <f t="shared" si="0"/>
        <v>2709300599175.8423</v>
      </c>
      <c r="Q23" s="161">
        <f>P23*P$74</f>
        <v>2706250861875.7437</v>
      </c>
      <c r="R23" s="161">
        <v>2599510056372.3008</v>
      </c>
      <c r="S23" s="161">
        <v>2539625397493.8403</v>
      </c>
      <c r="T23" s="161">
        <v>2479740738615.3804</v>
      </c>
      <c r="U23" s="161">
        <v>2419856079736.9199</v>
      </c>
      <c r="V23" s="161">
        <v>2359971420858.46</v>
      </c>
      <c r="W23" s="161">
        <v>2300086761980</v>
      </c>
      <c r="X23" s="161">
        <v>2292155428318.002</v>
      </c>
      <c r="Y23" s="161">
        <v>2284224094656.002</v>
      </c>
      <c r="Z23" s="161">
        <v>2276292760994.002</v>
      </c>
      <c r="AA23" s="161">
        <v>2268361427332.002</v>
      </c>
      <c r="AB23" s="161">
        <v>2260430093670</v>
      </c>
      <c r="AC23" s="161">
        <v>2244567426346</v>
      </c>
      <c r="AD23" s="161">
        <v>2228704759022</v>
      </c>
      <c r="AE23" s="161">
        <v>2212842091698</v>
      </c>
      <c r="AF23" s="161">
        <v>2196979424374</v>
      </c>
      <c r="AG23" s="161">
        <v>2181116757050</v>
      </c>
      <c r="AH23" s="161">
        <v>2157322756064</v>
      </c>
      <c r="AI23" s="161">
        <v>2133528755078</v>
      </c>
      <c r="AJ23" s="161">
        <v>2109734754092</v>
      </c>
      <c r="AK23" s="161">
        <v>2085940753106</v>
      </c>
      <c r="AL23" s="161">
        <v>2062146752120</v>
      </c>
      <c r="AM23" s="161">
        <v>2048927862683.3359</v>
      </c>
      <c r="AN23" s="161">
        <v>2028498669917.5781</v>
      </c>
      <c r="AO23" s="161">
        <v>2008069477151.8203</v>
      </c>
      <c r="AP23" s="161">
        <v>1987640284386.0625</v>
      </c>
      <c r="AQ23" s="161">
        <v>1967211091620.3047</v>
      </c>
      <c r="AR23" s="161">
        <v>1946781898854.5469</v>
      </c>
      <c r="AS23" s="161">
        <v>1926352706088.7891</v>
      </c>
      <c r="AT23" s="161">
        <v>1905923513323.0313</v>
      </c>
      <c r="AU23" s="161">
        <v>1885494320557.2734</v>
      </c>
      <c r="AV23" s="161">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si="1"/>
        <v>25658603993433.984</v>
      </c>
      <c r="P24" s="159">
        <f t="shared" si="0"/>
        <v>65642399014985.734</v>
      </c>
      <c r="Q24" s="161">
        <f>P24*P$75</f>
        <v>93761051782445.266</v>
      </c>
      <c r="R24" s="161">
        <v>115985416512739.73</v>
      </c>
      <c r="S24" s="161">
        <v>106953695130523.78</v>
      </c>
      <c r="T24" s="161">
        <v>97921973748307.844</v>
      </c>
      <c r="U24" s="161">
        <v>88890252366091.891</v>
      </c>
      <c r="V24" s="161">
        <v>79858530983875.938</v>
      </c>
      <c r="W24" s="161">
        <v>70826809601660</v>
      </c>
      <c r="X24" s="161">
        <v>71366140290676</v>
      </c>
      <c r="Y24" s="161">
        <v>71905470979692</v>
      </c>
      <c r="Z24" s="161">
        <v>72444801668708</v>
      </c>
      <c r="AA24" s="161">
        <v>72984132357724</v>
      </c>
      <c r="AB24" s="161">
        <v>73523463046740</v>
      </c>
      <c r="AC24" s="161">
        <v>74150038406038</v>
      </c>
      <c r="AD24" s="161">
        <v>74776613765336</v>
      </c>
      <c r="AE24" s="161">
        <v>75403189124634</v>
      </c>
      <c r="AF24" s="161">
        <v>76029764483932</v>
      </c>
      <c r="AG24" s="161">
        <v>76656339843230</v>
      </c>
      <c r="AH24" s="161">
        <v>77171876531260</v>
      </c>
      <c r="AI24" s="161">
        <v>77687413219290</v>
      </c>
      <c r="AJ24" s="161">
        <v>78202949907320</v>
      </c>
      <c r="AK24" s="161">
        <v>78718486595350</v>
      </c>
      <c r="AL24" s="161">
        <v>79234023283380</v>
      </c>
      <c r="AM24" s="161">
        <v>79897611533100.75</v>
      </c>
      <c r="AN24" s="161">
        <v>80460255536214.25</v>
      </c>
      <c r="AO24" s="161">
        <v>81022899539327.5</v>
      </c>
      <c r="AP24" s="161">
        <v>81585543542441</v>
      </c>
      <c r="AQ24" s="161">
        <v>82148187545554.25</v>
      </c>
      <c r="AR24" s="161">
        <v>82710831548667.75</v>
      </c>
      <c r="AS24" s="161">
        <v>83273475551781</v>
      </c>
      <c r="AT24" s="161">
        <v>83836119554894.5</v>
      </c>
      <c r="AU24" s="161">
        <v>84398763558008</v>
      </c>
      <c r="AV24" s="161">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si="1"/>
        <v>68198225404297.656</v>
      </c>
      <c r="P25" s="159">
        <f t="shared" si="0"/>
        <v>118861249616090.5</v>
      </c>
      <c r="Q25" s="161">
        <f>P25*P$77</f>
        <v>117209789981685.2</v>
      </c>
      <c r="R25" s="161">
        <v>113453815414940.44</v>
      </c>
      <c r="S25" s="161">
        <v>111582803194702.36</v>
      </c>
      <c r="T25" s="161">
        <v>109711790974464.27</v>
      </c>
      <c r="U25" s="161">
        <v>107840778754226.19</v>
      </c>
      <c r="V25" s="161">
        <v>105969766533988.09</v>
      </c>
      <c r="W25" s="161">
        <v>104098754313750</v>
      </c>
      <c r="X25" s="161">
        <v>103464247620790</v>
      </c>
      <c r="Y25" s="161">
        <v>102829740927830</v>
      </c>
      <c r="Z25" s="161">
        <v>102195234234870</v>
      </c>
      <c r="AA25" s="161">
        <v>101560727541910</v>
      </c>
      <c r="AB25" s="161">
        <v>100926220848950</v>
      </c>
      <c r="AC25" s="161">
        <v>100648624170780</v>
      </c>
      <c r="AD25" s="161">
        <v>100371027492610</v>
      </c>
      <c r="AE25" s="161">
        <v>100093430814440</v>
      </c>
      <c r="AF25" s="161">
        <v>99815834136270</v>
      </c>
      <c r="AG25" s="161">
        <v>99538237458099.984</v>
      </c>
      <c r="AH25" s="161">
        <v>99395473452184</v>
      </c>
      <c r="AI25" s="161">
        <v>99252709446268</v>
      </c>
      <c r="AJ25" s="161">
        <v>99109945440352.063</v>
      </c>
      <c r="AK25" s="161">
        <v>98967181434436.063</v>
      </c>
      <c r="AL25" s="161">
        <v>98824417428520</v>
      </c>
      <c r="AM25" s="161">
        <v>98501876526265.375</v>
      </c>
      <c r="AN25" s="161">
        <v>98301910780605.25</v>
      </c>
      <c r="AO25" s="161">
        <v>98101945034945.125</v>
      </c>
      <c r="AP25" s="161">
        <v>97901979289285</v>
      </c>
      <c r="AQ25" s="161">
        <v>97702013543624.938</v>
      </c>
      <c r="AR25" s="161">
        <v>97502047797964.813</v>
      </c>
      <c r="AS25" s="161">
        <v>97302082052304.688</v>
      </c>
      <c r="AT25" s="161">
        <v>97102116306644.563</v>
      </c>
      <c r="AU25" s="161">
        <v>96902150560984.438</v>
      </c>
      <c r="AV25" s="161">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si="1"/>
        <v>0</v>
      </c>
      <c r="P26" s="159">
        <f t="shared" si="0"/>
        <v>0</v>
      </c>
      <c r="Q26" s="161">
        <f>P26*P$78</f>
        <v>0</v>
      </c>
      <c r="R26" s="161">
        <v>0</v>
      </c>
      <c r="S26" s="161">
        <v>0</v>
      </c>
      <c r="T26" s="161">
        <v>0</v>
      </c>
      <c r="U26" s="161">
        <v>0</v>
      </c>
      <c r="V26" s="161">
        <v>0</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73">
        <v>0</v>
      </c>
      <c r="AN26" s="173">
        <v>0</v>
      </c>
      <c r="AO26" s="173">
        <v>0</v>
      </c>
      <c r="AP26" s="173">
        <v>0</v>
      </c>
      <c r="AQ26" s="173">
        <v>0</v>
      </c>
      <c r="AR26" s="173">
        <v>0</v>
      </c>
      <c r="AS26" s="173">
        <v>0</v>
      </c>
      <c r="AT26" s="173">
        <v>0</v>
      </c>
      <c r="AU26" s="173">
        <v>0</v>
      </c>
      <c r="AV26" s="173">
        <v>0</v>
      </c>
      <c r="AW26" s="181"/>
    </row>
    <row r="27" spans="1:49" s="63" customFormat="1" ht="3" customHeight="1">
      <c r="A27" s="58"/>
      <c r="B27" s="59"/>
      <c r="C27" s="59"/>
      <c r="D27" s="60"/>
      <c r="E27" s="60"/>
      <c r="F27" s="60"/>
      <c r="G27" s="60"/>
      <c r="H27" s="61"/>
      <c r="I27" s="61"/>
      <c r="J27" s="61"/>
      <c r="K27" s="62"/>
      <c r="L27" s="62"/>
      <c r="N27" s="58"/>
      <c r="O27" s="159">
        <f t="shared" si="1"/>
        <v>0</v>
      </c>
      <c r="P27" s="159">
        <f t="shared" si="0"/>
        <v>0</v>
      </c>
      <c r="Q27" s="161"/>
      <c r="R27" s="161">
        <v>-5</v>
      </c>
      <c r="S27" s="161">
        <v>-4</v>
      </c>
      <c r="T27" s="161">
        <v>-3</v>
      </c>
      <c r="U27" s="161">
        <v>-2</v>
      </c>
      <c r="V27" s="161">
        <v>-1</v>
      </c>
      <c r="W27" s="161">
        <v>0</v>
      </c>
      <c r="X27" s="161"/>
      <c r="Y27" s="161"/>
      <c r="Z27" s="161"/>
      <c r="AA27" s="161"/>
      <c r="AB27" s="161">
        <v>0</v>
      </c>
      <c r="AC27" s="161"/>
      <c r="AD27" s="161"/>
      <c r="AE27" s="161"/>
      <c r="AF27" s="161"/>
      <c r="AG27" s="161">
        <v>0</v>
      </c>
      <c r="AH27" s="161"/>
      <c r="AI27" s="161"/>
      <c r="AJ27" s="161"/>
      <c r="AK27" s="161"/>
      <c r="AL27" s="161">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 t="shared" si="1"/>
        <v>202557059593443.84</v>
      </c>
      <c r="P28" s="159">
        <f t="shared" si="0"/>
        <v>453041367029179.94</v>
      </c>
      <c r="Q28" s="161">
        <f>SUM(Q29:Q33)</f>
        <v>481384618057926.56</v>
      </c>
      <c r="R28" s="161">
        <v>495852240569989.63</v>
      </c>
      <c r="S28" s="161">
        <v>500804340770727.69</v>
      </c>
      <c r="T28" s="161">
        <v>505756440971465.75</v>
      </c>
      <c r="U28" s="161">
        <v>510708541172203.88</v>
      </c>
      <c r="V28" s="161">
        <v>515660641372941.94</v>
      </c>
      <c r="W28" s="161">
        <v>520612741573680</v>
      </c>
      <c r="X28" s="161">
        <v>529828951288920</v>
      </c>
      <c r="Y28" s="161">
        <v>539045161004164</v>
      </c>
      <c r="Z28" s="161">
        <v>548261370719408</v>
      </c>
      <c r="AA28" s="161">
        <v>557477580434652</v>
      </c>
      <c r="AB28" s="161">
        <v>566693790149900</v>
      </c>
      <c r="AC28" s="161">
        <v>574522016474292</v>
      </c>
      <c r="AD28" s="161">
        <v>582350242798686</v>
      </c>
      <c r="AE28" s="161">
        <v>590178469123080</v>
      </c>
      <c r="AF28" s="161">
        <v>598006695447474</v>
      </c>
      <c r="AG28" s="161">
        <v>605834921771870</v>
      </c>
      <c r="AH28" s="161">
        <v>613932813440770</v>
      </c>
      <c r="AI28" s="161">
        <v>622030705109672</v>
      </c>
      <c r="AJ28" s="161">
        <v>630128596778574</v>
      </c>
      <c r="AK28" s="161">
        <v>638226488447476</v>
      </c>
      <c r="AL28" s="161">
        <v>646324380116379.88</v>
      </c>
      <c r="AM28" s="161">
        <v>654062717992606</v>
      </c>
      <c r="AN28" s="161">
        <v>662046206182018</v>
      </c>
      <c r="AO28" s="161">
        <v>670029694371432</v>
      </c>
      <c r="AP28" s="161">
        <v>678013182560846</v>
      </c>
      <c r="AQ28" s="161">
        <v>685996670750260</v>
      </c>
      <c r="AR28" s="161">
        <v>693980158939674</v>
      </c>
      <c r="AS28" s="161">
        <v>701963647129088</v>
      </c>
      <c r="AT28" s="161">
        <v>709947135318502</v>
      </c>
      <c r="AU28" s="161">
        <v>717930623507916</v>
      </c>
      <c r="AV28" s="161">
        <v>725914111697330</v>
      </c>
      <c r="AW28" s="184">
        <f>(AV28/R28)^(1/30)-1</f>
        <v>1.2786177125774234E-2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si="1"/>
        <v>0</v>
      </c>
      <c r="P29" s="159">
        <f t="shared" si="0"/>
        <v>0</v>
      </c>
      <c r="Q29" s="161">
        <f>P29*P$73</f>
        <v>0</v>
      </c>
      <c r="R29" s="161">
        <v>0</v>
      </c>
      <c r="S29" s="161">
        <v>0</v>
      </c>
      <c r="T29" s="161">
        <v>0</v>
      </c>
      <c r="U29" s="161">
        <v>0</v>
      </c>
      <c r="V29" s="161">
        <v>0</v>
      </c>
      <c r="W29" s="161">
        <v>0</v>
      </c>
      <c r="X29" s="161">
        <v>0</v>
      </c>
      <c r="Y29" s="161">
        <v>0</v>
      </c>
      <c r="Z29" s="161">
        <v>0</v>
      </c>
      <c r="AA29" s="161">
        <v>0</v>
      </c>
      <c r="AB29" s="161">
        <v>0</v>
      </c>
      <c r="AC29" s="161">
        <v>0</v>
      </c>
      <c r="AD29" s="161">
        <v>0</v>
      </c>
      <c r="AE29" s="161">
        <v>0</v>
      </c>
      <c r="AF29" s="161">
        <v>0</v>
      </c>
      <c r="AG29" s="161">
        <v>0</v>
      </c>
      <c r="AH29" s="161">
        <v>0</v>
      </c>
      <c r="AI29" s="161">
        <v>0</v>
      </c>
      <c r="AJ29" s="161">
        <v>0</v>
      </c>
      <c r="AK29" s="161">
        <v>0</v>
      </c>
      <c r="AL29" s="161">
        <v>0</v>
      </c>
      <c r="AM29" s="161">
        <v>0</v>
      </c>
      <c r="AN29" s="161">
        <v>0</v>
      </c>
      <c r="AO29" s="161">
        <v>0</v>
      </c>
      <c r="AP29" s="161">
        <v>0</v>
      </c>
      <c r="AQ29" s="161">
        <v>0</v>
      </c>
      <c r="AR29" s="161">
        <v>0</v>
      </c>
      <c r="AS29" s="161">
        <v>0</v>
      </c>
      <c r="AT29" s="161">
        <v>0</v>
      </c>
      <c r="AU29" s="161">
        <v>0</v>
      </c>
      <c r="AV29" s="161">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si="1"/>
        <v>61409800049226.93</v>
      </c>
      <c r="P30" s="159">
        <f t="shared" si="0"/>
        <v>11264184927151.188</v>
      </c>
      <c r="Q30" s="161">
        <f>P30*P$74</f>
        <v>11251505343003.902</v>
      </c>
      <c r="R30" s="161">
        <v>10807719897848.939</v>
      </c>
      <c r="S30" s="161">
        <v>10803498674343.15</v>
      </c>
      <c r="T30" s="161">
        <v>10799277450837.363</v>
      </c>
      <c r="U30" s="161">
        <v>10795056227331.574</v>
      </c>
      <c r="V30" s="161">
        <v>10790835003825.787</v>
      </c>
      <c r="W30" s="161">
        <v>10786613780320</v>
      </c>
      <c r="X30" s="161">
        <v>10556605104122</v>
      </c>
      <c r="Y30" s="161">
        <v>10326596427924</v>
      </c>
      <c r="Z30" s="161">
        <v>10096587751726</v>
      </c>
      <c r="AA30" s="161">
        <v>9866579075528</v>
      </c>
      <c r="AB30" s="161">
        <v>9636570399330</v>
      </c>
      <c r="AC30" s="161">
        <v>9430355724118</v>
      </c>
      <c r="AD30" s="161">
        <v>9224141048906</v>
      </c>
      <c r="AE30" s="161">
        <v>9017926373694</v>
      </c>
      <c r="AF30" s="161">
        <v>8811711698482</v>
      </c>
      <c r="AG30" s="161">
        <v>8605497023270</v>
      </c>
      <c r="AH30" s="161">
        <v>8391351014396</v>
      </c>
      <c r="AI30" s="161">
        <v>8177205005522</v>
      </c>
      <c r="AJ30" s="161">
        <v>7963058996648</v>
      </c>
      <c r="AK30" s="161">
        <v>7748912987774</v>
      </c>
      <c r="AL30" s="161">
        <v>7534766978900</v>
      </c>
      <c r="AM30" s="161">
        <v>7331196081575.3125</v>
      </c>
      <c r="AN30" s="161">
        <v>7120414880921.5625</v>
      </c>
      <c r="AO30" s="161">
        <v>6909633680267.8125</v>
      </c>
      <c r="AP30" s="161">
        <v>6698852479614</v>
      </c>
      <c r="AQ30" s="161">
        <v>6488071278960.25</v>
      </c>
      <c r="AR30" s="161">
        <v>6277290078306.5</v>
      </c>
      <c r="AS30" s="161">
        <v>6066508877652.75</v>
      </c>
      <c r="AT30" s="161">
        <v>5855727676999</v>
      </c>
      <c r="AU30" s="161">
        <v>5644946476345.25</v>
      </c>
      <c r="AV30" s="161">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si="1"/>
        <v>28611126228116.938</v>
      </c>
      <c r="P31" s="159">
        <f t="shared" si="0"/>
        <v>77995673021520.797</v>
      </c>
      <c r="Q31" s="161">
        <f>P31*P$75</f>
        <v>111405988305027.98</v>
      </c>
      <c r="R31" s="161">
        <v>137812766707800</v>
      </c>
      <c r="S31" s="161">
        <v>126969464725736</v>
      </c>
      <c r="T31" s="161">
        <v>116126162743672.02</v>
      </c>
      <c r="U31" s="161">
        <v>105282860761608.02</v>
      </c>
      <c r="V31" s="161">
        <v>94439558779544.016</v>
      </c>
      <c r="W31" s="161">
        <v>83596256797480</v>
      </c>
      <c r="X31" s="161">
        <v>85317356202134</v>
      </c>
      <c r="Y31" s="161">
        <v>87038455606788</v>
      </c>
      <c r="Z31" s="161">
        <v>88759555011442</v>
      </c>
      <c r="AA31" s="161">
        <v>90480654416096</v>
      </c>
      <c r="AB31" s="161">
        <v>92201753820750</v>
      </c>
      <c r="AC31" s="161">
        <v>93780089219488</v>
      </c>
      <c r="AD31" s="161">
        <v>95358424618226</v>
      </c>
      <c r="AE31" s="161">
        <v>96936760016964</v>
      </c>
      <c r="AF31" s="161">
        <v>98515095415702</v>
      </c>
      <c r="AG31" s="161">
        <v>100093430814440</v>
      </c>
      <c r="AH31" s="161">
        <v>101751079549798</v>
      </c>
      <c r="AI31" s="161">
        <v>103408728285156</v>
      </c>
      <c r="AJ31" s="161">
        <v>105066377020514</v>
      </c>
      <c r="AK31" s="161">
        <v>106724025755872</v>
      </c>
      <c r="AL31" s="161">
        <v>108381674491230</v>
      </c>
      <c r="AM31" s="161">
        <v>109933572111094.5</v>
      </c>
      <c r="AN31" s="161">
        <v>111557572764250</v>
      </c>
      <c r="AO31" s="161">
        <v>113181573417405.5</v>
      </c>
      <c r="AP31" s="161">
        <v>114805574070561</v>
      </c>
      <c r="AQ31" s="161">
        <v>116429574723717</v>
      </c>
      <c r="AR31" s="161">
        <v>118053575376872.5</v>
      </c>
      <c r="AS31" s="161">
        <v>119677576030028</v>
      </c>
      <c r="AT31" s="161">
        <v>121301576683183.5</v>
      </c>
      <c r="AU31" s="161">
        <v>122925577336339</v>
      </c>
      <c r="AV31" s="161">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si="1"/>
        <v>112536133316099.98</v>
      </c>
      <c r="P32" s="159">
        <f t="shared" si="0"/>
        <v>363781509080507.94</v>
      </c>
      <c r="Q32" s="161">
        <f>P32*P$77</f>
        <v>358727124409894.69</v>
      </c>
      <c r="R32" s="161">
        <v>347231753964340.75</v>
      </c>
      <c r="S32" s="161">
        <v>363023446036986.56</v>
      </c>
      <c r="T32" s="161">
        <v>378815138109632.44</v>
      </c>
      <c r="U32" s="161">
        <v>394606830182278.31</v>
      </c>
      <c r="V32" s="161">
        <v>410398522254924.13</v>
      </c>
      <c r="W32" s="161">
        <v>426190214327570</v>
      </c>
      <c r="X32" s="161">
        <v>433923264648018</v>
      </c>
      <c r="Y32" s="161">
        <v>441656314968468</v>
      </c>
      <c r="Z32" s="161">
        <v>449389365288918</v>
      </c>
      <c r="AA32" s="161">
        <v>457122415609368</v>
      </c>
      <c r="AB32" s="161">
        <v>464855465929820</v>
      </c>
      <c r="AC32" s="161">
        <v>471311571530688</v>
      </c>
      <c r="AD32" s="161">
        <v>477767677131556</v>
      </c>
      <c r="AE32" s="161">
        <v>484223782732424</v>
      </c>
      <c r="AF32" s="161">
        <v>490679888333292</v>
      </c>
      <c r="AG32" s="161">
        <v>497135993934160</v>
      </c>
      <c r="AH32" s="161">
        <v>503782451542916</v>
      </c>
      <c r="AI32" s="161">
        <v>510428909151672</v>
      </c>
      <c r="AJ32" s="161">
        <v>517075366760428</v>
      </c>
      <c r="AK32" s="161">
        <v>523721824369184</v>
      </c>
      <c r="AL32" s="161">
        <v>530368281977940</v>
      </c>
      <c r="AM32" s="161">
        <v>536760936909512</v>
      </c>
      <c r="AN32" s="161">
        <v>543326639120982</v>
      </c>
      <c r="AO32" s="161">
        <v>549892341332454</v>
      </c>
      <c r="AP32" s="161">
        <v>556458043543924</v>
      </c>
      <c r="AQ32" s="161">
        <v>563023745755394</v>
      </c>
      <c r="AR32" s="161">
        <v>569589447966864</v>
      </c>
      <c r="AS32" s="161">
        <v>576155150178334</v>
      </c>
      <c r="AT32" s="161">
        <v>582720852389804</v>
      </c>
      <c r="AU32" s="161">
        <v>589286554601274</v>
      </c>
      <c r="AV32" s="161">
        <v>595852256812744</v>
      </c>
      <c r="AW32" s="181"/>
    </row>
    <row r="33" spans="1:59" ht="13.5" customHeight="1">
      <c r="A33" s="57" t="s">
        <v>45</v>
      </c>
      <c r="B33" s="64">
        <v>0</v>
      </c>
      <c r="C33" s="64">
        <v>0</v>
      </c>
      <c r="D33" s="52">
        <v>0</v>
      </c>
      <c r="E33" s="52">
        <v>0</v>
      </c>
      <c r="F33" s="52">
        <v>0</v>
      </c>
      <c r="G33" s="52">
        <v>0</v>
      </c>
      <c r="H33" s="53">
        <v>0</v>
      </c>
      <c r="I33" s="53">
        <v>0</v>
      </c>
      <c r="J33" s="65"/>
      <c r="K33" s="55" t="s">
        <v>39</v>
      </c>
      <c r="L33" s="55" t="s">
        <v>39</v>
      </c>
      <c r="N33" s="57" t="s">
        <v>45</v>
      </c>
      <c r="O33" s="159">
        <f t="shared" si="1"/>
        <v>0</v>
      </c>
      <c r="P33" s="159">
        <f t="shared" si="0"/>
        <v>0</v>
      </c>
      <c r="Q33" s="161">
        <f>P33*P$78</f>
        <v>0</v>
      </c>
      <c r="R33" s="161">
        <v>0</v>
      </c>
      <c r="S33" s="161">
        <v>0</v>
      </c>
      <c r="T33" s="161">
        <v>0</v>
      </c>
      <c r="U33" s="161">
        <v>0</v>
      </c>
      <c r="V33" s="161">
        <v>0</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73">
        <v>0</v>
      </c>
      <c r="AN33" s="173">
        <v>0</v>
      </c>
      <c r="AO33" s="173">
        <v>0</v>
      </c>
      <c r="AP33" s="173">
        <v>0</v>
      </c>
      <c r="AQ33" s="173">
        <v>0</v>
      </c>
      <c r="AR33" s="173">
        <v>0</v>
      </c>
      <c r="AS33" s="173">
        <v>0</v>
      </c>
      <c r="AT33" s="173">
        <v>0</v>
      </c>
      <c r="AU33" s="173">
        <v>0</v>
      </c>
      <c r="AV33" s="173">
        <v>0</v>
      </c>
      <c r="AW33" s="181"/>
    </row>
    <row r="34" spans="1:59" s="63" customFormat="1" ht="3" customHeight="1">
      <c r="A34" s="58"/>
      <c r="B34" s="59"/>
      <c r="C34" s="59"/>
      <c r="D34" s="60"/>
      <c r="E34" s="60"/>
      <c r="F34" s="60"/>
      <c r="G34" s="60"/>
      <c r="H34" s="61"/>
      <c r="I34" s="61"/>
      <c r="J34" s="61"/>
      <c r="K34" s="62"/>
      <c r="L34" s="62"/>
      <c r="N34" s="58"/>
      <c r="O34" s="159">
        <f t="shared" si="1"/>
        <v>0</v>
      </c>
      <c r="P34" s="159">
        <f t="shared" si="0"/>
        <v>0</v>
      </c>
      <c r="Q34" s="161"/>
      <c r="R34" s="161">
        <v>-5</v>
      </c>
      <c r="S34" s="161">
        <v>-4</v>
      </c>
      <c r="T34" s="161">
        <v>-3</v>
      </c>
      <c r="U34" s="161">
        <v>-2</v>
      </c>
      <c r="V34" s="161">
        <v>-1</v>
      </c>
      <c r="W34" s="161">
        <v>0</v>
      </c>
      <c r="X34" s="161"/>
      <c r="Y34" s="161"/>
      <c r="Z34" s="161"/>
      <c r="AA34" s="161"/>
      <c r="AB34" s="161">
        <v>0</v>
      </c>
      <c r="AC34" s="161"/>
      <c r="AD34" s="161"/>
      <c r="AE34" s="161"/>
      <c r="AF34" s="161"/>
      <c r="AG34" s="161">
        <v>0</v>
      </c>
      <c r="AH34" s="161"/>
      <c r="AI34" s="161"/>
      <c r="AJ34" s="161"/>
      <c r="AK34" s="161"/>
      <c r="AL34" s="161">
        <v>0</v>
      </c>
      <c r="AM34" s="161"/>
      <c r="AN34" s="161"/>
      <c r="AO34" s="161"/>
      <c r="AP34" s="161"/>
      <c r="AQ34" s="161"/>
      <c r="AR34" s="161"/>
      <c r="AS34" s="161"/>
      <c r="AT34" s="161"/>
      <c r="AU34" s="161"/>
      <c r="AV34" s="161"/>
      <c r="AW34" s="181" t="e">
        <f t="shared" ref="AW34" si="2">RATE(30,0,-R34,AV34)</f>
        <v>#NUM!</v>
      </c>
    </row>
    <row r="35" spans="1:59" ht="13.5" customHeight="1">
      <c r="A35" s="50" t="s">
        <v>438</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444</v>
      </c>
      <c r="O35" s="159">
        <f t="shared" si="1"/>
        <v>829366202438735.5</v>
      </c>
      <c r="P35" s="159">
        <f t="shared" si="0"/>
        <v>1089455067186057.5</v>
      </c>
      <c r="Q35" s="161">
        <f>SUM(Q36:Q40)</f>
        <v>1105006572607370.3</v>
      </c>
      <c r="R35" s="161">
        <v>1126254212281159.5</v>
      </c>
      <c r="S35" s="161">
        <v>1159937619888241.3</v>
      </c>
      <c r="T35" s="161">
        <v>1193621027495323</v>
      </c>
      <c r="U35" s="161">
        <v>1227304435102404.8</v>
      </c>
      <c r="V35" s="161">
        <v>1260987842709486.5</v>
      </c>
      <c r="W35" s="161">
        <v>1294671250316568.5</v>
      </c>
      <c r="X35" s="161">
        <v>1318338349963976</v>
      </c>
      <c r="Y35" s="161">
        <v>1342005449611384</v>
      </c>
      <c r="Z35" s="161">
        <v>1365672549258792</v>
      </c>
      <c r="AA35" s="161">
        <v>1389339648906200</v>
      </c>
      <c r="AB35" s="161">
        <v>1413006748553611.3</v>
      </c>
      <c r="AC35" s="161">
        <v>1432152988013688</v>
      </c>
      <c r="AD35" s="161">
        <v>1451299227473752</v>
      </c>
      <c r="AE35" s="161">
        <v>1470445466933824</v>
      </c>
      <c r="AF35" s="161">
        <v>1489591706393888</v>
      </c>
      <c r="AG35" s="161">
        <v>1508737945853950.8</v>
      </c>
      <c r="AH35" s="161">
        <v>1526337575249928</v>
      </c>
      <c r="AI35" s="161">
        <v>1543937204645908</v>
      </c>
      <c r="AJ35" s="161">
        <v>1561536834041884</v>
      </c>
      <c r="AK35" s="161">
        <v>1579136463437864</v>
      </c>
      <c r="AL35" s="161">
        <v>1596736092833840.5</v>
      </c>
      <c r="AM35" s="161">
        <v>1616397868981932</v>
      </c>
      <c r="AN35" s="161">
        <v>1634653635980860</v>
      </c>
      <c r="AO35" s="161">
        <v>1652909402979780</v>
      </c>
      <c r="AP35" s="161">
        <v>1671165169978708</v>
      </c>
      <c r="AQ35" s="161">
        <v>1689420936977628</v>
      </c>
      <c r="AR35" s="161">
        <v>1707676703976556</v>
      </c>
      <c r="AS35" s="161">
        <v>1725932470975476</v>
      </c>
      <c r="AT35" s="161">
        <v>1744188237974404</v>
      </c>
      <c r="AU35" s="161">
        <v>1762444004973332</v>
      </c>
      <c r="AV35" s="161">
        <v>1780699771972252</v>
      </c>
      <c r="AW35" s="184">
        <f>(AV35/R35)^(1/30)-1</f>
        <v>1.5387491750552318E-2</v>
      </c>
    </row>
    <row r="36" spans="1:5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si="1"/>
        <v>81216172620299.328</v>
      </c>
      <c r="P36" s="159">
        <f t="shared" si="0"/>
        <v>159186348364559.41</v>
      </c>
      <c r="Q36" s="161">
        <f>P36*P$73</f>
        <v>157721001443863.41</v>
      </c>
      <c r="R36" s="161">
        <v>150101197456244.16</v>
      </c>
      <c r="S36" s="161">
        <v>164559877141491.38</v>
      </c>
      <c r="T36" s="161">
        <v>179018556826738.56</v>
      </c>
      <c r="U36" s="161">
        <v>193477236511985.75</v>
      </c>
      <c r="V36" s="161">
        <v>207935916197232.94</v>
      </c>
      <c r="W36" s="161">
        <v>222394595882480.16</v>
      </c>
      <c r="X36" s="161">
        <v>227605482098414</v>
      </c>
      <c r="Y36" s="161">
        <v>232816368314348</v>
      </c>
      <c r="Z36" s="161">
        <v>238027254530282</v>
      </c>
      <c r="AA36" s="161">
        <v>243238140746216</v>
      </c>
      <c r="AB36" s="161">
        <v>248449026962150.03</v>
      </c>
      <c r="AC36" s="161">
        <v>252073646445684</v>
      </c>
      <c r="AD36" s="161">
        <v>255698265929218</v>
      </c>
      <c r="AE36" s="161">
        <v>259322885412752</v>
      </c>
      <c r="AF36" s="161">
        <v>262947504896286</v>
      </c>
      <c r="AG36" s="161">
        <v>266572124379820.06</v>
      </c>
      <c r="AH36" s="161">
        <v>268911867810110</v>
      </c>
      <c r="AI36" s="161">
        <v>271251611240400</v>
      </c>
      <c r="AJ36" s="161">
        <v>273591354670690</v>
      </c>
      <c r="AK36" s="161">
        <v>275931098100980</v>
      </c>
      <c r="AL36" s="161">
        <v>278270841531269.97</v>
      </c>
      <c r="AM36" s="161">
        <v>282323753032552</v>
      </c>
      <c r="AN36" s="161">
        <v>285208595394521</v>
      </c>
      <c r="AO36" s="161">
        <v>288093437756491</v>
      </c>
      <c r="AP36" s="161">
        <v>290978280118460</v>
      </c>
      <c r="AQ36" s="161">
        <v>293863122480429</v>
      </c>
      <c r="AR36" s="161">
        <v>296747964842398</v>
      </c>
      <c r="AS36" s="161">
        <v>299632807204368</v>
      </c>
      <c r="AT36" s="161">
        <v>302517649566337</v>
      </c>
      <c r="AU36" s="161">
        <v>305402491928306</v>
      </c>
      <c r="AV36" s="161">
        <v>308287334290276</v>
      </c>
      <c r="AW36" s="181"/>
    </row>
    <row r="37" spans="1:5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si="1"/>
        <v>470234770838844.38</v>
      </c>
      <c r="P37" s="159">
        <f t="shared" si="0"/>
        <v>242684471775993.03</v>
      </c>
      <c r="Q37" s="161">
        <f>P37*P$74</f>
        <v>242411292828645.84</v>
      </c>
      <c r="R37" s="161">
        <v>232850029671494.84</v>
      </c>
      <c r="S37" s="161">
        <v>238016113214421.72</v>
      </c>
      <c r="T37" s="161">
        <v>243182196757348.63</v>
      </c>
      <c r="U37" s="161">
        <v>248348280300275.5</v>
      </c>
      <c r="V37" s="161">
        <v>253514363843202.38</v>
      </c>
      <c r="W37" s="161">
        <v>258680447386129.28</v>
      </c>
      <c r="X37" s="161">
        <v>261067778818392</v>
      </c>
      <c r="Y37" s="161">
        <v>263455110250654</v>
      </c>
      <c r="Z37" s="161">
        <v>265842441682916</v>
      </c>
      <c r="AA37" s="161">
        <v>268229773115178</v>
      </c>
      <c r="AB37" s="161">
        <v>270617104547440.5</v>
      </c>
      <c r="AC37" s="161">
        <v>272314409951108</v>
      </c>
      <c r="AD37" s="161">
        <v>274011715354776</v>
      </c>
      <c r="AE37" s="161">
        <v>275709020758444</v>
      </c>
      <c r="AF37" s="161">
        <v>277406326162112</v>
      </c>
      <c r="AG37" s="161">
        <v>279103631565779.88</v>
      </c>
      <c r="AH37" s="161">
        <v>280436095620996.5</v>
      </c>
      <c r="AI37" s="161">
        <v>281768559676212</v>
      </c>
      <c r="AJ37" s="161">
        <v>283101023731428</v>
      </c>
      <c r="AK37" s="161">
        <v>284433487786644</v>
      </c>
      <c r="AL37" s="161">
        <v>285765951841859.56</v>
      </c>
      <c r="AM37" s="161">
        <v>287584871028345</v>
      </c>
      <c r="AN37" s="161">
        <v>289072116261692</v>
      </c>
      <c r="AO37" s="161">
        <v>290559361495039.5</v>
      </c>
      <c r="AP37" s="161">
        <v>292046606728386.5</v>
      </c>
      <c r="AQ37" s="161">
        <v>293533851961733.5</v>
      </c>
      <c r="AR37" s="161">
        <v>295021097195080.5</v>
      </c>
      <c r="AS37" s="161">
        <v>296508342428428</v>
      </c>
      <c r="AT37" s="161">
        <v>297995587661775</v>
      </c>
      <c r="AU37" s="161">
        <v>299482832895122</v>
      </c>
      <c r="AV37" s="161">
        <v>300970078128469.5</v>
      </c>
      <c r="AW37" s="181"/>
    </row>
    <row r="38" spans="1:5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si="1"/>
        <v>54270570942919.078</v>
      </c>
      <c r="P38" s="159">
        <f t="shared" si="0"/>
        <v>82563564003733.469</v>
      </c>
      <c r="Q38" s="161">
        <f>P38*P$75</f>
        <v>117930586268335.67</v>
      </c>
      <c r="R38" s="161">
        <v>145883902834859.75</v>
      </c>
      <c r="S38" s="161">
        <v>135115747697389.81</v>
      </c>
      <c r="T38" s="161">
        <v>124347592559919.86</v>
      </c>
      <c r="U38" s="161">
        <v>113579437422449.91</v>
      </c>
      <c r="V38" s="161">
        <v>102811282284979.95</v>
      </c>
      <c r="W38" s="161">
        <v>92043127147509.984</v>
      </c>
      <c r="X38" s="161">
        <v>93605599878924</v>
      </c>
      <c r="Y38" s="161">
        <v>95168072610338</v>
      </c>
      <c r="Z38" s="161">
        <v>96730545341752</v>
      </c>
      <c r="AA38" s="161">
        <v>98293018073166</v>
      </c>
      <c r="AB38" s="161">
        <v>99855490804580.031</v>
      </c>
      <c r="AC38" s="161">
        <v>101489345538952</v>
      </c>
      <c r="AD38" s="161">
        <v>103123200273324</v>
      </c>
      <c r="AE38" s="161">
        <v>104757055007696</v>
      </c>
      <c r="AF38" s="161">
        <v>106390909742068</v>
      </c>
      <c r="AG38" s="161">
        <v>108024764476440.02</v>
      </c>
      <c r="AH38" s="161">
        <v>109880696553348</v>
      </c>
      <c r="AI38" s="161">
        <v>111736628630256</v>
      </c>
      <c r="AJ38" s="161">
        <v>113592560707164</v>
      </c>
      <c r="AK38" s="161">
        <v>115448492784072</v>
      </c>
      <c r="AL38" s="161">
        <v>117304424860979.94</v>
      </c>
      <c r="AM38" s="161">
        <v>118864253814506.5</v>
      </c>
      <c r="AN38" s="161">
        <v>120625971261247.5</v>
      </c>
      <c r="AO38" s="161">
        <v>122387688707989</v>
      </c>
      <c r="AP38" s="161">
        <v>124149406154730</v>
      </c>
      <c r="AQ38" s="161">
        <v>125911123601471.5</v>
      </c>
      <c r="AR38" s="161">
        <v>127672841048212.5</v>
      </c>
      <c r="AS38" s="161">
        <v>129434558494954</v>
      </c>
      <c r="AT38" s="161">
        <v>131196275941695</v>
      </c>
      <c r="AU38" s="161">
        <v>132957993388436</v>
      </c>
      <c r="AV38" s="161">
        <v>134719710835177.5</v>
      </c>
      <c r="AW38" s="181"/>
    </row>
    <row r="39" spans="1:5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si="1"/>
        <v>147979764901192.38</v>
      </c>
      <c r="P39" s="159">
        <f t="shared" si="0"/>
        <v>230978987541851.59</v>
      </c>
      <c r="Q39" s="161">
        <f>P39*P$77</f>
        <v>227769762705723.56</v>
      </c>
      <c r="R39" s="161">
        <v>220470906220016.47</v>
      </c>
      <c r="S39" s="161">
        <v>228572831805635.19</v>
      </c>
      <c r="T39" s="161">
        <v>236674757391253.88</v>
      </c>
      <c r="U39" s="161">
        <v>244776682976872.56</v>
      </c>
      <c r="V39" s="161">
        <v>252878608562491.28</v>
      </c>
      <c r="W39" s="161">
        <v>260980534148109.97</v>
      </c>
      <c r="X39" s="161">
        <v>263082337568540</v>
      </c>
      <c r="Y39" s="161">
        <v>265184140988970</v>
      </c>
      <c r="Z39" s="161">
        <v>267285944409400</v>
      </c>
      <c r="AA39" s="161">
        <v>269387747829830</v>
      </c>
      <c r="AB39" s="161">
        <v>271489551250260</v>
      </c>
      <c r="AC39" s="161">
        <v>272599937962940</v>
      </c>
      <c r="AD39" s="161">
        <v>273710324675620</v>
      </c>
      <c r="AE39" s="161">
        <v>274820711388300</v>
      </c>
      <c r="AF39" s="161">
        <v>275931098100980</v>
      </c>
      <c r="AG39" s="161">
        <v>277041484813660.03</v>
      </c>
      <c r="AH39" s="161">
        <v>277834618179860</v>
      </c>
      <c r="AI39" s="161">
        <v>278627751546060</v>
      </c>
      <c r="AJ39" s="161">
        <v>279420884912260</v>
      </c>
      <c r="AK39" s="161">
        <v>280214018278460</v>
      </c>
      <c r="AL39" s="161">
        <v>281007151644659.94</v>
      </c>
      <c r="AM39" s="161">
        <v>282223289472833.5</v>
      </c>
      <c r="AN39" s="161">
        <v>283151015167843</v>
      </c>
      <c r="AO39" s="161">
        <v>284078740862852.75</v>
      </c>
      <c r="AP39" s="161">
        <v>285006466557862.5</v>
      </c>
      <c r="AQ39" s="161">
        <v>285934192252872.25</v>
      </c>
      <c r="AR39" s="161">
        <v>286861917947881.75</v>
      </c>
      <c r="AS39" s="161">
        <v>287789643642891.5</v>
      </c>
      <c r="AT39" s="161">
        <v>288717369337901.25</v>
      </c>
      <c r="AU39" s="161">
        <v>289645095032911</v>
      </c>
      <c r="AV39" s="161">
        <v>290572820727920.75</v>
      </c>
      <c r="AW39" s="181"/>
    </row>
    <row r="40" spans="1:5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39" t="s">
        <v>45</v>
      </c>
      <c r="O40" s="159">
        <f t="shared" si="1"/>
        <v>75664923135480</v>
      </c>
      <c r="P40" s="159">
        <f t="shared" si="0"/>
        <v>374041695499920</v>
      </c>
      <c r="Q40" s="161">
        <f>P40*P$78</f>
        <v>359173929360801.81</v>
      </c>
      <c r="R40" s="161">
        <v>376948176098544.5</v>
      </c>
      <c r="S40" s="161">
        <v>393704775363951.63</v>
      </c>
      <c r="T40" s="161">
        <v>410461374629358.69</v>
      </c>
      <c r="U40" s="161">
        <v>427217973894765.75</v>
      </c>
      <c r="V40" s="161">
        <v>443974573160172.88</v>
      </c>
      <c r="W40" s="161">
        <v>460731172425580</v>
      </c>
      <c r="X40" s="161">
        <v>473111984271964</v>
      </c>
      <c r="Y40" s="161">
        <v>485492796118348</v>
      </c>
      <c r="Z40" s="161">
        <v>497873607964728</v>
      </c>
      <c r="AA40" s="161">
        <v>510254419811112</v>
      </c>
      <c r="AB40" s="161">
        <v>522635231657490</v>
      </c>
      <c r="AC40" s="161">
        <v>533699442115984</v>
      </c>
      <c r="AD40" s="161">
        <v>544763652574472</v>
      </c>
      <c r="AE40" s="161">
        <v>555827863032964</v>
      </c>
      <c r="AF40" s="161">
        <v>566892073491452</v>
      </c>
      <c r="AG40" s="161">
        <v>577956283949940</v>
      </c>
      <c r="AH40" s="161">
        <v>589258434418292</v>
      </c>
      <c r="AI40" s="161">
        <v>600560584886644</v>
      </c>
      <c r="AJ40" s="161">
        <v>611862735354992</v>
      </c>
      <c r="AK40" s="161">
        <v>623164885823344</v>
      </c>
      <c r="AL40" s="161">
        <v>634467036291690</v>
      </c>
      <c r="AM40" s="440">
        <v>645451933413560</v>
      </c>
      <c r="AN40" s="440">
        <v>656653139635304</v>
      </c>
      <c r="AO40" s="440">
        <v>667854345857048</v>
      </c>
      <c r="AP40" s="440">
        <v>679055552078788</v>
      </c>
      <c r="AQ40" s="440">
        <v>690256758300532</v>
      </c>
      <c r="AR40" s="440">
        <v>701457964522276</v>
      </c>
      <c r="AS40" s="440">
        <v>712659170744016</v>
      </c>
      <c r="AT40" s="440">
        <v>723860376965760</v>
      </c>
      <c r="AU40" s="440">
        <v>735061583187504</v>
      </c>
      <c r="AV40" s="440">
        <v>746262789409244</v>
      </c>
      <c r="AW40" s="181"/>
    </row>
    <row r="41" spans="1:59" ht="33.75" customHeight="1">
      <c r="A41" s="462" t="s">
        <v>40</v>
      </c>
      <c r="B41" s="463"/>
      <c r="C41" s="463"/>
      <c r="D41" s="463"/>
      <c r="E41" s="463"/>
      <c r="F41" s="463"/>
      <c r="G41" s="463"/>
      <c r="H41" s="463"/>
      <c r="I41" s="463"/>
      <c r="J41" s="463"/>
      <c r="K41" s="463"/>
      <c r="L41" s="463"/>
      <c r="N41" s="457" t="s">
        <v>40</v>
      </c>
      <c r="O41" s="458"/>
      <c r="P41" s="458"/>
      <c r="Q41" s="458"/>
      <c r="R41" s="458"/>
      <c r="S41" s="458"/>
      <c r="T41" s="458"/>
      <c r="U41" s="458"/>
      <c r="V41" s="458"/>
      <c r="W41" s="458"/>
      <c r="X41" s="458"/>
      <c r="Y41" s="458"/>
      <c r="Z41" s="458"/>
      <c r="AA41" s="458"/>
      <c r="AB41" s="458"/>
      <c r="AC41" s="458"/>
      <c r="AD41" s="458"/>
      <c r="AE41" s="458"/>
      <c r="AF41" s="458"/>
      <c r="AG41" s="458"/>
      <c r="AH41" s="458"/>
      <c r="AI41" s="458"/>
      <c r="AJ41" s="458"/>
      <c r="AK41" s="458"/>
      <c r="AL41" s="458"/>
      <c r="AM41" s="38"/>
      <c r="AN41" s="38"/>
      <c r="AO41" s="38"/>
      <c r="AP41" s="38"/>
      <c r="AQ41" s="38"/>
      <c r="AR41" s="38"/>
      <c r="AS41" s="38"/>
      <c r="AT41" s="38"/>
      <c r="AU41" s="38"/>
      <c r="AV41" s="38"/>
    </row>
    <row r="42" spans="1:59">
      <c r="H42" s="66"/>
      <c r="I42" s="66"/>
      <c r="J42" s="67"/>
      <c r="K42" s="66"/>
      <c r="L42" s="66"/>
      <c r="M42" s="66"/>
      <c r="N42" s="66"/>
      <c r="O42" s="66"/>
      <c r="P42" s="66"/>
      <c r="Q42" s="66"/>
      <c r="R42" s="66"/>
      <c r="S42" s="66"/>
      <c r="T42" s="66"/>
      <c r="U42" s="66"/>
      <c r="V42" s="66"/>
    </row>
    <row r="43" spans="1:59">
      <c r="A43" s="299" t="s">
        <v>607</v>
      </c>
      <c r="C43" s="297"/>
      <c r="D43" s="298"/>
      <c r="L43" s="66"/>
      <c r="M43" s="66"/>
      <c r="N43" s="66"/>
      <c r="O43" s="66"/>
      <c r="P43" s="66"/>
      <c r="Q43" s="66"/>
      <c r="R43" s="66"/>
      <c r="S43" s="66"/>
      <c r="T43" s="66"/>
      <c r="U43" s="66"/>
      <c r="V43" s="6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59">
      <c r="A44" s="436">
        <f>About!C70</f>
        <v>39656668310000</v>
      </c>
      <c r="B44" s="297" t="s">
        <v>29</v>
      </c>
      <c r="L44" s="66"/>
      <c r="M44" s="66"/>
      <c r="N44" s="66"/>
      <c r="O44" s="66"/>
      <c r="P44" s="66"/>
      <c r="Q44" s="66"/>
      <c r="R44" s="66"/>
      <c r="S44" s="66"/>
      <c r="T44" s="66"/>
      <c r="U44" s="66"/>
      <c r="V44" s="66"/>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59">
      <c r="L45" s="66"/>
      <c r="M45" s="66"/>
      <c r="N45" s="66"/>
      <c r="O45" s="66"/>
      <c r="P45" s="66"/>
      <c r="Q45" s="66"/>
      <c r="R45" s="66"/>
      <c r="S45" s="66"/>
      <c r="T45" s="66"/>
      <c r="U45" s="66"/>
      <c r="V45" s="66"/>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59">
      <c r="L46" s="66"/>
      <c r="M46" s="66"/>
      <c r="N46" s="443" t="s">
        <v>742</v>
      </c>
      <c r="O46" s="442" t="s">
        <v>743</v>
      </c>
      <c r="P46" s="442" t="s">
        <v>744</v>
      </c>
      <c r="Q46" s="442" t="s">
        <v>745</v>
      </c>
      <c r="R46" s="442" t="s">
        <v>746</v>
      </c>
      <c r="S46" s="442" t="s">
        <v>747</v>
      </c>
      <c r="T46" s="442" t="s">
        <v>748</v>
      </c>
      <c r="U46" s="442" t="s">
        <v>749</v>
      </c>
      <c r="V46" s="442" t="s">
        <v>750</v>
      </c>
      <c r="W46" s="442" t="s">
        <v>751</v>
      </c>
      <c r="X46" s="442" t="s">
        <v>752</v>
      </c>
      <c r="Y46" s="442" t="s">
        <v>753</v>
      </c>
      <c r="Z46" s="442" t="s">
        <v>754</v>
      </c>
      <c r="AA46" s="442" t="s">
        <v>755</v>
      </c>
      <c r="AB46" s="442" t="s">
        <v>756</v>
      </c>
      <c r="AC46" s="442" t="s">
        <v>757</v>
      </c>
      <c r="AD46" s="442" t="s">
        <v>758</v>
      </c>
      <c r="AE46" s="442" t="s">
        <v>759</v>
      </c>
      <c r="AF46" s="442" t="s">
        <v>760</v>
      </c>
      <c r="AG46" s="442" t="s">
        <v>761</v>
      </c>
      <c r="AH46" s="442" t="s">
        <v>762</v>
      </c>
      <c r="AI46" s="442" t="s">
        <v>763</v>
      </c>
      <c r="AJ46" s="442" t="s">
        <v>764</v>
      </c>
      <c r="AK46" s="442" t="s">
        <v>765</v>
      </c>
      <c r="AL46" s="442" t="s">
        <v>766</v>
      </c>
      <c r="AM46" s="442" t="s">
        <v>767</v>
      </c>
      <c r="AN46" s="442" t="s">
        <v>768</v>
      </c>
      <c r="AO46" s="442" t="s">
        <v>769</v>
      </c>
      <c r="AP46" s="442" t="s">
        <v>770</v>
      </c>
      <c r="AQ46" s="442" t="s">
        <v>771</v>
      </c>
      <c r="AR46" s="442" t="s">
        <v>772</v>
      </c>
      <c r="AS46" s="442" t="s">
        <v>773</v>
      </c>
      <c r="AT46" s="442" t="s">
        <v>774</v>
      </c>
      <c r="AU46" s="442" t="s">
        <v>775</v>
      </c>
      <c r="AV46" s="442" t="s">
        <v>776</v>
      </c>
      <c r="AW46" s="442" t="s">
        <v>777</v>
      </c>
      <c r="AX46" s="442" t="s">
        <v>778</v>
      </c>
      <c r="AY46" s="442" t="s">
        <v>779</v>
      </c>
      <c r="AZ46" s="442" t="s">
        <v>780</v>
      </c>
      <c r="BA46" s="442" t="s">
        <v>781</v>
      </c>
      <c r="BB46" s="442" t="s">
        <v>782</v>
      </c>
      <c r="BC46" s="442" t="s">
        <v>783</v>
      </c>
      <c r="BD46" s="442" t="s">
        <v>784</v>
      </c>
      <c r="BE46" s="442" t="s">
        <v>785</v>
      </c>
      <c r="BF46" s="442" t="s">
        <v>786</v>
      </c>
      <c r="BG46" s="442" t="s">
        <v>787</v>
      </c>
    </row>
    <row r="47" spans="1:59">
      <c r="L47" s="66"/>
      <c r="M47" s="66"/>
      <c r="N47" s="444" t="s">
        <v>467</v>
      </c>
      <c r="O47" s="187">
        <v>12570</v>
      </c>
      <c r="P47" s="187">
        <v>11319</v>
      </c>
      <c r="Q47" s="187">
        <v>11649</v>
      </c>
      <c r="R47" s="187">
        <v>11836</v>
      </c>
      <c r="S47" s="187">
        <v>12180</v>
      </c>
      <c r="T47" s="187">
        <v>11778</v>
      </c>
      <c r="U47" s="187">
        <v>12151</v>
      </c>
      <c r="V47" s="187">
        <v>12011</v>
      </c>
      <c r="W47" s="187">
        <v>11705</v>
      </c>
      <c r="X47" s="187">
        <v>11850</v>
      </c>
      <c r="Y47" s="187">
        <v>11829</v>
      </c>
      <c r="Z47" s="187">
        <v>12618</v>
      </c>
      <c r="AA47" s="187">
        <v>12540</v>
      </c>
      <c r="AB47" s="187">
        <v>11375</v>
      </c>
      <c r="AC47" s="187">
        <v>11838</v>
      </c>
      <c r="AD47" s="187">
        <v>11610</v>
      </c>
      <c r="AE47" s="187">
        <v>11766</v>
      </c>
      <c r="AF47" s="187">
        <v>11260</v>
      </c>
      <c r="AG47" s="187">
        <v>12291</v>
      </c>
      <c r="AH47" s="187">
        <v>12182</v>
      </c>
      <c r="AI47" s="187">
        <v>11635</v>
      </c>
      <c r="AJ47" s="187">
        <v>11668</v>
      </c>
      <c r="AK47" s="187">
        <v>12062</v>
      </c>
      <c r="AL47" s="187">
        <v>12675</v>
      </c>
      <c r="AM47" s="187">
        <v>12591</v>
      </c>
      <c r="AN47" s="187">
        <v>11328</v>
      </c>
      <c r="AO47" s="187">
        <v>11755</v>
      </c>
      <c r="AP47" s="187">
        <v>11079</v>
      </c>
      <c r="AQ47" s="187">
        <v>11286</v>
      </c>
      <c r="AR47" s="187">
        <v>11048</v>
      </c>
      <c r="AS47" s="187">
        <v>11512</v>
      </c>
      <c r="AT47" s="187">
        <v>11500</v>
      </c>
      <c r="AU47" s="187">
        <v>11560</v>
      </c>
      <c r="AV47" s="187">
        <v>11248</v>
      </c>
      <c r="AW47" s="187">
        <v>10922</v>
      </c>
      <c r="AX47" s="187">
        <v>12317</v>
      </c>
      <c r="AY47" s="187">
        <v>12184</v>
      </c>
      <c r="AZ47" s="187">
        <v>11336</v>
      </c>
      <c r="BA47" s="187">
        <v>12498</v>
      </c>
      <c r="BB47" s="187">
        <v>12006</v>
      </c>
      <c r="BC47" s="187">
        <v>12189</v>
      </c>
      <c r="BD47" s="187">
        <v>11928</v>
      </c>
      <c r="BE47" s="187">
        <v>12654</v>
      </c>
      <c r="BF47" s="187">
        <v>12626</v>
      </c>
      <c r="BG47" s="187">
        <v>12531</v>
      </c>
    </row>
    <row r="48" spans="1:59">
      <c r="L48" s="66"/>
      <c r="M48" s="66"/>
      <c r="N48" s="444" t="s">
        <v>36</v>
      </c>
      <c r="O48" s="187">
        <v>2722</v>
      </c>
      <c r="P48" s="187">
        <v>2441</v>
      </c>
      <c r="Q48" s="187">
        <v>2589</v>
      </c>
      <c r="R48" s="187">
        <v>2626</v>
      </c>
      <c r="S48" s="187">
        <v>2760</v>
      </c>
      <c r="T48" s="187">
        <v>2739</v>
      </c>
      <c r="U48" s="187">
        <v>2729</v>
      </c>
      <c r="V48" s="187">
        <v>2728</v>
      </c>
      <c r="W48" s="187">
        <v>2485</v>
      </c>
      <c r="X48" s="187">
        <v>2691</v>
      </c>
      <c r="Y48" s="187">
        <v>2751</v>
      </c>
      <c r="Z48" s="187">
        <v>2786</v>
      </c>
      <c r="AA48" s="187">
        <v>2602</v>
      </c>
      <c r="AB48" s="187">
        <v>2589</v>
      </c>
      <c r="AC48" s="187">
        <v>2720</v>
      </c>
      <c r="AD48" s="187">
        <v>2654</v>
      </c>
      <c r="AE48" s="187">
        <v>2694</v>
      </c>
      <c r="AF48" s="187">
        <v>2643</v>
      </c>
      <c r="AG48" s="187">
        <v>2656</v>
      </c>
      <c r="AH48" s="187">
        <v>2745</v>
      </c>
      <c r="AI48" s="187">
        <v>2419</v>
      </c>
      <c r="AJ48" s="187">
        <v>2718</v>
      </c>
      <c r="AK48" s="187">
        <v>2640</v>
      </c>
      <c r="AL48" s="187">
        <v>2672</v>
      </c>
      <c r="AM48" s="187">
        <v>2645</v>
      </c>
      <c r="AN48" s="187">
        <v>2323</v>
      </c>
      <c r="AO48" s="187">
        <v>2558</v>
      </c>
      <c r="AP48" s="187">
        <v>2382</v>
      </c>
      <c r="AQ48" s="187">
        <v>2280</v>
      </c>
      <c r="AR48" s="187">
        <v>2374</v>
      </c>
      <c r="AS48" s="187">
        <v>2555</v>
      </c>
      <c r="AT48" s="187">
        <v>2597</v>
      </c>
      <c r="AU48" s="187">
        <v>2605</v>
      </c>
      <c r="AV48" s="187">
        <v>2597</v>
      </c>
      <c r="AW48" s="187">
        <v>2494</v>
      </c>
      <c r="AX48" s="187">
        <v>2808</v>
      </c>
      <c r="AY48" s="187">
        <v>2683</v>
      </c>
      <c r="AZ48" s="187">
        <v>2347</v>
      </c>
      <c r="BA48" s="187">
        <v>2784</v>
      </c>
      <c r="BB48" s="187">
        <v>2552</v>
      </c>
      <c r="BC48" s="187">
        <v>2702</v>
      </c>
      <c r="BD48" s="187">
        <v>2472</v>
      </c>
      <c r="BE48" s="187">
        <v>2688</v>
      </c>
      <c r="BF48" s="187">
        <v>2747</v>
      </c>
      <c r="BG48" s="187">
        <v>2650</v>
      </c>
    </row>
    <row r="49" spans="12:59">
      <c r="L49" s="66"/>
      <c r="M49" s="66"/>
      <c r="N49" s="444" t="s">
        <v>37</v>
      </c>
      <c r="O49" s="187">
        <v>6061</v>
      </c>
      <c r="P49" s="187">
        <v>5444</v>
      </c>
      <c r="Q49" s="187">
        <v>5613</v>
      </c>
      <c r="R49" s="187">
        <v>5829</v>
      </c>
      <c r="S49" s="187">
        <v>6032</v>
      </c>
      <c r="T49" s="187">
        <v>5656</v>
      </c>
      <c r="U49" s="187">
        <v>5906</v>
      </c>
      <c r="V49" s="187">
        <v>5742</v>
      </c>
      <c r="W49" s="187">
        <v>5840</v>
      </c>
      <c r="X49" s="187">
        <v>5673</v>
      </c>
      <c r="Y49" s="187">
        <v>5458</v>
      </c>
      <c r="Z49" s="187">
        <v>6039</v>
      </c>
      <c r="AA49" s="187">
        <v>6090</v>
      </c>
      <c r="AB49" s="187">
        <v>5431</v>
      </c>
      <c r="AC49" s="187">
        <v>5536</v>
      </c>
      <c r="AD49" s="187">
        <v>5416</v>
      </c>
      <c r="AE49" s="187">
        <v>5634</v>
      </c>
      <c r="AF49" s="187">
        <v>5244</v>
      </c>
      <c r="AG49" s="187">
        <v>6166</v>
      </c>
      <c r="AH49" s="187">
        <v>5932</v>
      </c>
      <c r="AI49" s="187">
        <v>5918</v>
      </c>
      <c r="AJ49" s="187">
        <v>5562</v>
      </c>
      <c r="AK49" s="187">
        <v>5942</v>
      </c>
      <c r="AL49" s="187">
        <v>6344</v>
      </c>
      <c r="AM49" s="187">
        <v>6249</v>
      </c>
      <c r="AN49" s="187">
        <v>5462</v>
      </c>
      <c r="AO49" s="187">
        <v>5583</v>
      </c>
      <c r="AP49" s="187">
        <v>5342</v>
      </c>
      <c r="AQ49" s="187">
        <v>5871</v>
      </c>
      <c r="AR49" s="187">
        <v>5492</v>
      </c>
      <c r="AS49" s="187">
        <v>5611</v>
      </c>
      <c r="AT49" s="187">
        <v>5553</v>
      </c>
      <c r="AU49" s="187">
        <v>5476</v>
      </c>
      <c r="AV49" s="187">
        <v>5309</v>
      </c>
      <c r="AW49" s="187">
        <v>4893</v>
      </c>
      <c r="AX49" s="187">
        <v>5644</v>
      </c>
      <c r="AY49" s="187">
        <v>5622</v>
      </c>
      <c r="AZ49" s="187">
        <v>5520</v>
      </c>
      <c r="BA49" s="187">
        <v>6117</v>
      </c>
      <c r="BB49" s="187">
        <v>5926</v>
      </c>
      <c r="BC49" s="187">
        <v>5984</v>
      </c>
      <c r="BD49" s="187">
        <v>5982</v>
      </c>
      <c r="BE49" s="187">
        <v>6304</v>
      </c>
      <c r="BF49" s="187">
        <v>6332</v>
      </c>
      <c r="BG49" s="187">
        <v>6410</v>
      </c>
    </row>
    <row r="50" spans="12:59">
      <c r="L50" s="66"/>
      <c r="M50" s="66"/>
      <c r="N50" s="444" t="s">
        <v>148</v>
      </c>
      <c r="O50" s="187">
        <v>138</v>
      </c>
      <c r="P50" s="187">
        <v>121</v>
      </c>
      <c r="Q50" s="187">
        <v>120</v>
      </c>
      <c r="R50" s="187">
        <v>92</v>
      </c>
      <c r="S50" s="187">
        <v>132</v>
      </c>
      <c r="T50" s="187">
        <v>180</v>
      </c>
      <c r="U50" s="187">
        <v>206</v>
      </c>
      <c r="V50" s="187">
        <v>210</v>
      </c>
      <c r="W50" s="187">
        <v>178</v>
      </c>
      <c r="X50" s="187">
        <v>206</v>
      </c>
      <c r="Y50" s="187">
        <v>229</v>
      </c>
      <c r="Z50" s="187">
        <v>226</v>
      </c>
      <c r="AA50" s="187">
        <v>234</v>
      </c>
      <c r="AB50" s="187">
        <v>219</v>
      </c>
      <c r="AC50" s="187">
        <v>196</v>
      </c>
      <c r="AD50" s="187">
        <v>227</v>
      </c>
      <c r="AE50" s="187">
        <v>199</v>
      </c>
      <c r="AF50" s="187">
        <v>237</v>
      </c>
      <c r="AG50" s="187">
        <v>274</v>
      </c>
      <c r="AH50" s="187">
        <v>286</v>
      </c>
      <c r="AI50" s="187">
        <v>242</v>
      </c>
      <c r="AJ50" s="187">
        <v>249</v>
      </c>
      <c r="AK50" s="187">
        <v>260</v>
      </c>
      <c r="AL50" s="187">
        <v>288</v>
      </c>
      <c r="AM50" s="187">
        <v>282</v>
      </c>
      <c r="AN50" s="187">
        <v>284</v>
      </c>
      <c r="AO50" s="187">
        <v>286</v>
      </c>
      <c r="AP50" s="187">
        <v>268</v>
      </c>
      <c r="AQ50" s="187">
        <v>273</v>
      </c>
      <c r="AR50" s="187">
        <v>302</v>
      </c>
      <c r="AS50" s="187">
        <v>318</v>
      </c>
      <c r="AT50" s="187">
        <v>327</v>
      </c>
      <c r="AU50" s="187">
        <v>304</v>
      </c>
      <c r="AV50" s="187">
        <v>314</v>
      </c>
      <c r="AW50" s="187">
        <v>309</v>
      </c>
      <c r="AX50" s="187">
        <v>334</v>
      </c>
      <c r="AY50" s="187">
        <v>266</v>
      </c>
      <c r="AZ50" s="187">
        <v>236</v>
      </c>
      <c r="BA50" s="187">
        <v>272</v>
      </c>
      <c r="BB50" s="187">
        <v>288</v>
      </c>
      <c r="BC50" s="187">
        <v>285</v>
      </c>
      <c r="BD50" s="187">
        <v>313</v>
      </c>
      <c r="BE50" s="187">
        <v>347</v>
      </c>
      <c r="BF50" s="187">
        <v>323</v>
      </c>
      <c r="BG50" s="187">
        <v>279</v>
      </c>
    </row>
    <row r="51" spans="12:59">
      <c r="L51" s="66"/>
      <c r="M51" s="66"/>
      <c r="N51" s="444" t="s">
        <v>85</v>
      </c>
      <c r="O51" s="187">
        <v>938</v>
      </c>
      <c r="P51" s="187">
        <v>800</v>
      </c>
      <c r="Q51" s="187">
        <v>776</v>
      </c>
      <c r="R51" s="187">
        <v>718</v>
      </c>
      <c r="S51" s="187">
        <v>701</v>
      </c>
      <c r="T51" s="187">
        <v>678</v>
      </c>
      <c r="U51" s="187">
        <v>674</v>
      </c>
      <c r="V51" s="187">
        <v>650</v>
      </c>
      <c r="W51" s="187">
        <v>647</v>
      </c>
      <c r="X51" s="187">
        <v>751</v>
      </c>
      <c r="Y51" s="187">
        <v>803</v>
      </c>
      <c r="Z51" s="187">
        <v>892</v>
      </c>
      <c r="AA51" s="187">
        <v>880</v>
      </c>
      <c r="AB51" s="187">
        <v>725</v>
      </c>
      <c r="AC51" s="187">
        <v>795</v>
      </c>
      <c r="AD51" s="187">
        <v>772</v>
      </c>
      <c r="AE51" s="187">
        <v>712</v>
      </c>
      <c r="AF51" s="187">
        <v>664</v>
      </c>
      <c r="AG51" s="187">
        <v>632</v>
      </c>
      <c r="AH51" s="187">
        <v>576</v>
      </c>
      <c r="AI51" s="187">
        <v>583</v>
      </c>
      <c r="AJ51" s="187">
        <v>668</v>
      </c>
      <c r="AK51" s="187">
        <v>738</v>
      </c>
      <c r="AL51" s="187">
        <v>796</v>
      </c>
      <c r="AM51" s="187">
        <v>780</v>
      </c>
      <c r="AN51" s="187">
        <v>744</v>
      </c>
      <c r="AO51" s="187">
        <v>741</v>
      </c>
      <c r="AP51" s="187">
        <v>643</v>
      </c>
      <c r="AQ51" s="187">
        <v>541</v>
      </c>
      <c r="AR51" s="187">
        <v>525</v>
      </c>
      <c r="AS51" s="187">
        <v>538</v>
      </c>
      <c r="AT51" s="187">
        <v>512</v>
      </c>
      <c r="AU51" s="187">
        <v>593</v>
      </c>
      <c r="AV51" s="187">
        <v>633</v>
      </c>
      <c r="AW51" s="187">
        <v>706</v>
      </c>
      <c r="AX51" s="187">
        <v>857</v>
      </c>
      <c r="AY51" s="187">
        <v>935</v>
      </c>
      <c r="AZ51" s="187">
        <v>801</v>
      </c>
      <c r="BA51" s="187">
        <v>743</v>
      </c>
      <c r="BB51" s="187">
        <v>690</v>
      </c>
      <c r="BC51" s="187">
        <v>668</v>
      </c>
      <c r="BD51" s="187">
        <v>638</v>
      </c>
      <c r="BE51" s="187">
        <v>635</v>
      </c>
      <c r="BF51" s="187">
        <v>613</v>
      </c>
      <c r="BG51" s="187">
        <v>619</v>
      </c>
    </row>
    <row r="52" spans="12:59">
      <c r="L52" s="66"/>
      <c r="M52" s="66"/>
      <c r="N52" s="444" t="s">
        <v>482</v>
      </c>
      <c r="O52" s="187">
        <v>2126</v>
      </c>
      <c r="P52" s="187">
        <v>1972</v>
      </c>
      <c r="Q52" s="187">
        <v>2002</v>
      </c>
      <c r="R52" s="187">
        <v>2019</v>
      </c>
      <c r="S52" s="187">
        <v>2005</v>
      </c>
      <c r="T52" s="187">
        <v>1982</v>
      </c>
      <c r="U52" s="187">
        <v>2069</v>
      </c>
      <c r="V52" s="187">
        <v>2105</v>
      </c>
      <c r="W52" s="187">
        <v>2005</v>
      </c>
      <c r="X52" s="187">
        <v>1985</v>
      </c>
      <c r="Y52" s="187">
        <v>2031</v>
      </c>
      <c r="Z52" s="187">
        <v>2098</v>
      </c>
      <c r="AA52" s="187">
        <v>2159</v>
      </c>
      <c r="AB52" s="187">
        <v>1903</v>
      </c>
      <c r="AC52" s="187">
        <v>2046</v>
      </c>
      <c r="AD52" s="187">
        <v>2005</v>
      </c>
      <c r="AE52" s="187">
        <v>1995</v>
      </c>
      <c r="AF52" s="187">
        <v>1951</v>
      </c>
      <c r="AG52" s="187">
        <v>2022</v>
      </c>
      <c r="AH52" s="187">
        <v>2086</v>
      </c>
      <c r="AI52" s="187">
        <v>1952</v>
      </c>
      <c r="AJ52" s="187">
        <v>1951</v>
      </c>
      <c r="AK52" s="187">
        <v>1958</v>
      </c>
      <c r="AL52" s="187">
        <v>2032</v>
      </c>
      <c r="AM52" s="187">
        <v>2045</v>
      </c>
      <c r="AN52" s="187">
        <v>1951</v>
      </c>
      <c r="AO52" s="187">
        <v>2006</v>
      </c>
      <c r="AP52" s="187">
        <v>1896</v>
      </c>
      <c r="AQ52" s="187">
        <v>1800</v>
      </c>
      <c r="AR52" s="187">
        <v>1827</v>
      </c>
      <c r="AS52" s="187">
        <v>1930</v>
      </c>
      <c r="AT52" s="187">
        <v>1948</v>
      </c>
      <c r="AU52" s="187">
        <v>2002</v>
      </c>
      <c r="AV52" s="187">
        <v>1857</v>
      </c>
      <c r="AW52" s="187">
        <v>1954</v>
      </c>
      <c r="AX52" s="187">
        <v>2073</v>
      </c>
      <c r="AY52" s="187">
        <v>2112</v>
      </c>
      <c r="AZ52" s="187">
        <v>1928</v>
      </c>
      <c r="BA52" s="187">
        <v>2016</v>
      </c>
      <c r="BB52" s="187">
        <v>1975</v>
      </c>
      <c r="BC52" s="187">
        <v>1976</v>
      </c>
      <c r="BD52" s="187">
        <v>1978</v>
      </c>
      <c r="BE52" s="187">
        <v>2102</v>
      </c>
      <c r="BF52" s="187">
        <v>2054</v>
      </c>
      <c r="BG52" s="187">
        <v>2039</v>
      </c>
    </row>
    <row r="53" spans="12:59">
      <c r="L53" s="66"/>
      <c r="M53" s="66"/>
      <c r="N53" s="445" t="s">
        <v>788</v>
      </c>
      <c r="O53" s="187">
        <v>583</v>
      </c>
      <c r="P53" s="187">
        <v>541</v>
      </c>
      <c r="Q53" s="187">
        <v>549</v>
      </c>
      <c r="R53" s="187">
        <v>554</v>
      </c>
      <c r="S53" s="187">
        <v>550</v>
      </c>
      <c r="T53" s="187">
        <v>544</v>
      </c>
      <c r="U53" s="187">
        <v>567</v>
      </c>
      <c r="V53" s="187">
        <v>577</v>
      </c>
      <c r="W53" s="187">
        <v>550</v>
      </c>
      <c r="X53" s="187">
        <v>544</v>
      </c>
      <c r="Y53" s="187">
        <v>557</v>
      </c>
      <c r="Z53" s="187">
        <v>576</v>
      </c>
      <c r="AA53" s="187">
        <v>577</v>
      </c>
      <c r="AB53" s="187">
        <v>508</v>
      </c>
      <c r="AC53" s="187">
        <v>546</v>
      </c>
      <c r="AD53" s="187">
        <v>536</v>
      </c>
      <c r="AE53" s="187">
        <v>533</v>
      </c>
      <c r="AF53" s="187">
        <v>521</v>
      </c>
      <c r="AG53" s="187">
        <v>540</v>
      </c>
      <c r="AH53" s="187">
        <v>557</v>
      </c>
      <c r="AI53" s="187">
        <v>521</v>
      </c>
      <c r="AJ53" s="187">
        <v>521</v>
      </c>
      <c r="AK53" s="187">
        <v>523</v>
      </c>
      <c r="AL53" s="187">
        <v>543</v>
      </c>
      <c r="AM53" s="187">
        <v>592</v>
      </c>
      <c r="AN53" s="187">
        <v>565</v>
      </c>
      <c r="AO53" s="187">
        <v>581</v>
      </c>
      <c r="AP53" s="187">
        <v>549</v>
      </c>
      <c r="AQ53" s="187">
        <v>521</v>
      </c>
      <c r="AR53" s="187">
        <v>529</v>
      </c>
      <c r="AS53" s="187">
        <v>559</v>
      </c>
      <c r="AT53" s="187">
        <v>564</v>
      </c>
      <c r="AU53" s="187">
        <v>580</v>
      </c>
      <c r="AV53" s="187">
        <v>538</v>
      </c>
      <c r="AW53" s="187">
        <v>566</v>
      </c>
      <c r="AX53" s="187">
        <v>600</v>
      </c>
      <c r="AY53" s="187">
        <v>567</v>
      </c>
      <c r="AZ53" s="187">
        <v>505</v>
      </c>
      <c r="BA53" s="187">
        <v>566</v>
      </c>
      <c r="BB53" s="187">
        <v>576</v>
      </c>
      <c r="BC53" s="187">
        <v>574</v>
      </c>
      <c r="BD53" s="187">
        <v>545</v>
      </c>
      <c r="BE53" s="187">
        <v>579</v>
      </c>
      <c r="BF53" s="187">
        <v>558</v>
      </c>
      <c r="BG53" s="187">
        <v>534</v>
      </c>
    </row>
    <row r="54" spans="12:59">
      <c r="L54" s="66"/>
      <c r="M54" s="66"/>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row>
    <row r="55" spans="12:59">
      <c r="L55" s="66"/>
      <c r="M55" s="66"/>
      <c r="N55" s="185"/>
      <c r="O55" s="446">
        <v>2018</v>
      </c>
      <c r="P55" s="446">
        <v>2019</v>
      </c>
      <c r="Q55" s="446">
        <v>2020</v>
      </c>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row>
    <row r="56" spans="12:59">
      <c r="L56" s="66"/>
      <c r="M56" s="66"/>
      <c r="N56" s="444" t="s">
        <v>467</v>
      </c>
      <c r="O56" s="447">
        <f t="shared" ref="O56:O62" si="3">SUM(O47:Z47)</f>
        <v>143496</v>
      </c>
      <c r="P56" s="447">
        <f t="shared" ref="P56:P62" si="4">SUM(AA47:AL47)</f>
        <v>142902</v>
      </c>
      <c r="Q56" s="447">
        <f t="shared" ref="Q56:Q62" si="5">SUM(AM47:AX47)</f>
        <v>138146</v>
      </c>
      <c r="R56" s="185"/>
      <c r="S56" s="185"/>
      <c r="T56" s="185"/>
      <c r="U56" s="185">
        <v>2837044297264080</v>
      </c>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row>
    <row r="57" spans="12:59">
      <c r="L57" s="66"/>
      <c r="M57" s="66"/>
      <c r="N57" s="444" t="s">
        <v>36</v>
      </c>
      <c r="O57" s="447">
        <f t="shared" si="3"/>
        <v>32047</v>
      </c>
      <c r="P57" s="447">
        <f t="shared" si="4"/>
        <v>31752</v>
      </c>
      <c r="Q57" s="447">
        <f t="shared" si="5"/>
        <v>30218</v>
      </c>
      <c r="R57" s="185"/>
      <c r="S57" s="185"/>
      <c r="T57" s="185"/>
      <c r="U57" s="185">
        <v>8189147173063.1895</v>
      </c>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row>
    <row r="58" spans="12:59">
      <c r="L58" s="66"/>
      <c r="M58" s="66"/>
      <c r="N58" s="444" t="s">
        <v>37</v>
      </c>
      <c r="O58" s="447">
        <f t="shared" si="3"/>
        <v>69293</v>
      </c>
      <c r="P58" s="447">
        <f t="shared" si="4"/>
        <v>69215</v>
      </c>
      <c r="Q58" s="447">
        <f t="shared" si="5"/>
        <v>66485</v>
      </c>
      <c r="R58" s="185"/>
      <c r="S58" s="185"/>
      <c r="T58" s="185"/>
      <c r="U58" s="185">
        <v>2370035875705593.5</v>
      </c>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row>
    <row r="59" spans="12:59">
      <c r="L59" s="66"/>
      <c r="M59" s="66"/>
      <c r="N59" s="444" t="s">
        <v>148</v>
      </c>
      <c r="O59" s="447">
        <f t="shared" si="3"/>
        <v>2038</v>
      </c>
      <c r="P59" s="447">
        <f t="shared" si="4"/>
        <v>2911</v>
      </c>
      <c r="Q59" s="447">
        <f t="shared" si="5"/>
        <v>3601</v>
      </c>
      <c r="R59" s="185"/>
      <c r="S59" s="185"/>
      <c r="T59" s="185"/>
      <c r="U59" s="185">
        <v>255967507075801.97</v>
      </c>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row>
    <row r="60" spans="12:59">
      <c r="L60" s="66"/>
      <c r="M60" s="66"/>
      <c r="N60" s="444" t="s">
        <v>85</v>
      </c>
      <c r="O60" s="447">
        <f t="shared" si="3"/>
        <v>9028</v>
      </c>
      <c r="P60" s="447">
        <f t="shared" si="4"/>
        <v>8541</v>
      </c>
      <c r="Q60" s="447">
        <f t="shared" si="5"/>
        <v>7813</v>
      </c>
      <c r="R60" s="185"/>
      <c r="S60" s="185"/>
      <c r="T60" s="185"/>
      <c r="U60" s="185">
        <v>202851767309621.31</v>
      </c>
      <c r="V60" s="185"/>
      <c r="W60" s="185"/>
      <c r="X60" s="185"/>
      <c r="Y60" s="185"/>
      <c r="Z60" s="185"/>
      <c r="AA60" s="185"/>
      <c r="AB60" s="185"/>
      <c r="AC60" s="185"/>
      <c r="AD60" s="185"/>
      <c r="AE60" s="185"/>
      <c r="AF60" s="185"/>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row>
    <row r="61" spans="12:59">
      <c r="L61" s="66"/>
      <c r="M61" s="66"/>
      <c r="N61" s="444" t="s">
        <v>482</v>
      </c>
      <c r="O61" s="447">
        <f t="shared" si="3"/>
        <v>24399</v>
      </c>
      <c r="P61" s="447">
        <f t="shared" si="4"/>
        <v>24060</v>
      </c>
      <c r="Q61" s="447">
        <f t="shared" si="5"/>
        <v>23289</v>
      </c>
      <c r="R61" s="185"/>
      <c r="S61" s="185"/>
      <c r="T61" s="185"/>
      <c r="U61" s="185">
        <v>0</v>
      </c>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row>
    <row r="62" spans="12:59">
      <c r="L62" s="66"/>
      <c r="M62" s="66"/>
      <c r="N62" s="445" t="s">
        <v>788</v>
      </c>
      <c r="O62" s="447">
        <f t="shared" si="3"/>
        <v>6692</v>
      </c>
      <c r="P62" s="447">
        <f t="shared" si="4"/>
        <v>6426</v>
      </c>
      <c r="Q62" s="447">
        <f t="shared" si="5"/>
        <v>6744</v>
      </c>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row>
    <row r="63" spans="12:59">
      <c r="L63" s="66"/>
      <c r="M63" s="66"/>
      <c r="N63" s="185"/>
      <c r="O63" s="185"/>
      <c r="P63" s="185"/>
      <c r="Q63" s="185"/>
      <c r="R63" s="185"/>
      <c r="S63" s="185"/>
      <c r="T63" s="185"/>
      <c r="U63" s="185">
        <v>180318803281272.25</v>
      </c>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row>
    <row r="64" spans="12:59">
      <c r="L64" s="66"/>
      <c r="M64" s="66"/>
      <c r="N64" s="444" t="s">
        <v>467</v>
      </c>
      <c r="O64" s="185"/>
      <c r="P64" s="448">
        <f>(P56-O56)/O56</f>
        <v>-4.1394882087305573E-3</v>
      </c>
      <c r="Q64" s="448">
        <f t="shared" ref="Q64:Q70" si="6">(Q56-P56)/P56</f>
        <v>-3.3281549593427662E-2</v>
      </c>
      <c r="R64" s="185"/>
      <c r="S64" s="185"/>
      <c r="T64" s="185"/>
      <c r="U64" s="185">
        <v>82115831927154.172</v>
      </c>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row>
    <row r="65" spans="8:59">
      <c r="L65" s="66"/>
      <c r="M65" s="66"/>
      <c r="N65" s="444" t="s">
        <v>36</v>
      </c>
      <c r="O65" s="185"/>
      <c r="P65" s="448">
        <f t="shared" ref="P65:P70" si="7">(P57-O57)/O57</f>
        <v>-9.2052298187037789E-3</v>
      </c>
      <c r="Q65" s="448">
        <f t="shared" si="6"/>
        <v>-4.831191735953641E-2</v>
      </c>
      <c r="R65" s="185"/>
      <c r="S65" s="185"/>
      <c r="T65" s="185"/>
      <c r="U65" s="185">
        <v>20318506897424.656</v>
      </c>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row>
    <row r="66" spans="8:59">
      <c r="L66" s="66"/>
      <c r="M66" s="66"/>
      <c r="N66" s="444" t="s">
        <v>37</v>
      </c>
      <c r="O66" s="185"/>
      <c r="P66" s="448">
        <f t="shared" si="7"/>
        <v>-1.1256548280490094E-3</v>
      </c>
      <c r="Q66" s="448">
        <f t="shared" si="6"/>
        <v>-3.9442317416744928E-2</v>
      </c>
      <c r="R66" s="185"/>
      <c r="S66" s="185"/>
      <c r="T66" s="185"/>
      <c r="U66" s="185">
        <v>38328559094022.359</v>
      </c>
      <c r="V66" s="185"/>
      <c r="W66" s="185"/>
      <c r="X66" s="185"/>
      <c r="Y66" s="185"/>
      <c r="Z66" s="185"/>
      <c r="AA66" s="185"/>
      <c r="AB66" s="185"/>
      <c r="AC66" s="185"/>
      <c r="AD66" s="185"/>
      <c r="AE66" s="185"/>
      <c r="AF66" s="185"/>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row>
    <row r="67" spans="8:59">
      <c r="L67" s="66"/>
      <c r="M67" s="66"/>
      <c r="N67" s="444" t="s">
        <v>148</v>
      </c>
      <c r="O67" s="185"/>
      <c r="P67" s="448">
        <f t="shared" si="7"/>
        <v>0.42836113837095191</v>
      </c>
      <c r="Q67" s="448">
        <f t="shared" si="6"/>
        <v>0.23703194778426656</v>
      </c>
      <c r="R67" s="185"/>
      <c r="S67" s="185"/>
      <c r="T67" s="185"/>
      <c r="U67" s="185">
        <v>39555905362671.078</v>
      </c>
      <c r="V67" s="185"/>
      <c r="W67" s="185"/>
      <c r="X67" s="185"/>
      <c r="Y67" s="185"/>
      <c r="Z67" s="185"/>
      <c r="AA67" s="185"/>
      <c r="AB67" s="185"/>
      <c r="AC67" s="185"/>
      <c r="AD67" s="185"/>
      <c r="AE67" s="185"/>
      <c r="AF67" s="185"/>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row>
    <row r="68" spans="8:59">
      <c r="H68" s="66"/>
      <c r="I68" s="66"/>
      <c r="J68" s="67"/>
      <c r="K68" s="66"/>
      <c r="L68" s="66"/>
      <c r="M68" s="66"/>
      <c r="N68" s="444" t="s">
        <v>85</v>
      </c>
      <c r="O68" s="185"/>
      <c r="P68" s="448">
        <f t="shared" si="7"/>
        <v>-5.3943287549844926E-2</v>
      </c>
      <c r="Q68" s="448">
        <f t="shared" si="6"/>
        <v>-8.5235920852359204E-2</v>
      </c>
      <c r="R68" s="185"/>
      <c r="S68" s="185"/>
      <c r="T68" s="185"/>
      <c r="U68" s="185">
        <v>0</v>
      </c>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row>
    <row r="69" spans="8:59">
      <c r="H69" s="66"/>
      <c r="I69" s="66"/>
      <c r="J69" s="67"/>
      <c r="K69" s="66"/>
      <c r="L69" s="66"/>
      <c r="M69" s="66"/>
      <c r="N69" s="444" t="s">
        <v>482</v>
      </c>
      <c r="O69" s="185"/>
      <c r="P69" s="448">
        <f t="shared" si="7"/>
        <v>-1.3894012049674167E-2</v>
      </c>
      <c r="Q69" s="448">
        <f t="shared" si="6"/>
        <v>-3.2044887780548627E-2</v>
      </c>
      <c r="R69" s="185"/>
      <c r="S69" s="185"/>
      <c r="T69" s="185"/>
      <c r="U69" s="185"/>
      <c r="V69" s="185"/>
      <c r="W69" s="185"/>
      <c r="X69" s="185"/>
      <c r="Y69" s="185"/>
      <c r="Z69" s="185"/>
      <c r="AA69" s="185"/>
      <c r="AB69" s="185"/>
      <c r="AC69" s="185"/>
      <c r="AD69" s="185"/>
      <c r="AE69" s="185"/>
      <c r="AF69" s="185"/>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row>
    <row r="70" spans="8:59">
      <c r="H70" s="66"/>
      <c r="I70" s="66"/>
      <c r="J70" s="67"/>
      <c r="K70" s="66"/>
      <c r="L70" s="66"/>
      <c r="M70" s="66"/>
      <c r="N70" s="445" t="s">
        <v>788</v>
      </c>
      <c r="O70" s="185"/>
      <c r="P70" s="448">
        <f t="shared" si="7"/>
        <v>-3.9748953974895397E-2</v>
      </c>
      <c r="Q70" s="448">
        <f t="shared" si="6"/>
        <v>4.9486461251167131E-2</v>
      </c>
      <c r="R70" s="185"/>
      <c r="S70" s="185"/>
      <c r="T70" s="185"/>
      <c r="U70" s="185">
        <v>1187921133284383.3</v>
      </c>
      <c r="V70" s="185"/>
      <c r="W70" s="185"/>
      <c r="X70" s="185"/>
      <c r="Y70" s="185"/>
      <c r="Z70" s="185"/>
      <c r="AA70" s="185"/>
      <c r="AB70" s="185"/>
      <c r="AC70" s="185"/>
      <c r="AD70" s="185"/>
      <c r="AE70" s="185"/>
      <c r="AF70" s="185"/>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row>
    <row r="71" spans="8:59">
      <c r="H71" s="66"/>
      <c r="I71" s="66"/>
      <c r="J71" s="67"/>
      <c r="K71" s="66"/>
      <c r="L71" s="66"/>
      <c r="M71" s="66"/>
      <c r="N71" s="185"/>
      <c r="O71" s="185"/>
      <c r="P71" s="185"/>
      <c r="Q71" s="185"/>
      <c r="R71" s="185"/>
      <c r="S71" s="185"/>
      <c r="T71" s="185"/>
      <c r="U71" s="185">
        <v>955882391300330.88</v>
      </c>
      <c r="V71" s="185"/>
      <c r="W71" s="185"/>
      <c r="X71" s="185"/>
      <c r="Y71" s="185"/>
      <c r="Z71" s="185"/>
      <c r="AA71" s="185"/>
      <c r="AB71" s="185"/>
      <c r="AC71" s="185"/>
      <c r="AD71" s="185"/>
      <c r="AE71" s="185"/>
      <c r="AF71" s="185"/>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row>
    <row r="72" spans="8:59">
      <c r="H72" s="66"/>
      <c r="I72" s="66"/>
      <c r="J72" s="67"/>
      <c r="K72" s="66"/>
      <c r="L72" s="66"/>
      <c r="M72" s="66"/>
      <c r="N72" s="444" t="s">
        <v>467</v>
      </c>
      <c r="O72" s="185"/>
      <c r="P72" s="449">
        <f>P64+1</f>
        <v>0.99586051179126944</v>
      </c>
      <c r="Q72" s="449">
        <f t="shared" ref="Q72:Q78" si="8">Q64+1</f>
        <v>0.96671845040657234</v>
      </c>
      <c r="R72" s="185"/>
      <c r="S72" s="185"/>
      <c r="T72" s="185"/>
      <c r="U72" s="185">
        <v>2599510056372.3008</v>
      </c>
      <c r="V72" s="185"/>
      <c r="W72" s="185"/>
      <c r="X72" s="185"/>
      <c r="Y72" s="185"/>
      <c r="Z72" s="185"/>
      <c r="AA72" s="185"/>
      <c r="AB72" s="185"/>
      <c r="AC72" s="185"/>
      <c r="AD72" s="185"/>
      <c r="AE72" s="185"/>
      <c r="AF72" s="185"/>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row>
    <row r="73" spans="8:59">
      <c r="H73" s="66"/>
      <c r="I73" s="66"/>
      <c r="J73" s="67"/>
      <c r="K73" s="66"/>
      <c r="L73" s="66"/>
      <c r="M73" s="66"/>
      <c r="N73" s="444" t="s">
        <v>36</v>
      </c>
      <c r="O73" s="185"/>
      <c r="P73" s="449">
        <f t="shared" ref="P73:P78" si="9">P65+1</f>
        <v>0.99079477018129625</v>
      </c>
      <c r="Q73" s="449">
        <f t="shared" si="8"/>
        <v>0.95168808264046356</v>
      </c>
      <c r="R73" s="185"/>
      <c r="S73" s="185"/>
      <c r="T73" s="185"/>
      <c r="U73" s="185">
        <v>115985416512739.75</v>
      </c>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row>
    <row r="74" spans="8:59">
      <c r="H74" s="66"/>
      <c r="I74" s="66"/>
      <c r="J74" s="67"/>
      <c r="K74" s="66"/>
      <c r="L74" s="66"/>
      <c r="M74" s="66"/>
      <c r="N74" s="444" t="s">
        <v>37</v>
      </c>
      <c r="O74" s="185"/>
      <c r="P74" s="449">
        <f t="shared" si="9"/>
        <v>0.99887434517195095</v>
      </c>
      <c r="Q74" s="449">
        <f t="shared" si="8"/>
        <v>0.96055768258325502</v>
      </c>
      <c r="R74" s="185"/>
      <c r="S74" s="185"/>
      <c r="T74" s="185"/>
      <c r="U74" s="185">
        <v>113453815414940.44</v>
      </c>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row>
    <row r="75" spans="8:59">
      <c r="H75" s="66"/>
      <c r="I75" s="66"/>
      <c r="J75" s="67"/>
      <c r="K75" s="66"/>
      <c r="L75" s="66"/>
      <c r="M75" s="66"/>
      <c r="N75" s="444" t="s">
        <v>148</v>
      </c>
      <c r="O75" s="185"/>
      <c r="P75" s="449">
        <f t="shared" si="9"/>
        <v>1.4283611383709518</v>
      </c>
      <c r="Q75" s="449">
        <f t="shared" si="8"/>
        <v>1.2370319477842666</v>
      </c>
      <c r="R75" s="185"/>
      <c r="S75" s="185"/>
      <c r="T75" s="185"/>
      <c r="U75" s="185">
        <v>0</v>
      </c>
      <c r="V75" s="185"/>
      <c r="W75" s="185"/>
      <c r="X75" s="185"/>
      <c r="Y75" s="185"/>
      <c r="Z75" s="185"/>
      <c r="AA75" s="185"/>
      <c r="AB75" s="185"/>
      <c r="AC75" s="185"/>
      <c r="AD75" s="185"/>
      <c r="AE75" s="185"/>
      <c r="AF75" s="185"/>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row>
    <row r="76" spans="8:59">
      <c r="H76" s="66"/>
      <c r="I76" s="66"/>
      <c r="J76" s="67"/>
      <c r="K76" s="66"/>
      <c r="L76" s="66"/>
      <c r="M76" s="66"/>
      <c r="N76" s="444" t="s">
        <v>85</v>
      </c>
      <c r="O76" s="185"/>
      <c r="P76" s="449">
        <f t="shared" si="9"/>
        <v>0.9460567124501551</v>
      </c>
      <c r="Q76" s="449">
        <f t="shared" si="8"/>
        <v>0.9147640791476408</v>
      </c>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row>
    <row r="77" spans="8:59">
      <c r="H77" s="66"/>
      <c r="I77" s="66"/>
      <c r="J77" s="67"/>
      <c r="K77" s="66"/>
      <c r="L77" s="66"/>
      <c r="M77" s="66"/>
      <c r="N77" s="444" t="s">
        <v>482</v>
      </c>
      <c r="O77" s="185"/>
      <c r="P77" s="449">
        <f t="shared" si="9"/>
        <v>0.98610598795032578</v>
      </c>
      <c r="Q77" s="449">
        <f t="shared" si="8"/>
        <v>0.96795511221945141</v>
      </c>
      <c r="R77" s="185"/>
      <c r="S77" s="185"/>
      <c r="T77" s="185"/>
      <c r="U77" s="185">
        <v>495852240569989.63</v>
      </c>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row>
    <row r="78" spans="8:59">
      <c r="H78" s="66"/>
      <c r="I78" s="66"/>
      <c r="J78" s="67"/>
      <c r="K78" s="66"/>
      <c r="L78" s="66"/>
      <c r="M78" s="66"/>
      <c r="N78" s="445" t="s">
        <v>788</v>
      </c>
      <c r="O78" s="185"/>
      <c r="P78" s="449">
        <f t="shared" si="9"/>
        <v>0.96025104602510458</v>
      </c>
      <c r="Q78" s="449">
        <f t="shared" si="8"/>
        <v>1.0494864612511672</v>
      </c>
      <c r="R78" s="185"/>
      <c r="S78" s="185"/>
      <c r="T78" s="185"/>
      <c r="U78" s="185">
        <v>0</v>
      </c>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row>
    <row r="79" spans="8:59">
      <c r="H79" s="66"/>
      <c r="I79" s="66"/>
      <c r="J79" s="67"/>
      <c r="K79" s="66"/>
      <c r="L79" s="66"/>
      <c r="M79" s="66"/>
      <c r="N79" s="66"/>
      <c r="O79" s="66"/>
      <c r="P79" s="66"/>
      <c r="Q79" s="66"/>
      <c r="R79" s="66"/>
      <c r="S79" s="66"/>
      <c r="T79" s="66"/>
      <c r="U79" s="66">
        <v>10807719897848.939</v>
      </c>
      <c r="V79" s="66"/>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59">
      <c r="H80" s="66"/>
      <c r="I80" s="66"/>
      <c r="J80" s="67"/>
      <c r="K80" s="66"/>
      <c r="L80" s="66"/>
      <c r="M80" s="66"/>
      <c r="N80" s="66"/>
      <c r="O80" s="66"/>
      <c r="P80" s="66"/>
      <c r="Q80" s="66"/>
      <c r="R80" s="66"/>
      <c r="S80" s="66"/>
      <c r="T80" s="66"/>
      <c r="U80" s="66">
        <v>137812766707800</v>
      </c>
      <c r="V80" s="66"/>
    </row>
    <row r="81" spans="8:21">
      <c r="H81" s="66"/>
      <c r="I81" s="66"/>
      <c r="J81" s="67"/>
      <c r="K81" s="66"/>
      <c r="L81" s="66"/>
      <c r="U81" s="160">
        <v>347231753964340.69</v>
      </c>
    </row>
    <row r="82" spans="8:21">
      <c r="H82" s="66"/>
      <c r="I82" s="66"/>
      <c r="J82" s="67"/>
      <c r="K82" s="66"/>
      <c r="L82" s="66"/>
      <c r="U82" s="160">
        <v>0</v>
      </c>
    </row>
    <row r="83" spans="8:21">
      <c r="H83" s="66"/>
      <c r="I83" s="66"/>
      <c r="J83" s="67"/>
      <c r="K83" s="66"/>
      <c r="L83" s="66"/>
    </row>
    <row r="84" spans="8:21">
      <c r="H84" s="66"/>
      <c r="I84" s="66"/>
      <c r="J84" s="67"/>
      <c r="K84" s="66"/>
      <c r="L84" s="66"/>
      <c r="U84" s="160">
        <v>1126254212281159.8</v>
      </c>
    </row>
    <row r="85" spans="8:21">
      <c r="H85" s="66"/>
      <c r="I85" s="66"/>
      <c r="J85" s="67"/>
      <c r="K85" s="66"/>
      <c r="L85" s="66"/>
      <c r="U85" s="160">
        <v>150101197456244.16</v>
      </c>
    </row>
    <row r="86" spans="8:21">
      <c r="H86" s="66"/>
      <c r="I86" s="66"/>
      <c r="J86" s="67"/>
      <c r="K86" s="66"/>
      <c r="L86" s="66"/>
      <c r="U86" s="160">
        <v>232850029671494.88</v>
      </c>
    </row>
    <row r="87" spans="8:21">
      <c r="H87" s="66"/>
      <c r="I87" s="66"/>
      <c r="J87" s="67"/>
      <c r="K87" s="66"/>
      <c r="L87" s="66"/>
      <c r="U87" s="160">
        <v>145883902834859.75</v>
      </c>
    </row>
    <row r="88" spans="8:21">
      <c r="H88" s="66"/>
      <c r="I88" s="66"/>
      <c r="J88" s="67"/>
      <c r="K88" s="66"/>
      <c r="L88" s="66"/>
      <c r="U88" s="160">
        <v>220470906220016.47</v>
      </c>
    </row>
    <row r="89" spans="8:21">
      <c r="H89" s="66"/>
      <c r="I89" s="66"/>
      <c r="J89" s="67"/>
      <c r="K89" s="66"/>
      <c r="L89" s="66"/>
      <c r="U89" s="160">
        <v>376948176098544.56</v>
      </c>
    </row>
    <row r="90" spans="8:21">
      <c r="H90" s="66"/>
      <c r="I90" s="66"/>
      <c r="J90" s="67"/>
      <c r="K90" s="66"/>
      <c r="L90" s="66"/>
    </row>
    <row r="91" spans="8:21">
      <c r="H91" s="66"/>
      <c r="I91" s="66"/>
      <c r="J91" s="67"/>
      <c r="K91" s="66"/>
      <c r="L91" s="66"/>
    </row>
    <row r="92" spans="8:21">
      <c r="H92" s="66"/>
      <c r="I92" s="66"/>
      <c r="J92" s="67"/>
      <c r="K92" s="66"/>
      <c r="L92" s="66"/>
    </row>
    <row r="93" spans="8:21">
      <c r="H93" s="66"/>
      <c r="I93" s="66"/>
      <c r="J93" s="67"/>
      <c r="K93" s="66"/>
      <c r="L93" s="66"/>
    </row>
    <row r="94" spans="8:21">
      <c r="H94" s="66"/>
      <c r="I94" s="66"/>
      <c r="J94" s="67"/>
      <c r="K94" s="66"/>
      <c r="L94" s="66"/>
    </row>
    <row r="95" spans="8:21">
      <c r="H95" s="66"/>
      <c r="I95" s="66"/>
      <c r="J95" s="67"/>
      <c r="K95" s="66"/>
      <c r="L95" s="66"/>
    </row>
    <row r="96" spans="8:21">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4" t="s">
        <v>529</v>
      </c>
      <c r="B1" s="465"/>
      <c r="C1" s="465"/>
      <c r="D1" s="465"/>
      <c r="E1" s="465"/>
      <c r="F1" s="465"/>
      <c r="G1" s="465"/>
      <c r="H1" s="465"/>
      <c r="I1" s="465"/>
      <c r="J1" s="465"/>
      <c r="K1" s="465"/>
      <c r="L1" s="46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66" t="s">
        <v>51</v>
      </c>
      <c r="B2" s="466"/>
      <c r="C2" s="466"/>
      <c r="D2" s="466"/>
      <c r="E2" s="466"/>
      <c r="F2" s="466"/>
      <c r="G2" s="466"/>
      <c r="H2" s="466"/>
      <c r="I2" s="466"/>
      <c r="J2" s="466"/>
      <c r="K2" s="466"/>
      <c r="L2" s="466"/>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56" t="s">
        <v>31</v>
      </c>
      <c r="I3" s="456"/>
      <c r="J3" s="223"/>
      <c r="K3" s="456" t="s">
        <v>32</v>
      </c>
      <c r="L3" s="45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27" t="s">
        <v>530</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530</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531</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531</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532</v>
      </c>
      <c r="B7" s="234">
        <v>12.561</v>
      </c>
      <c r="C7" s="234">
        <v>25.864999999999998</v>
      </c>
      <c r="D7" s="235">
        <v>28.533999999999999</v>
      </c>
      <c r="E7" s="235">
        <v>30.09</v>
      </c>
      <c r="F7" s="235">
        <v>31.105</v>
      </c>
      <c r="G7" s="235">
        <v>31.792999999999999</v>
      </c>
      <c r="H7" s="236">
        <v>48.38</v>
      </c>
      <c r="I7" s="236">
        <v>44.69</v>
      </c>
      <c r="J7" s="237"/>
      <c r="K7" s="238">
        <v>4.09</v>
      </c>
      <c r="L7" s="238">
        <v>0.94</v>
      </c>
      <c r="N7" s="233" t="s">
        <v>532</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533</v>
      </c>
      <c r="B9" s="228"/>
      <c r="C9" s="228"/>
      <c r="D9" s="229"/>
      <c r="E9" s="229"/>
      <c r="F9" s="229"/>
      <c r="G9" s="229"/>
      <c r="H9" s="240"/>
      <c r="I9" s="240"/>
      <c r="J9" s="237"/>
      <c r="K9" s="240"/>
      <c r="L9" s="240"/>
      <c r="N9" s="227" t="s">
        <v>540</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534</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535</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536</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537</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538</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539</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299" t="s">
        <v>607</v>
      </c>
      <c r="B21" s="38"/>
      <c r="H21" s="243"/>
      <c r="I21" s="243"/>
      <c r="J21" s="244"/>
      <c r="K21" s="243"/>
      <c r="L21" s="24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37">
        <f>About!C70</f>
        <v>39656668310000</v>
      </c>
      <c r="B22" s="29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530</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531</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532</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4" t="s">
        <v>555</v>
      </c>
      <c r="B1" s="465"/>
      <c r="C1" s="465"/>
      <c r="D1" s="465"/>
      <c r="E1" s="465"/>
      <c r="F1" s="465"/>
      <c r="G1" s="465"/>
      <c r="H1" s="465"/>
      <c r="I1" s="465"/>
      <c r="J1" s="465"/>
      <c r="K1" s="465"/>
      <c r="L1" s="46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66" t="s">
        <v>51</v>
      </c>
      <c r="B2" s="466"/>
      <c r="C2" s="466"/>
      <c r="D2" s="466"/>
      <c r="E2" s="466"/>
      <c r="F2" s="466"/>
      <c r="G2" s="466"/>
      <c r="H2" s="466"/>
      <c r="I2" s="466"/>
      <c r="J2" s="466"/>
      <c r="K2" s="466"/>
      <c r="L2" s="466"/>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56" t="s">
        <v>31</v>
      </c>
      <c r="I3" s="456"/>
      <c r="J3" s="223"/>
      <c r="K3" s="456" t="s">
        <v>32</v>
      </c>
      <c r="L3" s="45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556</v>
      </c>
      <c r="B5" s="262">
        <v>130.33099999999999</v>
      </c>
      <c r="C5" s="262">
        <v>163.71100000000001</v>
      </c>
      <c r="D5" s="263">
        <v>192.869</v>
      </c>
      <c r="E5" s="263">
        <v>199.166</v>
      </c>
      <c r="F5" s="263">
        <v>200.482</v>
      </c>
      <c r="G5" s="263">
        <v>198.499</v>
      </c>
      <c r="H5" s="275" t="s">
        <v>39</v>
      </c>
      <c r="I5" s="275" t="s">
        <v>39</v>
      </c>
      <c r="J5" s="264"/>
      <c r="K5" s="265">
        <v>1.27</v>
      </c>
      <c r="L5" s="265">
        <v>0.88</v>
      </c>
      <c r="N5" s="227" t="s">
        <v>530</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557</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531</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542</v>
      </c>
      <c r="B7" s="228">
        <v>100.61799999999999</v>
      </c>
      <c r="C7" s="228">
        <v>118.521</v>
      </c>
      <c r="D7" s="229">
        <v>125.675</v>
      </c>
      <c r="E7" s="229">
        <v>127.51</v>
      </c>
      <c r="F7" s="229">
        <v>127.178</v>
      </c>
      <c r="G7" s="229">
        <v>125.77200000000001</v>
      </c>
      <c r="H7" s="230">
        <v>100</v>
      </c>
      <c r="I7" s="230">
        <v>99.990000000000009</v>
      </c>
      <c r="J7" s="231"/>
      <c r="K7" s="232">
        <v>0.91</v>
      </c>
      <c r="L7" s="232">
        <v>0.27</v>
      </c>
      <c r="N7" s="233" t="s">
        <v>559</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558</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559</v>
      </c>
      <c r="B9" s="262">
        <v>93.838999999999999</v>
      </c>
      <c r="C9" s="262">
        <v>116.83</v>
      </c>
      <c r="D9" s="263">
        <v>124.858</v>
      </c>
      <c r="E9" s="263">
        <v>126.675</v>
      </c>
      <c r="F9" s="263">
        <v>126.33199999999999</v>
      </c>
      <c r="G9" s="263">
        <v>124.985</v>
      </c>
      <c r="H9" s="236">
        <v>98.57</v>
      </c>
      <c r="I9" s="236">
        <v>99.37</v>
      </c>
      <c r="J9" s="264"/>
      <c r="K9" s="265">
        <v>1.22</v>
      </c>
      <c r="L9" s="265">
        <v>0.31</v>
      </c>
      <c r="N9" s="227" t="s">
        <v>540</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560</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561</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562</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563</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564</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565</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566</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567</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568</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569</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570</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571</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530</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572</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531</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573</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559</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537</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538</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539</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574</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62" t="s">
        <v>575</v>
      </c>
      <c r="B30" s="463"/>
      <c r="C30" s="463"/>
      <c r="D30" s="463"/>
      <c r="E30" s="463"/>
      <c r="F30" s="463"/>
      <c r="G30" s="463"/>
      <c r="H30" s="463"/>
      <c r="I30" s="463"/>
      <c r="J30" s="463"/>
      <c r="K30" s="463"/>
      <c r="L30" s="463"/>
    </row>
    <row r="31" spans="1:49">
      <c r="H31" s="243"/>
      <c r="I31" s="243"/>
      <c r="J31" s="244"/>
      <c r="K31" s="243"/>
      <c r="L31" s="243"/>
    </row>
    <row r="32" spans="1:49">
      <c r="A32" s="299" t="s">
        <v>607</v>
      </c>
      <c r="B32" s="38"/>
      <c r="H32" s="243"/>
      <c r="I32" s="243"/>
      <c r="J32" s="244"/>
      <c r="K32" s="243"/>
      <c r="L32" s="243"/>
    </row>
    <row r="33" spans="1:12">
      <c r="A33" s="436">
        <f>About!C70</f>
        <v>39656668310000</v>
      </c>
      <c r="B33" s="29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4" t="s">
        <v>541</v>
      </c>
      <c r="B1" s="465"/>
      <c r="C1" s="465"/>
      <c r="D1" s="465"/>
      <c r="E1" s="465"/>
      <c r="F1" s="465"/>
      <c r="G1" s="465"/>
      <c r="H1" s="465"/>
      <c r="I1" s="465"/>
      <c r="J1" s="465"/>
      <c r="K1" s="465"/>
      <c r="L1" s="465"/>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66" t="s">
        <v>51</v>
      </c>
      <c r="B2" s="466"/>
      <c r="C2" s="466"/>
      <c r="D2" s="466"/>
      <c r="E2" s="466"/>
      <c r="F2" s="466"/>
      <c r="G2" s="466"/>
      <c r="H2" s="466"/>
      <c r="I2" s="466"/>
      <c r="J2" s="466"/>
      <c r="K2" s="466"/>
      <c r="L2" s="466"/>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56" t="s">
        <v>31</v>
      </c>
      <c r="I3" s="456"/>
      <c r="J3" s="223"/>
      <c r="K3" s="456" t="s">
        <v>32</v>
      </c>
      <c r="L3" s="456"/>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542</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530</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543</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531</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544</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532</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545</v>
      </c>
      <c r="B9" s="267"/>
      <c r="C9" s="267"/>
      <c r="D9" s="268"/>
      <c r="E9" s="268"/>
      <c r="F9" s="268"/>
      <c r="G9" s="268"/>
      <c r="H9" s="269"/>
      <c r="I9" s="269"/>
      <c r="J9" s="264"/>
      <c r="K9" s="269"/>
      <c r="L9" s="269"/>
      <c r="N9" s="227" t="s">
        <v>540</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546</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547</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548</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549</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550</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535</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551</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552</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553</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554</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62"/>
      <c r="B21" s="463"/>
      <c r="C21" s="463"/>
      <c r="D21" s="463"/>
      <c r="E21" s="463"/>
      <c r="F21" s="463"/>
      <c r="G21" s="463"/>
      <c r="H21" s="463"/>
      <c r="I21" s="463"/>
      <c r="J21" s="463"/>
      <c r="K21" s="463"/>
      <c r="L21" s="46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5" thickBot="1">
      <c r="A23" s="299" t="s">
        <v>607</v>
      </c>
      <c r="B23" s="398"/>
      <c r="H23" s="241"/>
      <c r="I23" s="241"/>
      <c r="J23" s="242"/>
      <c r="K23" s="241"/>
      <c r="L23" s="241"/>
      <c r="N23" s="227" t="s">
        <v>530</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5" thickBot="1">
      <c r="A24" s="438">
        <f>About!C70</f>
        <v>39656668310000</v>
      </c>
      <c r="B24" s="297" t="s">
        <v>29</v>
      </c>
      <c r="H24" s="241"/>
      <c r="I24" s="241"/>
      <c r="J24" s="242"/>
      <c r="K24" s="241"/>
      <c r="L24" s="241"/>
      <c r="N24" s="233" t="s">
        <v>531</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532</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796875" defaultRowHeight="13"/>
  <cols>
    <col min="1" max="1" width="2.1796875" style="104" customWidth="1"/>
    <col min="2" max="2" width="25.453125" style="104" bestFit="1" customWidth="1"/>
    <col min="3" max="3" width="41.453125" style="104" bestFit="1" customWidth="1"/>
    <col min="4" max="15" width="10.453125" style="104" customWidth="1"/>
    <col min="16" max="16" width="17.453125" style="104" bestFit="1" customWidth="1"/>
    <col min="17" max="42" width="10.453125" style="104" customWidth="1"/>
    <col min="43" max="43" width="24.453125" style="104" bestFit="1" customWidth="1"/>
    <col min="44" max="44" width="28.1796875" style="104" bestFit="1" customWidth="1"/>
    <col min="45" max="45" width="18.453125" style="104" bestFit="1" customWidth="1"/>
    <col min="46" max="49" width="10.453125" style="104" customWidth="1"/>
    <col min="50" max="50" width="18.453125" style="104" bestFit="1" customWidth="1"/>
    <col min="51" max="58" width="10.453125" style="104" customWidth="1"/>
    <col min="59" max="59" width="11.6328125" style="104" bestFit="1" customWidth="1"/>
    <col min="60" max="61" width="10.453125" style="104" customWidth="1"/>
    <col min="62" max="62" width="22" style="104" bestFit="1" customWidth="1"/>
    <col min="63" max="63" width="16.54296875" style="104" bestFit="1" customWidth="1"/>
    <col min="64" max="64" width="1.453125" style="104" customWidth="1"/>
    <col min="65" max="65" width="9" style="104" bestFit="1" customWidth="1"/>
    <col min="66" max="66" width="14.453125" style="104" bestFit="1" customWidth="1"/>
    <col min="67" max="16384" width="8.1796875" style="104"/>
  </cols>
  <sheetData>
    <row r="1" spans="2:65" ht="18" customHeight="1" thickBot="1">
      <c r="D1" s="467" t="s">
        <v>426</v>
      </c>
      <c r="E1" s="467"/>
      <c r="F1" s="467"/>
      <c r="G1" s="467"/>
      <c r="H1" s="467"/>
      <c r="I1" s="467"/>
      <c r="J1" s="467"/>
      <c r="K1" s="467"/>
      <c r="L1" s="467"/>
      <c r="M1" s="467"/>
      <c r="N1" s="467"/>
      <c r="O1" s="467"/>
      <c r="P1" s="467"/>
      <c r="Q1" s="468" t="s">
        <v>427</v>
      </c>
      <c r="R1" s="468"/>
      <c r="S1" s="152" t="s">
        <v>431</v>
      </c>
      <c r="T1" s="469" t="s">
        <v>433</v>
      </c>
      <c r="U1" s="469"/>
      <c r="V1" s="469"/>
      <c r="W1" s="468" t="s">
        <v>437</v>
      </c>
      <c r="X1" s="468"/>
      <c r="Y1" s="468"/>
      <c r="Z1" s="467" t="s">
        <v>434</v>
      </c>
      <c r="AA1" s="467"/>
      <c r="AB1" s="467"/>
      <c r="AC1" s="467"/>
      <c r="AD1" s="467"/>
      <c r="AE1" s="467"/>
      <c r="AF1" s="468" t="s">
        <v>436</v>
      </c>
      <c r="AG1" s="468"/>
      <c r="AH1" s="468"/>
      <c r="AI1" s="467" t="s">
        <v>430</v>
      </c>
      <c r="AJ1" s="467"/>
      <c r="AK1" s="467"/>
      <c r="AL1" s="467"/>
      <c r="AM1" s="467"/>
      <c r="AN1" s="467"/>
      <c r="AO1" s="467"/>
      <c r="AP1" s="468" t="s">
        <v>428</v>
      </c>
      <c r="AQ1" s="468"/>
      <c r="AR1" s="468"/>
      <c r="AS1" s="468"/>
      <c r="AT1" s="468"/>
      <c r="AU1" s="468"/>
      <c r="AV1" s="468"/>
      <c r="AW1" s="468"/>
      <c r="AX1" s="468"/>
      <c r="AY1" s="467" t="s">
        <v>440</v>
      </c>
      <c r="AZ1" s="467"/>
      <c r="BA1" s="467"/>
      <c r="BB1" s="467"/>
      <c r="BC1" s="467"/>
      <c r="BD1" s="467"/>
      <c r="BE1" s="467"/>
      <c r="BF1" s="467"/>
      <c r="BG1" s="467"/>
      <c r="BH1" s="245" t="s">
        <v>44</v>
      </c>
      <c r="BI1" s="153" t="s">
        <v>435</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3.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599</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10" customFormat="1">
      <c r="B74" s="306" t="s">
        <v>373</v>
      </c>
      <c r="C74" s="307" t="s">
        <v>374</v>
      </c>
      <c r="D74" s="308">
        <v>0</v>
      </c>
      <c r="E74" s="308">
        <v>0</v>
      </c>
      <c r="F74" s="308">
        <v>0</v>
      </c>
      <c r="G74" s="308">
        <v>0</v>
      </c>
      <c r="H74" s="308">
        <v>0</v>
      </c>
      <c r="I74" s="308">
        <v>0</v>
      </c>
      <c r="J74" s="308">
        <v>0</v>
      </c>
      <c r="K74" s="308">
        <v>14.728999999999999</v>
      </c>
      <c r="L74" s="308">
        <v>0</v>
      </c>
      <c r="M74" s="308">
        <v>0</v>
      </c>
      <c r="N74" s="308">
        <v>0</v>
      </c>
      <c r="O74" s="308">
        <v>0</v>
      </c>
      <c r="P74" s="308">
        <v>0</v>
      </c>
      <c r="Q74" s="308">
        <v>0</v>
      </c>
      <c r="R74" s="308">
        <v>77.927000000000007</v>
      </c>
      <c r="S74" s="308">
        <v>0</v>
      </c>
      <c r="T74" s="308">
        <v>0</v>
      </c>
      <c r="U74" s="308">
        <v>0</v>
      </c>
      <c r="V74" s="308">
        <v>0</v>
      </c>
      <c r="W74" s="308">
        <v>0</v>
      </c>
      <c r="X74" s="308">
        <v>23.475999999999999</v>
      </c>
      <c r="Y74" s="308">
        <v>0.17699999999999999</v>
      </c>
      <c r="Z74" s="308">
        <v>37.881</v>
      </c>
      <c r="AA74" s="308">
        <v>2.335</v>
      </c>
      <c r="AB74" s="308">
        <v>0</v>
      </c>
      <c r="AC74" s="308">
        <v>439.14600000000002</v>
      </c>
      <c r="AD74" s="308">
        <v>137.20500000000001</v>
      </c>
      <c r="AE74" s="308">
        <v>694.94399999999996</v>
      </c>
      <c r="AF74" s="308">
        <v>2.8450000000000002</v>
      </c>
      <c r="AG74" s="308">
        <v>0.20599999999999999</v>
      </c>
      <c r="AH74" s="308">
        <v>6.9240000000000004</v>
      </c>
      <c r="AI74" s="308">
        <v>0</v>
      </c>
      <c r="AJ74" s="308">
        <v>0</v>
      </c>
      <c r="AK74" s="308">
        <v>0</v>
      </c>
      <c r="AL74" s="308">
        <v>0</v>
      </c>
      <c r="AM74" s="308">
        <v>0</v>
      </c>
      <c r="AN74" s="308">
        <v>0</v>
      </c>
      <c r="AO74" s="308">
        <v>0</v>
      </c>
      <c r="AP74" s="308">
        <v>61.4</v>
      </c>
      <c r="AQ74" s="308">
        <v>684.85500000000002</v>
      </c>
      <c r="AR74" s="308">
        <v>15.536</v>
      </c>
      <c r="AS74" s="308">
        <v>27.611000000000001</v>
      </c>
      <c r="AT74" s="308">
        <v>30.202999999999999</v>
      </c>
      <c r="AU74" s="308">
        <v>0</v>
      </c>
      <c r="AV74" s="308">
        <v>0</v>
      </c>
      <c r="AW74" s="308">
        <v>0</v>
      </c>
      <c r="AX74" s="308">
        <v>0</v>
      </c>
      <c r="AY74" s="308">
        <v>0</v>
      </c>
      <c r="AZ74" s="308">
        <v>0</v>
      </c>
      <c r="BA74" s="308">
        <v>0</v>
      </c>
      <c r="BB74" s="308">
        <v>150.899</v>
      </c>
      <c r="BC74" s="308">
        <v>0</v>
      </c>
      <c r="BD74" s="308">
        <v>12.157999999999999</v>
      </c>
      <c r="BE74" s="308">
        <v>0</v>
      </c>
      <c r="BF74" s="308">
        <v>0</v>
      </c>
      <c r="BG74" s="308">
        <v>0</v>
      </c>
      <c r="BH74" s="308">
        <v>2221.5479999999998</v>
      </c>
      <c r="BI74" s="308">
        <v>69.474000000000004</v>
      </c>
      <c r="BJ74" s="308">
        <v>4711.4789999999994</v>
      </c>
      <c r="BK74" s="308">
        <v>982.66200000000003</v>
      </c>
      <c r="BL74" s="309"/>
      <c r="BM74" s="30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59" t="s">
        <v>50</v>
      </c>
      <c r="B1" s="460"/>
      <c r="C1" s="460"/>
      <c r="D1" s="460"/>
      <c r="E1" s="460"/>
      <c r="F1" s="460"/>
      <c r="G1" s="460"/>
      <c r="H1" s="460"/>
      <c r="I1" s="460"/>
      <c r="J1" s="460"/>
      <c r="K1" s="460"/>
      <c r="L1" s="460"/>
    </row>
    <row r="2" spans="1:12">
      <c r="A2" s="461" t="s">
        <v>51</v>
      </c>
      <c r="B2" s="461"/>
      <c r="C2" s="461"/>
      <c r="D2" s="461"/>
      <c r="E2" s="461"/>
      <c r="F2" s="461"/>
      <c r="G2" s="461"/>
      <c r="H2" s="461"/>
      <c r="I2" s="461"/>
      <c r="J2" s="461"/>
      <c r="K2" s="461"/>
      <c r="L2" s="461"/>
    </row>
    <row r="3" spans="1:12" ht="15" customHeight="1">
      <c r="A3" s="39"/>
      <c r="B3" s="40"/>
      <c r="C3" s="40"/>
      <c r="D3" s="40"/>
      <c r="E3" s="40"/>
      <c r="F3" s="40"/>
      <c r="G3" s="40"/>
      <c r="H3" s="456" t="s">
        <v>31</v>
      </c>
      <c r="I3" s="456"/>
      <c r="J3" s="41"/>
      <c r="K3" s="456" t="s">
        <v>32</v>
      </c>
      <c r="L3" s="456"/>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62" t="s">
        <v>70</v>
      </c>
      <c r="B33" s="463"/>
      <c r="C33" s="463"/>
      <c r="D33" s="463"/>
      <c r="E33" s="463"/>
      <c r="F33" s="463"/>
      <c r="G33" s="463"/>
      <c r="H33" s="463"/>
      <c r="I33" s="463"/>
      <c r="J33" s="463"/>
      <c r="K33" s="463"/>
      <c r="L33" s="463"/>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59" t="s">
        <v>71</v>
      </c>
      <c r="B1" s="460"/>
      <c r="C1" s="460"/>
      <c r="D1" s="460"/>
      <c r="E1" s="460"/>
      <c r="F1" s="460"/>
      <c r="G1" s="460"/>
      <c r="H1" s="460"/>
      <c r="I1" s="460"/>
      <c r="J1" s="460"/>
      <c r="K1" s="460"/>
      <c r="L1" s="460"/>
    </row>
    <row r="2" spans="1:12">
      <c r="A2" s="461" t="s">
        <v>51</v>
      </c>
      <c r="B2" s="461"/>
      <c r="C2" s="461"/>
      <c r="D2" s="461"/>
      <c r="E2" s="461"/>
      <c r="F2" s="461"/>
      <c r="G2" s="461"/>
      <c r="H2" s="461"/>
      <c r="I2" s="461"/>
      <c r="J2" s="461"/>
      <c r="K2" s="461"/>
      <c r="L2" s="461"/>
    </row>
    <row r="3" spans="1:12" ht="15" customHeight="1">
      <c r="A3" s="39"/>
      <c r="B3" s="40"/>
      <c r="C3" s="40"/>
      <c r="D3" s="40"/>
      <c r="E3" s="40"/>
      <c r="F3" s="40"/>
      <c r="G3" s="40"/>
      <c r="H3" s="456" t="s">
        <v>31</v>
      </c>
      <c r="I3" s="456"/>
      <c r="J3" s="41"/>
      <c r="K3" s="456" t="s">
        <v>32</v>
      </c>
      <c r="L3" s="45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62" t="s">
        <v>93</v>
      </c>
      <c r="B34" s="463"/>
      <c r="C34" s="463"/>
      <c r="D34" s="463"/>
      <c r="E34" s="463"/>
      <c r="F34" s="463"/>
      <c r="G34" s="463"/>
      <c r="H34" s="463"/>
      <c r="I34" s="463"/>
      <c r="J34" s="463"/>
      <c r="K34" s="463"/>
      <c r="L34" s="463"/>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59" t="s">
        <v>94</v>
      </c>
      <c r="B1" s="460"/>
      <c r="C1" s="460"/>
      <c r="D1" s="460"/>
      <c r="E1" s="460"/>
      <c r="F1" s="460"/>
      <c r="G1" s="460"/>
      <c r="H1" s="460"/>
      <c r="I1" s="460"/>
      <c r="J1" s="460"/>
      <c r="K1" s="460"/>
      <c r="L1" s="460"/>
    </row>
    <row r="2" spans="1:12">
      <c r="A2" s="461" t="s">
        <v>51</v>
      </c>
      <c r="B2" s="461"/>
      <c r="C2" s="461"/>
      <c r="D2" s="461"/>
      <c r="E2" s="461"/>
      <c r="F2" s="461"/>
      <c r="G2" s="461"/>
      <c r="H2" s="461"/>
      <c r="I2" s="461"/>
      <c r="J2" s="461"/>
      <c r="K2" s="461"/>
      <c r="L2" s="461"/>
    </row>
    <row r="3" spans="1:12" ht="15" customHeight="1">
      <c r="A3" s="39"/>
      <c r="B3" s="40"/>
      <c r="C3" s="40"/>
      <c r="D3" s="40"/>
      <c r="E3" s="40"/>
      <c r="F3" s="40"/>
      <c r="G3" s="40"/>
      <c r="H3" s="456" t="s">
        <v>31</v>
      </c>
      <c r="I3" s="456"/>
      <c r="J3" s="41"/>
      <c r="K3" s="456" t="s">
        <v>32</v>
      </c>
      <c r="L3" s="456"/>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62"/>
      <c r="B26" s="463"/>
      <c r="C26" s="463"/>
      <c r="D26" s="463"/>
      <c r="E26" s="463"/>
      <c r="F26" s="463"/>
      <c r="G26" s="463"/>
      <c r="H26" s="463"/>
      <c r="I26" s="463"/>
      <c r="J26" s="463"/>
      <c r="K26" s="463"/>
      <c r="L26" s="463"/>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4">
      <c r="B2" s="311" t="s">
        <v>625</v>
      </c>
    </row>
    <row r="4" spans="2:4">
      <c r="B4" s="188" t="s">
        <v>630</v>
      </c>
      <c r="C4" s="312" t="s">
        <v>446</v>
      </c>
      <c r="D4" s="312" t="s">
        <v>447</v>
      </c>
    </row>
    <row r="5" spans="2:4">
      <c r="B5" s="176" t="s">
        <v>445</v>
      </c>
      <c r="C5" s="177">
        <f>SUM('2019 KESIS Energy Balance'!Z61:AE61)</f>
        <v>13.368</v>
      </c>
      <c r="D5" s="178">
        <f>C5/SUM($C$5:$C$7)</f>
        <v>0.17361264432005613</v>
      </c>
    </row>
    <row r="6" spans="2:4">
      <c r="B6" s="176" t="s">
        <v>423</v>
      </c>
      <c r="C6" s="177">
        <f>SUM('2019 KESIS Energy Balance'!AF61:AH61)</f>
        <v>17.835000000000001</v>
      </c>
      <c r="D6" s="178">
        <f t="shared" ref="D6:D7" si="0">C6/SUM($C$5:$C$7)</f>
        <v>0.23162638475824363</v>
      </c>
    </row>
    <row r="7" spans="2:4">
      <c r="B7" s="176" t="s">
        <v>424</v>
      </c>
      <c r="C7" s="177">
        <f>SUM('2019 KESIS Energy Balance'!W61:Y61)</f>
        <v>45.795999999999999</v>
      </c>
      <c r="D7" s="178">
        <f t="shared" si="0"/>
        <v>0.59476097092170033</v>
      </c>
    </row>
    <row r="29" spans="3:3">
      <c r="C29" s="105"/>
    </row>
  </sheetData>
  <phoneticPr fontId="3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626</v>
      </c>
    </row>
    <row r="4" spans="2:14">
      <c r="B4" s="188" t="s">
        <v>631</v>
      </c>
      <c r="C4" s="188"/>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s="338" customFormat="1" ht="221">
      <c r="B6" s="334" t="s">
        <v>11</v>
      </c>
      <c r="C6" s="335" t="str">
        <f>VLOOKUP($B6,About!$B$31:$E$55,3,0)</f>
        <v>EndUse&gt;Industry&gt;chemical and Petro-chemical</v>
      </c>
      <c r="D6" s="335" t="str">
        <f>VLOOKUP($B6,About!$B$31:$E$55,4,0)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36">
        <f>1-E7</f>
        <v>0.55209607472478606</v>
      </c>
      <c r="F6" s="336">
        <f t="shared" ref="F6:M6" si="0">1-F7</f>
        <v>0.44441460794844245</v>
      </c>
      <c r="G6" s="336">
        <f t="shared" si="0"/>
        <v>0.48703570787726536</v>
      </c>
      <c r="H6" s="336">
        <f t="shared" si="0"/>
        <v>0.96770405167351736</v>
      </c>
      <c r="I6" s="336">
        <f t="shared" si="0"/>
        <v>0.6588235294117647</v>
      </c>
      <c r="J6" s="336">
        <f t="shared" si="0"/>
        <v>0.58344383405948097</v>
      </c>
      <c r="K6" s="337" t="s">
        <v>433</v>
      </c>
      <c r="L6" s="336">
        <f t="shared" si="0"/>
        <v>0.97435897435897434</v>
      </c>
      <c r="M6" s="336">
        <f t="shared" si="0"/>
        <v>0.69558576447227738</v>
      </c>
      <c r="N6" s="337" t="s">
        <v>433</v>
      </c>
    </row>
    <row r="7" spans="2:14" s="338" customFormat="1" ht="68">
      <c r="B7" s="339" t="s">
        <v>12</v>
      </c>
      <c r="C7" s="340" t="str">
        <f>VLOOKUP($B7,About!$B$31:$E$55,3,0)</f>
        <v>EndUse&gt;Industry&gt;chemical and Petro-chemical</v>
      </c>
      <c r="D7" s="340" t="str">
        <f>VLOOKUP($B7,About!$B$31:$E$55,4,0)</f>
        <v>Synthetic rubber and plastic material manufacturing, rubber product manufacturing, plastic product manufacturing</v>
      </c>
      <c r="E7" s="341">
        <f>SUM(E33,L33:M33)/SUM(D33:M33)</f>
        <v>0.447903925275214</v>
      </c>
      <c r="F7" s="342">
        <f>SUM(E18,L18:M18)/SUM(D18:M18)</f>
        <v>0.55558539205155755</v>
      </c>
      <c r="G7" s="343">
        <f>SUM(E30,L30:M30)/SUM(D30:M30)</f>
        <v>0.51296429212273464</v>
      </c>
      <c r="H7" s="341">
        <f>SUM(E31,L31:M31)/SUM(D31:M31)</f>
        <v>3.2295948326482679E-2</v>
      </c>
      <c r="I7" s="341">
        <f>SUM(E20:E22,L20:M22)/SUM(D20:M22)</f>
        <v>0.3411764705882353</v>
      </c>
      <c r="J7" s="344">
        <f>SUM(E32,L32:M32)/SUM(D32:M32)</f>
        <v>0.41655616594051903</v>
      </c>
      <c r="K7" s="345" t="s">
        <v>432</v>
      </c>
      <c r="L7" s="341">
        <f>SUM(E23:E25,L23:M25)/SUM(D23:M25)</f>
        <v>2.5641025641025637E-2</v>
      </c>
      <c r="M7" s="341">
        <f>SUM(E27:E28,L27:M28)/SUM(D27:M28)</f>
        <v>0.30441423552772262</v>
      </c>
      <c r="N7" s="345" t="s">
        <v>432</v>
      </c>
    </row>
    <row r="8" spans="2:14" s="151" customFormat="1">
      <c r="B8" s="313" t="s">
        <v>494</v>
      </c>
      <c r="C8" s="313"/>
      <c r="D8" s="313"/>
      <c r="E8" s="314">
        <f t="shared" ref="E8:M8" si="1">SUM(E6:E7)</f>
        <v>1</v>
      </c>
      <c r="F8" s="314">
        <f t="shared" si="1"/>
        <v>1</v>
      </c>
      <c r="G8" s="314">
        <f t="shared" si="1"/>
        <v>1</v>
      </c>
      <c r="H8" s="314">
        <f t="shared" si="1"/>
        <v>1</v>
      </c>
      <c r="I8" s="314">
        <f t="shared" si="1"/>
        <v>1</v>
      </c>
      <c r="J8" s="314">
        <f t="shared" si="1"/>
        <v>1</v>
      </c>
      <c r="K8" s="315" t="s">
        <v>432</v>
      </c>
      <c r="L8" s="314">
        <f t="shared" si="1"/>
        <v>1</v>
      </c>
      <c r="M8" s="314">
        <f t="shared" si="1"/>
        <v>1</v>
      </c>
      <c r="N8" s="315" t="s">
        <v>432</v>
      </c>
    </row>
    <row r="10" spans="2:14">
      <c r="B10" s="188" t="s">
        <v>633</v>
      </c>
    </row>
    <row r="11" spans="2:14" s="185" customFormat="1">
      <c r="B11" s="2" t="s">
        <v>450</v>
      </c>
      <c r="C11" s="2" t="s">
        <v>451</v>
      </c>
    </row>
    <row r="12" spans="2:14" s="185" customFormat="1">
      <c r="B12" s="2" t="s">
        <v>452</v>
      </c>
      <c r="C12" s="2" t="s">
        <v>493</v>
      </c>
    </row>
    <row r="13" spans="2:14" s="185" customFormat="1">
      <c r="B13" s="2" t="s">
        <v>454</v>
      </c>
      <c r="C13" s="2" t="s">
        <v>455</v>
      </c>
    </row>
    <row r="14" spans="2:14" s="185" customFormat="1">
      <c r="B14" s="2" t="s">
        <v>457</v>
      </c>
      <c r="C14" s="2" t="s">
        <v>458</v>
      </c>
    </row>
    <row r="15" spans="2:14" s="185" customFormat="1" ht="20.149999999999999" customHeight="1">
      <c r="B15" s="470" t="s">
        <v>459</v>
      </c>
      <c r="C15" s="470" t="s">
        <v>460</v>
      </c>
      <c r="D15" s="471" t="s">
        <v>461</v>
      </c>
      <c r="E15" s="471" t="s">
        <v>461</v>
      </c>
      <c r="F15" s="471" t="s">
        <v>461</v>
      </c>
      <c r="G15" s="471" t="s">
        <v>461</v>
      </c>
      <c r="H15" s="471" t="s">
        <v>461</v>
      </c>
      <c r="I15" s="471" t="s">
        <v>461</v>
      </c>
      <c r="J15" s="471" t="s">
        <v>461</v>
      </c>
      <c r="K15" s="471" t="s">
        <v>461</v>
      </c>
      <c r="L15" s="471" t="s">
        <v>461</v>
      </c>
      <c r="M15" s="471" t="s">
        <v>461</v>
      </c>
    </row>
    <row r="16" spans="2:14" s="185" customFormat="1" ht="20.149999999999999" customHeight="1">
      <c r="B16" s="471" t="s">
        <v>459</v>
      </c>
      <c r="C16" s="471" t="s">
        <v>460</v>
      </c>
      <c r="D16" s="318" t="s">
        <v>483</v>
      </c>
      <c r="E16" s="317" t="s">
        <v>484</v>
      </c>
      <c r="F16" s="318" t="s">
        <v>485</v>
      </c>
      <c r="G16" s="318" t="s">
        <v>486</v>
      </c>
      <c r="H16" s="318" t="s">
        <v>487</v>
      </c>
      <c r="I16" s="318" t="s">
        <v>488</v>
      </c>
      <c r="J16" s="318" t="s">
        <v>489</v>
      </c>
      <c r="K16" s="318" t="s">
        <v>490</v>
      </c>
      <c r="L16" s="317" t="s">
        <v>491</v>
      </c>
      <c r="M16" s="317" t="s">
        <v>492</v>
      </c>
    </row>
    <row r="17" spans="2:13" s="185" customFormat="1" ht="20.149999999999999" customHeight="1">
      <c r="B17" s="319" t="s">
        <v>467</v>
      </c>
      <c r="C17" s="319" t="s">
        <v>468</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19" t="s">
        <v>469</v>
      </c>
      <c r="C18" s="319" t="s">
        <v>468</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19" t="s">
        <v>475</v>
      </c>
      <c r="C19" s="319" t="s">
        <v>468</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20" t="s">
        <v>456</v>
      </c>
      <c r="C20" s="31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20" t="s">
        <v>456</v>
      </c>
      <c r="C21" s="319" t="s">
        <v>476</v>
      </c>
      <c r="D21" s="186">
        <v>0.9</v>
      </c>
      <c r="E21" s="186">
        <v>0.3</v>
      </c>
      <c r="F21" s="186">
        <v>0.3</v>
      </c>
      <c r="G21" s="186">
        <v>2.5</v>
      </c>
      <c r="H21" s="187" t="s">
        <v>39</v>
      </c>
      <c r="I21" s="186">
        <v>0</v>
      </c>
      <c r="J21" s="186">
        <v>0.2</v>
      </c>
      <c r="K21" s="186">
        <v>0</v>
      </c>
      <c r="L21" s="186">
        <v>0.8</v>
      </c>
      <c r="M21" s="186">
        <v>0.5</v>
      </c>
    </row>
    <row r="22" spans="2:13" s="185" customFormat="1" ht="20.149999999999999" customHeight="1">
      <c r="B22" s="320" t="s">
        <v>456</v>
      </c>
      <c r="C22" s="31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20" t="s">
        <v>456</v>
      </c>
      <c r="C23" s="319" t="s">
        <v>477</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20" t="s">
        <v>456</v>
      </c>
      <c r="C24" s="319" t="s">
        <v>478</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20" t="s">
        <v>456</v>
      </c>
      <c r="C25" s="319" t="s">
        <v>479</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20" t="s">
        <v>456</v>
      </c>
      <c r="C26" s="31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20" t="s">
        <v>456</v>
      </c>
      <c r="C27" s="31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20" t="s">
        <v>456</v>
      </c>
      <c r="C28" s="31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20" t="s">
        <v>456</v>
      </c>
      <c r="C29" s="319" t="s">
        <v>480</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19" t="s">
        <v>85</v>
      </c>
      <c r="C30" s="319" t="s">
        <v>468</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19" t="s">
        <v>481</v>
      </c>
      <c r="C31" s="319" t="s">
        <v>468</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19" t="s">
        <v>121</v>
      </c>
      <c r="C32" s="319" t="s">
        <v>468</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21" t="s">
        <v>482</v>
      </c>
      <c r="C33" s="321" t="s">
        <v>468</v>
      </c>
      <c r="D33" s="186">
        <v>2203.4</v>
      </c>
      <c r="E33" s="186">
        <v>1137.7</v>
      </c>
      <c r="F33" s="186">
        <v>67.400000000000006</v>
      </c>
      <c r="G33" s="186">
        <v>311.5</v>
      </c>
      <c r="H33" s="186">
        <v>216.1</v>
      </c>
      <c r="I33" s="186">
        <v>53.7</v>
      </c>
      <c r="J33" s="186">
        <v>117.3</v>
      </c>
      <c r="K33" s="186">
        <v>9.6</v>
      </c>
      <c r="L33" s="186">
        <v>239.3</v>
      </c>
      <c r="M33" s="186">
        <v>1039.8</v>
      </c>
    </row>
    <row r="35" spans="2:13">
      <c r="B35" s="188" t="s">
        <v>630</v>
      </c>
      <c r="C35" s="188"/>
    </row>
    <row r="36" spans="2:13">
      <c r="C36" s="312" t="s">
        <v>446</v>
      </c>
      <c r="D36" s="312" t="s">
        <v>447</v>
      </c>
    </row>
    <row r="37" spans="2:13">
      <c r="B37" s="176" t="s">
        <v>445</v>
      </c>
      <c r="C37" s="177">
        <f>SUM('2019 KESIS Energy Balance'!Z59:AE59)</f>
        <v>50.731999999999999</v>
      </c>
      <c r="D37" s="178">
        <f>C37/SUM($C$37:$C$39)</f>
        <v>4.8876454289358787E-2</v>
      </c>
    </row>
    <row r="38" spans="2:13">
      <c r="B38" s="176" t="s">
        <v>423</v>
      </c>
      <c r="C38" s="177">
        <f>SUM('2019 KESIS Energy Balance'!AF59:AH59)</f>
        <v>174.44899999999998</v>
      </c>
      <c r="D38" s="178">
        <f>C38/SUM($C$37:$C$39)</f>
        <v>0.16806844938745466</v>
      </c>
    </row>
    <row r="39" spans="2:13">
      <c r="B39" s="176" t="s">
        <v>424</v>
      </c>
      <c r="C39" s="177">
        <f>SUM('2019 KESIS Energy Balance'!W59:Z59)</f>
        <v>812.7829999999999</v>
      </c>
      <c r="D39" s="17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627</v>
      </c>
    </row>
    <row r="4" spans="2:14">
      <c r="B4" s="188" t="s">
        <v>631</v>
      </c>
      <c r="C4" s="188"/>
    </row>
    <row r="5" spans="2:14" s="330" customFormat="1" ht="29">
      <c r="B5" s="326"/>
      <c r="C5" s="326" t="s">
        <v>634</v>
      </c>
      <c r="D5" s="326" t="s">
        <v>635</v>
      </c>
      <c r="E5" s="326" t="s">
        <v>416</v>
      </c>
      <c r="F5" s="329" t="s">
        <v>417</v>
      </c>
      <c r="G5" s="329" t="s">
        <v>418</v>
      </c>
      <c r="H5" s="329" t="s">
        <v>419</v>
      </c>
      <c r="I5" s="329" t="s">
        <v>420</v>
      </c>
      <c r="J5" s="329" t="s">
        <v>421</v>
      </c>
      <c r="K5" s="329" t="s">
        <v>422</v>
      </c>
      <c r="L5" s="329" t="s">
        <v>423</v>
      </c>
      <c r="M5" s="329" t="s">
        <v>424</v>
      </c>
      <c r="N5" s="329" t="s">
        <v>425</v>
      </c>
    </row>
    <row r="6" spans="2:14" s="333" customFormat="1" ht="29">
      <c r="B6" s="346" t="s">
        <v>16</v>
      </c>
      <c r="C6" s="347" t="str">
        <f>VLOOKUP($B6,About!$B$31:$E$55,3,0)</f>
        <v>EndUse&gt;Industry&gt;non-ferrous metals</v>
      </c>
      <c r="D6" s="347" t="str">
        <f>VLOOKUP($B6,About!$B$31:$E$55,4,0)</f>
        <v>Primary non-ferrous metals manufacturing</v>
      </c>
      <c r="E6" s="348">
        <f>D40/SUM(D40:H40)</f>
        <v>0.33838301347488775</v>
      </c>
      <c r="F6" s="348">
        <f>D18/SUM(D18:H18)</f>
        <v>0.97029702970297016</v>
      </c>
      <c r="G6" s="349">
        <f>D37/SUM(D37:H37)</f>
        <v>0.40929344366645448</v>
      </c>
      <c r="H6" s="348">
        <f>D38/SUM(D38:H38)</f>
        <v>0.76582278481012667</v>
      </c>
      <c r="I6" s="348">
        <f>SUM(D27:D29)/SUM(D27:H29)</f>
        <v>0.10526315789473685</v>
      </c>
      <c r="J6" s="349">
        <f>D39/SUM(D39:H39)</f>
        <v>0.59027777777777779</v>
      </c>
      <c r="K6" s="346" t="s">
        <v>433</v>
      </c>
      <c r="L6" s="348">
        <f>SUM(D30:D32)/SUM(D30:H32)</f>
        <v>0.93931398416886547</v>
      </c>
      <c r="M6" s="348">
        <f>SUM(D34:D35)/SUM(D34:H35)</f>
        <v>0.38990825688073388</v>
      </c>
      <c r="N6" s="346" t="s">
        <v>433</v>
      </c>
    </row>
    <row r="7" spans="2:14" s="333" customFormat="1" ht="101.5">
      <c r="B7" s="350" t="s">
        <v>17</v>
      </c>
      <c r="C7" s="351" t="str">
        <f>VLOOKUP($B7,About!$B$31:$E$55,3,0)</f>
        <v>EndUse&gt;Industry&gt;non-ferrous metals</v>
      </c>
      <c r="D7" s="351" t="str">
        <f>VLOOKUP($B7,About!$B$31:$E$55,4,0)</f>
        <v>Metal Foundry, Structural Metal Products, Tank and Steam Generator Manufacturing, Weapons and Gun Ammunition Manufacturing, other Metalworking Products Manufacturing</v>
      </c>
      <c r="E7" s="352">
        <f>1-E6</f>
        <v>0.66161698652511225</v>
      </c>
      <c r="F7" s="352">
        <f t="shared" ref="F7:M7" si="0">1-F6</f>
        <v>2.970297029702984E-2</v>
      </c>
      <c r="G7" s="352">
        <f t="shared" si="0"/>
        <v>0.59070655633354552</v>
      </c>
      <c r="H7" s="352">
        <f t="shared" si="0"/>
        <v>0.23417721518987333</v>
      </c>
      <c r="I7" s="352">
        <f t="shared" si="0"/>
        <v>0.89473684210526316</v>
      </c>
      <c r="J7" s="352">
        <f t="shared" si="0"/>
        <v>0.40972222222222221</v>
      </c>
      <c r="K7" s="350" t="s">
        <v>432</v>
      </c>
      <c r="L7" s="352">
        <f t="shared" si="0"/>
        <v>6.0686015831134532E-2</v>
      </c>
      <c r="M7" s="352">
        <f t="shared" si="0"/>
        <v>0.61009174311926606</v>
      </c>
      <c r="N7" s="350" t="s">
        <v>432</v>
      </c>
    </row>
    <row r="8" spans="2:14" s="327" customFormat="1">
      <c r="B8" s="327" t="s">
        <v>495</v>
      </c>
      <c r="E8" s="328">
        <f t="shared" ref="E8:N8" si="1">SUM(E6:E7)</f>
        <v>1</v>
      </c>
      <c r="F8" s="328">
        <f t="shared" si="1"/>
        <v>1</v>
      </c>
      <c r="G8" s="328">
        <f t="shared" si="1"/>
        <v>1</v>
      </c>
      <c r="H8" s="328">
        <f t="shared" si="1"/>
        <v>1</v>
      </c>
      <c r="I8" s="328">
        <f t="shared" si="1"/>
        <v>1</v>
      </c>
      <c r="J8" s="328">
        <f t="shared" si="1"/>
        <v>1</v>
      </c>
      <c r="K8" s="328">
        <f t="shared" si="1"/>
        <v>0</v>
      </c>
      <c r="L8" s="328">
        <f t="shared" si="1"/>
        <v>1</v>
      </c>
      <c r="M8" s="328">
        <f t="shared" si="1"/>
        <v>1</v>
      </c>
      <c r="N8" s="328">
        <f t="shared" si="1"/>
        <v>0</v>
      </c>
    </row>
    <row r="10" spans="2:14" s="185" customFormat="1">
      <c r="B10" s="188" t="s">
        <v>633</v>
      </c>
      <c r="C10" s="2"/>
    </row>
    <row r="11" spans="2:14" s="185" customFormat="1">
      <c r="B11" s="2" t="s">
        <v>450</v>
      </c>
      <c r="C11" s="2" t="s">
        <v>451</v>
      </c>
    </row>
    <row r="12" spans="2:14" s="185" customFormat="1">
      <c r="B12" s="2" t="s">
        <v>452</v>
      </c>
      <c r="C12" s="2" t="s">
        <v>496</v>
      </c>
    </row>
    <row r="13" spans="2:14" s="185" customFormat="1">
      <c r="B13" s="2" t="s">
        <v>454</v>
      </c>
      <c r="C13" s="2" t="s">
        <v>455</v>
      </c>
    </row>
    <row r="14" spans="2:14" s="185" customFormat="1">
      <c r="B14" s="2" t="s">
        <v>457</v>
      </c>
      <c r="C14" s="2" t="s">
        <v>458</v>
      </c>
    </row>
    <row r="15" spans="2:14" s="185" customFormat="1" ht="20.149999999999999" customHeight="1">
      <c r="B15" s="470" t="s">
        <v>459</v>
      </c>
      <c r="C15" s="470" t="s">
        <v>460</v>
      </c>
      <c r="D15" s="472" t="s">
        <v>461</v>
      </c>
      <c r="E15" s="472" t="s">
        <v>461</v>
      </c>
      <c r="F15" s="472" t="s">
        <v>461</v>
      </c>
      <c r="G15" s="472" t="s">
        <v>461</v>
      </c>
      <c r="H15" s="472" t="s">
        <v>461</v>
      </c>
    </row>
    <row r="16" spans="2:14" s="185" customFormat="1" ht="20.149999999999999" customHeight="1">
      <c r="B16" s="471" t="s">
        <v>459</v>
      </c>
      <c r="C16" s="471" t="s">
        <v>460</v>
      </c>
      <c r="D16" s="318" t="s">
        <v>497</v>
      </c>
      <c r="E16" s="317" t="s">
        <v>498</v>
      </c>
      <c r="F16" s="317" t="s">
        <v>499</v>
      </c>
      <c r="G16" s="317" t="s">
        <v>500</v>
      </c>
      <c r="H16" s="317" t="s">
        <v>501</v>
      </c>
    </row>
    <row r="17" spans="2:8" s="185" customFormat="1" ht="20.149999999999999" customHeight="1">
      <c r="B17" s="319" t="s">
        <v>467</v>
      </c>
      <c r="C17" s="319" t="s">
        <v>468</v>
      </c>
      <c r="D17" s="186">
        <v>1798.8</v>
      </c>
      <c r="E17" s="186">
        <v>307.2</v>
      </c>
      <c r="F17" s="186">
        <v>335.9</v>
      </c>
      <c r="G17" s="186">
        <v>47.5</v>
      </c>
      <c r="H17" s="186">
        <v>1404.5</v>
      </c>
    </row>
    <row r="18" spans="2:8" s="185" customFormat="1" ht="20.149999999999999" customHeight="1">
      <c r="B18" s="319" t="s">
        <v>469</v>
      </c>
      <c r="C18" s="319" t="s">
        <v>468</v>
      </c>
      <c r="D18" s="186">
        <v>284.2</v>
      </c>
      <c r="E18" s="186">
        <v>6.1</v>
      </c>
      <c r="F18" s="187" t="s">
        <v>39</v>
      </c>
      <c r="G18" s="187" t="s">
        <v>39</v>
      </c>
      <c r="H18" s="186">
        <v>2.6</v>
      </c>
    </row>
    <row r="19" spans="2:8" s="185" customFormat="1" ht="20.149999999999999" customHeight="1">
      <c r="B19" s="320" t="s">
        <v>456</v>
      </c>
      <c r="C19" s="319" t="s">
        <v>470</v>
      </c>
      <c r="D19" s="187" t="s">
        <v>39</v>
      </c>
      <c r="E19" s="186">
        <v>0.1</v>
      </c>
      <c r="F19" s="187" t="s">
        <v>39</v>
      </c>
      <c r="G19" s="187" t="s">
        <v>39</v>
      </c>
      <c r="H19" s="186">
        <v>0</v>
      </c>
    </row>
    <row r="20" spans="2:8" s="185" customFormat="1" ht="20.149999999999999" customHeight="1">
      <c r="B20" s="320" t="s">
        <v>456</v>
      </c>
      <c r="C20" s="319" t="s">
        <v>136</v>
      </c>
      <c r="D20" s="187" t="s">
        <v>39</v>
      </c>
      <c r="E20" s="187" t="s">
        <v>39</v>
      </c>
      <c r="F20" s="187" t="s">
        <v>39</v>
      </c>
      <c r="G20" s="187" t="s">
        <v>39</v>
      </c>
      <c r="H20" s="186">
        <v>0</v>
      </c>
    </row>
    <row r="21" spans="2:8" s="185" customFormat="1" ht="20.149999999999999" customHeight="1">
      <c r="B21" s="320" t="s">
        <v>456</v>
      </c>
      <c r="C21" s="319" t="s">
        <v>137</v>
      </c>
      <c r="D21" s="186">
        <v>131.6</v>
      </c>
      <c r="E21" s="186">
        <v>4.5</v>
      </c>
      <c r="F21" s="187" t="s">
        <v>39</v>
      </c>
      <c r="G21" s="187" t="s">
        <v>39</v>
      </c>
      <c r="H21" s="187" t="s">
        <v>39</v>
      </c>
    </row>
    <row r="22" spans="2:8" s="185" customFormat="1" ht="20.149999999999999" customHeight="1">
      <c r="B22" s="320" t="s">
        <v>456</v>
      </c>
      <c r="C22" s="319" t="s">
        <v>471</v>
      </c>
      <c r="D22" s="186">
        <v>131.1</v>
      </c>
      <c r="E22" s="187" t="s">
        <v>39</v>
      </c>
      <c r="F22" s="187" t="s">
        <v>39</v>
      </c>
      <c r="G22" s="187" t="s">
        <v>39</v>
      </c>
      <c r="H22" s="187" t="s">
        <v>39</v>
      </c>
    </row>
    <row r="23" spans="2:8" s="185" customFormat="1" ht="20.149999999999999" customHeight="1">
      <c r="B23" s="320" t="s">
        <v>456</v>
      </c>
      <c r="C23" s="319" t="s">
        <v>472</v>
      </c>
      <c r="D23" s="187" t="s">
        <v>39</v>
      </c>
      <c r="E23" s="187" t="s">
        <v>39</v>
      </c>
      <c r="F23" s="187" t="s">
        <v>39</v>
      </c>
      <c r="G23" s="187" t="s">
        <v>39</v>
      </c>
      <c r="H23" s="187" t="s">
        <v>39</v>
      </c>
    </row>
    <row r="24" spans="2:8" s="185" customFormat="1" ht="20.149999999999999" customHeight="1">
      <c r="B24" s="320" t="s">
        <v>456</v>
      </c>
      <c r="C24" s="319" t="s">
        <v>473</v>
      </c>
      <c r="D24" s="186">
        <v>21.4</v>
      </c>
      <c r="E24" s="186">
        <v>1.5</v>
      </c>
      <c r="F24" s="187" t="s">
        <v>39</v>
      </c>
      <c r="G24" s="187" t="s">
        <v>39</v>
      </c>
      <c r="H24" s="186">
        <v>2.6</v>
      </c>
    </row>
    <row r="25" spans="2:8" s="185" customFormat="1" ht="20.149999999999999" customHeight="1">
      <c r="B25" s="320" t="s">
        <v>456</v>
      </c>
      <c r="C25" s="319" t="s">
        <v>474</v>
      </c>
      <c r="D25" s="187" t="s">
        <v>39</v>
      </c>
      <c r="E25" s="187" t="s">
        <v>39</v>
      </c>
      <c r="F25" s="187" t="s">
        <v>39</v>
      </c>
      <c r="G25" s="187" t="s">
        <v>39</v>
      </c>
      <c r="H25" s="186">
        <v>0</v>
      </c>
    </row>
    <row r="26" spans="2:8" s="185" customFormat="1" ht="20.149999999999999" customHeight="1">
      <c r="B26" s="319" t="s">
        <v>475</v>
      </c>
      <c r="C26" s="319" t="s">
        <v>468</v>
      </c>
      <c r="D26" s="186">
        <v>335.5</v>
      </c>
      <c r="E26" s="186">
        <v>17.600000000000001</v>
      </c>
      <c r="F26" s="186">
        <v>13.5</v>
      </c>
      <c r="G26" s="186">
        <v>5.4</v>
      </c>
      <c r="H26" s="186">
        <v>26.6</v>
      </c>
    </row>
    <row r="27" spans="2:8" s="185" customFormat="1" ht="20.149999999999999" customHeight="1">
      <c r="B27" s="320" t="s">
        <v>456</v>
      </c>
      <c r="C27" s="319" t="s">
        <v>58</v>
      </c>
      <c r="D27" s="186">
        <v>0</v>
      </c>
      <c r="E27" s="186">
        <v>0</v>
      </c>
      <c r="F27" s="186">
        <v>0</v>
      </c>
      <c r="G27" s="187" t="s">
        <v>39</v>
      </c>
      <c r="H27" s="186">
        <v>0.1</v>
      </c>
    </row>
    <row r="28" spans="2:8" s="185" customFormat="1" ht="20.149999999999999" customHeight="1">
      <c r="B28" s="320" t="s">
        <v>456</v>
      </c>
      <c r="C28" s="319" t="s">
        <v>476</v>
      </c>
      <c r="D28" s="186">
        <v>0.1</v>
      </c>
      <c r="E28" s="186">
        <v>0.4</v>
      </c>
      <c r="F28" s="186">
        <v>0</v>
      </c>
      <c r="G28" s="186">
        <v>0</v>
      </c>
      <c r="H28" s="186">
        <v>0.9</v>
      </c>
    </row>
    <row r="29" spans="2:8" s="185" customFormat="1" ht="20.149999999999999" customHeight="1">
      <c r="B29" s="320" t="s">
        <v>456</v>
      </c>
      <c r="C29" s="319" t="s">
        <v>59</v>
      </c>
      <c r="D29" s="186">
        <v>0.3</v>
      </c>
      <c r="E29" s="186">
        <v>0.5</v>
      </c>
      <c r="F29" s="186">
        <v>0.4</v>
      </c>
      <c r="G29" s="186">
        <v>0.1</v>
      </c>
      <c r="H29" s="186">
        <v>1</v>
      </c>
    </row>
    <row r="30" spans="2:8" s="185" customFormat="1" ht="20.149999999999999" customHeight="1">
      <c r="B30" s="320" t="s">
        <v>456</v>
      </c>
      <c r="C30" s="319" t="s">
        <v>477</v>
      </c>
      <c r="D30" s="186">
        <v>0</v>
      </c>
      <c r="E30" s="186">
        <v>0.2</v>
      </c>
      <c r="F30" s="186">
        <v>0.4</v>
      </c>
      <c r="G30" s="187" t="s">
        <v>39</v>
      </c>
      <c r="H30" s="186">
        <v>0</v>
      </c>
    </row>
    <row r="31" spans="2:8" s="185" customFormat="1" ht="20.149999999999999" customHeight="1">
      <c r="B31" s="320" t="s">
        <v>456</v>
      </c>
      <c r="C31" s="319" t="s">
        <v>478</v>
      </c>
      <c r="D31" s="187" t="s">
        <v>39</v>
      </c>
      <c r="E31" s="186">
        <v>0.3</v>
      </c>
      <c r="F31" s="187" t="s">
        <v>39</v>
      </c>
      <c r="G31" s="187" t="s">
        <v>39</v>
      </c>
      <c r="H31" s="187" t="s">
        <v>39</v>
      </c>
    </row>
    <row r="32" spans="2:8" s="185" customFormat="1" ht="20.149999999999999" customHeight="1">
      <c r="B32" s="320" t="s">
        <v>456</v>
      </c>
      <c r="C32" s="319" t="s">
        <v>479</v>
      </c>
      <c r="D32" s="186">
        <v>35.6</v>
      </c>
      <c r="E32" s="186">
        <v>0.1</v>
      </c>
      <c r="F32" s="186">
        <v>0.4</v>
      </c>
      <c r="G32" s="187" t="s">
        <v>39</v>
      </c>
      <c r="H32" s="186">
        <v>0.9</v>
      </c>
    </row>
    <row r="33" spans="2:8" s="185" customFormat="1" ht="20.149999999999999" customHeight="1">
      <c r="B33" s="320" t="s">
        <v>456</v>
      </c>
      <c r="C33" s="319" t="s">
        <v>163</v>
      </c>
      <c r="D33" s="187" t="s">
        <v>39</v>
      </c>
      <c r="E33" s="187" t="s">
        <v>39</v>
      </c>
      <c r="F33" s="187" t="s">
        <v>39</v>
      </c>
      <c r="G33" s="187" t="s">
        <v>39</v>
      </c>
      <c r="H33" s="187" t="s">
        <v>39</v>
      </c>
    </row>
    <row r="34" spans="2:8" s="185" customFormat="1" ht="20.149999999999999" customHeight="1">
      <c r="B34" s="320" t="s">
        <v>456</v>
      </c>
      <c r="C34" s="319" t="s">
        <v>154</v>
      </c>
      <c r="D34" s="186">
        <v>24.3</v>
      </c>
      <c r="E34" s="186">
        <v>11.1</v>
      </c>
      <c r="F34" s="186">
        <v>4.4000000000000004</v>
      </c>
      <c r="G34" s="186">
        <v>0.4</v>
      </c>
      <c r="H34" s="186">
        <v>23.3</v>
      </c>
    </row>
    <row r="35" spans="2:8" s="185" customFormat="1" ht="20.149999999999999" customHeight="1">
      <c r="B35" s="320" t="s">
        <v>456</v>
      </c>
      <c r="C35" s="319" t="s">
        <v>155</v>
      </c>
      <c r="D35" s="186">
        <v>1.2</v>
      </c>
      <c r="E35" s="186">
        <v>0</v>
      </c>
      <c r="F35" s="186">
        <v>0.4</v>
      </c>
      <c r="G35" s="186">
        <v>0</v>
      </c>
      <c r="H35" s="186">
        <v>0.3</v>
      </c>
    </row>
    <row r="36" spans="2:8" s="185" customFormat="1" ht="20.149999999999999" customHeight="1">
      <c r="B36" s="320" t="s">
        <v>456</v>
      </c>
      <c r="C36" s="319" t="s">
        <v>480</v>
      </c>
      <c r="D36" s="186">
        <v>274.2</v>
      </c>
      <c r="E36" s="186">
        <v>5</v>
      </c>
      <c r="F36" s="186">
        <v>7.4</v>
      </c>
      <c r="G36" s="186">
        <v>4.8</v>
      </c>
      <c r="H36" s="186">
        <v>0.1</v>
      </c>
    </row>
    <row r="37" spans="2:8" s="185" customFormat="1" ht="20.149999999999999" customHeight="1">
      <c r="B37" s="319" t="s">
        <v>85</v>
      </c>
      <c r="C37" s="319" t="s">
        <v>468</v>
      </c>
      <c r="D37" s="186">
        <v>257.2</v>
      </c>
      <c r="E37" s="186">
        <v>22.8</v>
      </c>
      <c r="F37" s="186">
        <v>62.4</v>
      </c>
      <c r="G37" s="186">
        <v>13</v>
      </c>
      <c r="H37" s="186">
        <v>273</v>
      </c>
    </row>
    <row r="38" spans="2:8" s="185" customFormat="1" ht="20.149999999999999" customHeight="1">
      <c r="B38" s="319" t="s">
        <v>481</v>
      </c>
      <c r="C38" s="319" t="s">
        <v>468</v>
      </c>
      <c r="D38" s="186">
        <v>84.7</v>
      </c>
      <c r="E38" s="186">
        <v>0.1</v>
      </c>
      <c r="F38" s="186">
        <v>9.1999999999999993</v>
      </c>
      <c r="G38" s="187" t="s">
        <v>39</v>
      </c>
      <c r="H38" s="186">
        <v>16.600000000000001</v>
      </c>
    </row>
    <row r="39" spans="2:8" s="185" customFormat="1" ht="20.149999999999999" customHeight="1">
      <c r="B39" s="319" t="s">
        <v>121</v>
      </c>
      <c r="C39" s="319" t="s">
        <v>468</v>
      </c>
      <c r="D39" s="186">
        <v>8.5</v>
      </c>
      <c r="E39" s="186">
        <v>0</v>
      </c>
      <c r="F39" s="187" t="s">
        <v>39</v>
      </c>
      <c r="G39" s="186">
        <v>1.8</v>
      </c>
      <c r="H39" s="186">
        <v>4.0999999999999996</v>
      </c>
    </row>
    <row r="40" spans="2:8" s="185" customFormat="1" ht="20.149999999999999" customHeight="1">
      <c r="B40" s="321" t="s">
        <v>482</v>
      </c>
      <c r="C40" s="321" t="s">
        <v>468</v>
      </c>
      <c r="D40" s="186">
        <v>828.7</v>
      </c>
      <c r="E40" s="186">
        <v>260.7</v>
      </c>
      <c r="F40" s="186">
        <v>250.8</v>
      </c>
      <c r="G40" s="186">
        <v>27.3</v>
      </c>
      <c r="H40" s="186">
        <v>1081.5</v>
      </c>
    </row>
    <row r="42" spans="2:8">
      <c r="B42" s="188" t="s">
        <v>630</v>
      </c>
      <c r="C42" s="188"/>
    </row>
    <row r="43" spans="2:8">
      <c r="C43" s="148" t="s">
        <v>446</v>
      </c>
      <c r="D43" s="148" t="s">
        <v>447</v>
      </c>
    </row>
    <row r="44" spans="2:8">
      <c r="B44" s="176" t="s">
        <v>445</v>
      </c>
      <c r="C44" s="177">
        <f>SUM('2019 KESIS Energy Balance'!Z62:AE62)</f>
        <v>3.2590000000000003</v>
      </c>
      <c r="D44" s="178">
        <f>C44/SUM($C$44:$C$46)</f>
        <v>0.1176789196215787</v>
      </c>
    </row>
    <row r="45" spans="2:8">
      <c r="B45" s="176" t="s">
        <v>423</v>
      </c>
      <c r="C45" s="177">
        <f>SUM('2019 KESIS Energy Balance'!AF62:AH62)</f>
        <v>12.266999999999999</v>
      </c>
      <c r="D45" s="178">
        <f>C45/SUM($C$44:$C$46)</f>
        <v>0.44294793095977469</v>
      </c>
    </row>
    <row r="46" spans="2:8">
      <c r="B46" s="176" t="s">
        <v>424</v>
      </c>
      <c r="C46" s="177">
        <f>SUM('2019 KESIS Energy Balance'!W62:Y62)</f>
        <v>12.167999999999999</v>
      </c>
      <c r="D46" s="17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29" width="19.6328125" style="148" customWidth="1"/>
    <col min="30" max="16384" width="8.6328125" style="148"/>
  </cols>
  <sheetData>
    <row r="2" spans="2:14">
      <c r="B2" s="311" t="s">
        <v>628</v>
      </c>
    </row>
    <row r="4" spans="2:14">
      <c r="B4" s="188" t="s">
        <v>631</v>
      </c>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ht="145">
      <c r="B6" s="355" t="s">
        <v>18</v>
      </c>
      <c r="C6" s="356" t="str">
        <f>VLOOKUP($B6,About!$B$31:$E$55,3,0)</f>
        <v>EndUse&gt;Industry&gt;machinery</v>
      </c>
      <c r="D6" s="356" t="str">
        <f>VLOOKUP($B6,About!$B$31:$E$55,4,0)</f>
        <v>Semiconductor manufacturing business, electronic component manufacturing business, computer and peripheral device manufacturing business, communication and broadcasting equipment manufacturing business, video and audio equipment manufacturing business</v>
      </c>
      <c r="E6" s="357">
        <f>SUM(D36:H36)/SUM($D$36:$AC$36)</f>
        <v>0.55477986857442951</v>
      </c>
      <c r="F6" s="357">
        <f>SUM(D21:H21)/SUM($D$21:$AC$21)</f>
        <v>0</v>
      </c>
      <c r="G6" s="357">
        <f>SUM(D33:H33)/SUM($D$33:$AC$33)</f>
        <v>0.5136790714812085</v>
      </c>
      <c r="H6" s="357">
        <f>SUM(D34:H34)/SUM($D$34:$AC$34)</f>
        <v>0.9375</v>
      </c>
      <c r="I6" s="357">
        <f>SUM(D23:H25)/SUM($D$23:$AC$25)</f>
        <v>1.0554089709762534E-2</v>
      </c>
      <c r="J6" s="357">
        <f>SUM(D35:H35)/SUM($D$35:$AC$35)</f>
        <v>0.80044101433296577</v>
      </c>
      <c r="K6" s="194" t="s">
        <v>433</v>
      </c>
      <c r="L6" s="357">
        <f>SUM(D26:H28)/SUM($D$26:$AC$28)</f>
        <v>0</v>
      </c>
      <c r="M6" s="357">
        <f>SUM(D30:H31)/SUM($D$30:$AC$31)</f>
        <v>4.0089086859688192E-2</v>
      </c>
      <c r="N6" s="194" t="s">
        <v>433</v>
      </c>
    </row>
    <row r="7" spans="2:14" ht="145">
      <c r="B7" s="358" t="s">
        <v>19</v>
      </c>
      <c r="C7" s="359" t="str">
        <f>VLOOKUP($B7,About!$B$31:$E$55,3,0)</f>
        <v>EndUse&gt;Industry&gt;machinery</v>
      </c>
      <c r="D7" s="359" t="str">
        <f>VLOOKUP($B7,About!$B$31:$E$55,4,0)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60">
        <f>SUM(N36:S36)/SUM($D$36:$AC$36)</f>
        <v>9.660932276121792E-2</v>
      </c>
      <c r="F7" s="360">
        <f>SUM(N21:S21)/SUM($D$21:$AC$21)</f>
        <v>0</v>
      </c>
      <c r="G7" s="360">
        <f>SUM(N33:S33)/SUM($D$33:$AC$33)</f>
        <v>7.5580324244657326E-2</v>
      </c>
      <c r="H7" s="360">
        <f>SUM(N34:S34)/SUM($D$34:$AC$34)</f>
        <v>0</v>
      </c>
      <c r="I7" s="360">
        <f>SUM(N23:S25)/SUM($D$23:$AC$25)</f>
        <v>1.3192612137203167E-2</v>
      </c>
      <c r="J7" s="360">
        <f>SUM(N35:S35)/SUM($D$35:$AC$35)</f>
        <v>0.16317530319735396</v>
      </c>
      <c r="K7" s="361" t="s">
        <v>432</v>
      </c>
      <c r="L7" s="360">
        <f>SUM(N26:S28)/SUM($D$26:$AC$28)</f>
        <v>1.515151515151515E-2</v>
      </c>
      <c r="M7" s="360">
        <f>SUM(N30:S31)/SUM($D$30:$AC$31)</f>
        <v>5.1224944320712694E-2</v>
      </c>
      <c r="N7" s="361" t="s">
        <v>432</v>
      </c>
    </row>
    <row r="8" spans="2:14" ht="188.5">
      <c r="B8" s="362" t="s">
        <v>20</v>
      </c>
      <c r="C8" s="363" t="str">
        <f>VLOOKUP($B8,About!$B$31:$E$55,3,0)</f>
        <v>EndUse&gt;Industry&gt;machinery</v>
      </c>
      <c r="D8" s="363" t="str">
        <f>VLOOKUP($B8,About!$B$31:$E$55,4,0)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64">
        <f>SUM(I36:M36,T36:U36)/SUM($D$36:$AC$36)</f>
        <v>0.15081916815043489</v>
      </c>
      <c r="F8" s="364">
        <f>SUM(I21:M21,T21:U21)/SUM($D$21:$AC$21)</f>
        <v>1</v>
      </c>
      <c r="G8" s="364">
        <f>SUM(I33:M33,T33:U33)/SUM($D$33:$AC$33)</f>
        <v>6.0058953574060409E-2</v>
      </c>
      <c r="H8" s="364">
        <f>SUM(I34:M34,T34:U34)/SUM($D$34:$AC$34)</f>
        <v>6.25E-2</v>
      </c>
      <c r="I8" s="364">
        <f>SUM(I23:M25,T23:U25)/SUM($D$23:$AC$25)</f>
        <v>5.4089709762532981E-2</v>
      </c>
      <c r="J8" s="364">
        <f>SUM(I35:M35,T35:U35)/SUM($D$35:$AC$35)</f>
        <v>7.1664829106945997E-3</v>
      </c>
      <c r="K8" s="365" t="s">
        <v>432</v>
      </c>
      <c r="L8" s="364">
        <f>SUM(I26:M28,,T26:U28)/SUM($D$26:$AC$28)</f>
        <v>0.33333333333333337</v>
      </c>
      <c r="M8" s="364">
        <f>SUM(I30:M31,T30:U31)/SUM($D$30:$AC$31)</f>
        <v>0.19376391982182625</v>
      </c>
      <c r="N8" s="365" t="s">
        <v>432</v>
      </c>
    </row>
    <row r="9" spans="2:14" ht="116">
      <c r="B9" s="366" t="s">
        <v>21</v>
      </c>
      <c r="C9" s="367" t="str">
        <f>VLOOKUP($B9,About!$B$31:$E$55,3,0)</f>
        <v>EndUse&gt;Industry&gt;transportation equiment</v>
      </c>
      <c r="D9" s="367" t="str">
        <f>VLOOKUP($B9,About!$B$31:$E$55,4,0)</f>
        <v>Automobile engine and automobile manufacturing business, automobile body and trailer manufacturing business, new automobile parts manufacturing business, automobile remanufactured parts manufacturing business</v>
      </c>
      <c r="E9" s="368">
        <f>SUM(I37:M37,V36:Y36)/SUM($D$36:$AC$36)</f>
        <v>0.15746730372628637</v>
      </c>
      <c r="F9" s="368">
        <f>SUM(V21:Y21)/SUM($D$21:$AC$21)</f>
        <v>0</v>
      </c>
      <c r="G9" s="368">
        <f>SUM(V33:Y33)/SUM($D$33:$AC$33)</f>
        <v>0.31553979366249074</v>
      </c>
      <c r="H9" s="368">
        <f>SUM(V34:Y34)/SUM($D$34:$AC$34)</f>
        <v>0</v>
      </c>
      <c r="I9" s="368">
        <f>SUM(V23:Y25)/SUM($D$23:$AC$25)</f>
        <v>0.46569920844327173</v>
      </c>
      <c r="J9" s="368">
        <f>SUM(V35:Y35)/SUM($D$35:$AC$35)</f>
        <v>2.9217199558985673E-2</v>
      </c>
      <c r="K9" s="369" t="s">
        <v>432</v>
      </c>
      <c r="L9" s="368">
        <f>SUM(V26:Y28)/SUM($D$26:$AC$28)</f>
        <v>0.10101010101010101</v>
      </c>
      <c r="M9" s="368">
        <f>SUM(V30:Y31)/SUM($D$30:$AC$31)</f>
        <v>0.47216035634743875</v>
      </c>
      <c r="N9" s="369" t="s">
        <v>432</v>
      </c>
    </row>
    <row r="10" spans="2:14" ht="101.5">
      <c r="B10" s="370" t="s">
        <v>22</v>
      </c>
      <c r="C10" s="371" t="str">
        <f>VLOOKUP($B10,About!$B$31:$E$55,3,0)</f>
        <v>EndUse&gt;Industry&gt;transportation equiment</v>
      </c>
      <c r="D10" s="371" t="str">
        <f>VLOOKUP($B10,About!$B$31:$E$55,4,0)</f>
        <v>Ship and boat construction business, railway equipment manufacturing business, aircraft, spaceship and parts manufacturing business, and other transportation equipment manufacturing business</v>
      </c>
      <c r="E10" s="372">
        <f>SUM(Z36:AD36)/SUM($D$36:$AC$36)</f>
        <v>4.0324336787631136E-2</v>
      </c>
      <c r="F10" s="372">
        <f>SUM(Z21:AC21)/SUM($D$21:$AC$21)</f>
        <v>0</v>
      </c>
      <c r="G10" s="372">
        <f>SUM(Z33:AC33)/SUM($D$33:$AC$33)</f>
        <v>3.5141857037582908E-2</v>
      </c>
      <c r="H10" s="372">
        <f>SUM(Z34:AC34)/SUM($D$34:$AC$34)</f>
        <v>0</v>
      </c>
      <c r="I10" s="372">
        <f>SUM(Z23:AC25)/SUM($D$23:$AC$25)</f>
        <v>0.45646437994722949</v>
      </c>
      <c r="J10" s="372">
        <f>SUM(Z35:AC35)/SUM($D$35:$AC$35)</f>
        <v>0</v>
      </c>
      <c r="K10" s="373" t="s">
        <v>432</v>
      </c>
      <c r="L10" s="372">
        <f>SUM(Z26:AC28)/SUM($D$26:$AC$28)</f>
        <v>0.5505050505050505</v>
      </c>
      <c r="M10" s="372">
        <f>SUM(Z30:AC31)/SUM($D$30:$AC$31)</f>
        <v>0.24276169265033407</v>
      </c>
      <c r="N10" s="373" t="s">
        <v>432</v>
      </c>
    </row>
    <row r="11" spans="2:14" s="151" customFormat="1">
      <c r="B11" s="354" t="s">
        <v>645</v>
      </c>
      <c r="C11" s="313"/>
      <c r="D11" s="313"/>
      <c r="E11" s="314">
        <f>SUM(E6:E10)</f>
        <v>0.99999999999999978</v>
      </c>
      <c r="F11" s="314">
        <f t="shared" ref="F11:M11" si="0">SUM(F6:F10)</f>
        <v>1</v>
      </c>
      <c r="G11" s="314">
        <f t="shared" si="0"/>
        <v>0.99999999999999989</v>
      </c>
      <c r="H11" s="314">
        <f t="shared" si="0"/>
        <v>1</v>
      </c>
      <c r="I11" s="314">
        <f t="shared" si="0"/>
        <v>1</v>
      </c>
      <c r="J11" s="314">
        <f t="shared" si="0"/>
        <v>1</v>
      </c>
      <c r="K11" s="149" t="s">
        <v>432</v>
      </c>
      <c r="L11" s="314">
        <f t="shared" si="0"/>
        <v>1</v>
      </c>
      <c r="M11" s="314">
        <f t="shared" si="0"/>
        <v>0.99999999999999989</v>
      </c>
      <c r="N11" s="149" t="s">
        <v>432</v>
      </c>
    </row>
    <row r="13" spans="2:14" s="185" customFormat="1">
      <c r="B13" s="188" t="s">
        <v>633</v>
      </c>
      <c r="C13" s="2"/>
    </row>
    <row r="14" spans="2:14" s="185" customFormat="1">
      <c r="B14" s="2" t="s">
        <v>450</v>
      </c>
      <c r="C14" s="2" t="s">
        <v>451</v>
      </c>
    </row>
    <row r="15" spans="2:14" s="185" customFormat="1">
      <c r="B15" s="2" t="s">
        <v>452</v>
      </c>
      <c r="C15" s="2" t="s">
        <v>528</v>
      </c>
    </row>
    <row r="16" spans="2:14" s="185" customFormat="1">
      <c r="B16" s="2" t="s">
        <v>454</v>
      </c>
      <c r="C16" s="2" t="s">
        <v>455</v>
      </c>
    </row>
    <row r="17" spans="2:29" s="185" customFormat="1">
      <c r="B17" s="2" t="s">
        <v>457</v>
      </c>
      <c r="C17" s="2" t="s">
        <v>458</v>
      </c>
    </row>
    <row r="18" spans="2:29" s="185" customFormat="1" ht="20.149999999999999" customHeight="1">
      <c r="B18" s="470" t="s">
        <v>459</v>
      </c>
      <c r="C18" s="470" t="s">
        <v>460</v>
      </c>
      <c r="D18" s="472" t="s">
        <v>461</v>
      </c>
      <c r="E18" s="472" t="s">
        <v>461</v>
      </c>
      <c r="F18" s="472" t="s">
        <v>461</v>
      </c>
      <c r="G18" s="472" t="s">
        <v>461</v>
      </c>
      <c r="H18" s="472" t="s">
        <v>461</v>
      </c>
      <c r="I18" s="472" t="s">
        <v>461</v>
      </c>
      <c r="J18" s="472" t="s">
        <v>461</v>
      </c>
      <c r="K18" s="472" t="s">
        <v>461</v>
      </c>
      <c r="L18" s="472" t="s">
        <v>461</v>
      </c>
      <c r="M18" s="472" t="s">
        <v>461</v>
      </c>
      <c r="N18" s="472" t="s">
        <v>461</v>
      </c>
      <c r="O18" s="472" t="s">
        <v>461</v>
      </c>
      <c r="P18" s="472" t="s">
        <v>461</v>
      </c>
      <c r="Q18" s="472" t="s">
        <v>461</v>
      </c>
      <c r="R18" s="472" t="s">
        <v>461</v>
      </c>
      <c r="S18" s="472" t="s">
        <v>461</v>
      </c>
      <c r="T18" s="472" t="s">
        <v>461</v>
      </c>
      <c r="U18" s="472" t="s">
        <v>461</v>
      </c>
      <c r="V18" s="472" t="s">
        <v>461</v>
      </c>
      <c r="W18" s="472" t="s">
        <v>461</v>
      </c>
      <c r="X18" s="472" t="s">
        <v>461</v>
      </c>
      <c r="Y18" s="472" t="s">
        <v>461</v>
      </c>
      <c r="Z18" s="472" t="s">
        <v>461</v>
      </c>
      <c r="AA18" s="472" t="s">
        <v>461</v>
      </c>
      <c r="AB18" s="472" t="s">
        <v>461</v>
      </c>
      <c r="AC18" s="472" t="s">
        <v>461</v>
      </c>
    </row>
    <row r="19" spans="2:29" s="185" customFormat="1" ht="20.149999999999999" customHeight="1">
      <c r="B19" s="471" t="s">
        <v>459</v>
      </c>
      <c r="C19" s="471" t="s">
        <v>460</v>
      </c>
      <c r="D19" s="210" t="s">
        <v>502</v>
      </c>
      <c r="E19" s="210" t="s">
        <v>503</v>
      </c>
      <c r="F19" s="210" t="s">
        <v>504</v>
      </c>
      <c r="G19" s="210" t="s">
        <v>505</v>
      </c>
      <c r="H19" s="210" t="s">
        <v>506</v>
      </c>
      <c r="I19" s="212" t="s">
        <v>507</v>
      </c>
      <c r="J19" s="212" t="s">
        <v>508</v>
      </c>
      <c r="K19" s="212" t="s">
        <v>509</v>
      </c>
      <c r="L19" s="212" t="s">
        <v>510</v>
      </c>
      <c r="M19" s="212" t="s">
        <v>511</v>
      </c>
      <c r="N19" s="211" t="s">
        <v>512</v>
      </c>
      <c r="O19" s="211" t="s">
        <v>513</v>
      </c>
      <c r="P19" s="211" t="s">
        <v>514</v>
      </c>
      <c r="Q19" s="211" t="s">
        <v>515</v>
      </c>
      <c r="R19" s="211" t="s">
        <v>516</v>
      </c>
      <c r="S19" s="211" t="s">
        <v>517</v>
      </c>
      <c r="T19" s="212" t="s">
        <v>518</v>
      </c>
      <c r="U19" s="212" t="s">
        <v>519</v>
      </c>
      <c r="V19" s="213" t="s">
        <v>520</v>
      </c>
      <c r="W19" s="213" t="s">
        <v>521</v>
      </c>
      <c r="X19" s="213" t="s">
        <v>522</v>
      </c>
      <c r="Y19" s="213" t="s">
        <v>523</v>
      </c>
      <c r="Z19" s="214" t="s">
        <v>524</v>
      </c>
      <c r="AA19" s="214" t="s">
        <v>525</v>
      </c>
      <c r="AB19" s="214" t="s">
        <v>526</v>
      </c>
      <c r="AC19" s="214" t="s">
        <v>527</v>
      </c>
    </row>
    <row r="20" spans="2:29" s="185" customFormat="1" ht="20.149999999999999" customHeight="1">
      <c r="B20" s="319" t="s">
        <v>467</v>
      </c>
      <c r="C20" s="319" t="s">
        <v>468</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19" t="s">
        <v>469</v>
      </c>
      <c r="C21" s="319" t="s">
        <v>468</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19" t="s">
        <v>475</v>
      </c>
      <c r="C22" s="319" t="s">
        <v>468</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20" t="s">
        <v>456</v>
      </c>
      <c r="C23" s="31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20" t="s">
        <v>456</v>
      </c>
      <c r="C24" s="319" t="s">
        <v>476</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20" t="s">
        <v>456</v>
      </c>
      <c r="C25" s="31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20" t="s">
        <v>456</v>
      </c>
      <c r="C26" s="319" t="s">
        <v>477</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20" t="s">
        <v>456</v>
      </c>
      <c r="C27" s="319" t="s">
        <v>478</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20" t="s">
        <v>456</v>
      </c>
      <c r="C28" s="319" t="s">
        <v>479</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20" t="s">
        <v>456</v>
      </c>
      <c r="C29" s="31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20" t="s">
        <v>456</v>
      </c>
      <c r="C30" s="31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20" t="s">
        <v>456</v>
      </c>
      <c r="C31" s="31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20" t="s">
        <v>456</v>
      </c>
      <c r="C32" s="319" t="s">
        <v>480</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19" t="s">
        <v>85</v>
      </c>
      <c r="C33" s="319" t="s">
        <v>468</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19" t="s">
        <v>481</v>
      </c>
      <c r="C34" s="319" t="s">
        <v>468</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19" t="s">
        <v>121</v>
      </c>
      <c r="C35" s="319" t="s">
        <v>468</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21" t="s">
        <v>482</v>
      </c>
      <c r="C36" s="321" t="s">
        <v>468</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630</v>
      </c>
      <c r="C38" s="374"/>
      <c r="D38" s="312"/>
    </row>
    <row r="39" spans="2:29">
      <c r="C39" s="312" t="s">
        <v>446</v>
      </c>
      <c r="D39" s="312" t="s">
        <v>447</v>
      </c>
    </row>
    <row r="40" spans="2:29">
      <c r="B40" s="176" t="s">
        <v>445</v>
      </c>
      <c r="C40" s="177">
        <f>SUM('2019 KESIS Energy Balance'!Z63:AE64)</f>
        <v>162.25</v>
      </c>
      <c r="D40" s="178">
        <f>C40/SUM($C$40:$C$42)</f>
        <v>0.53352756257645306</v>
      </c>
    </row>
    <row r="41" spans="2:29">
      <c r="B41" s="176" t="s">
        <v>423</v>
      </c>
      <c r="C41" s="177">
        <f>SUM('2019 KESIS Energy Balance'!AF63:AH64)</f>
        <v>84.221000000000004</v>
      </c>
      <c r="D41" s="178">
        <f>C41/SUM($C$40:$C$42)</f>
        <v>0.27694437502466229</v>
      </c>
    </row>
    <row r="42" spans="2:29">
      <c r="B42" s="176" t="s">
        <v>424</v>
      </c>
      <c r="C42" s="177">
        <f>SUM('2019 KESIS Energy Balance'!W63:Y64)</f>
        <v>57.636999999999993</v>
      </c>
      <c r="D42" s="17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629</v>
      </c>
    </row>
    <row r="4" spans="2:14">
      <c r="B4" s="188" t="s">
        <v>631</v>
      </c>
    </row>
    <row r="5" spans="2:14" s="325" customFormat="1" ht="29">
      <c r="B5" s="322"/>
      <c r="C5" s="322" t="s">
        <v>646</v>
      </c>
      <c r="D5" s="322" t="s">
        <v>635</v>
      </c>
      <c r="E5" s="322" t="s">
        <v>416</v>
      </c>
      <c r="F5" s="376" t="s">
        <v>417</v>
      </c>
      <c r="G5" s="376" t="s">
        <v>418</v>
      </c>
      <c r="H5" s="376" t="s">
        <v>419</v>
      </c>
      <c r="I5" s="376" t="s">
        <v>420</v>
      </c>
      <c r="J5" s="376" t="s">
        <v>421</v>
      </c>
      <c r="K5" s="376" t="s">
        <v>422</v>
      </c>
      <c r="L5" s="376" t="s">
        <v>423</v>
      </c>
      <c r="M5" s="376" t="s">
        <v>424</v>
      </c>
      <c r="N5" s="376" t="s">
        <v>425</v>
      </c>
    </row>
    <row r="6" spans="2:14" s="325" customFormat="1" ht="29">
      <c r="B6" s="326" t="s">
        <v>2</v>
      </c>
      <c r="C6" s="329" t="str">
        <f>VLOOKUP($B6,About!$B$31:$E$55,3,0)</f>
        <v>EndUse&gt;Industry&gt;agriculture and fishery</v>
      </c>
      <c r="D6" s="377">
        <f>VLOOKUP($B6,About!$B$31:$E$55,4,0)</f>
        <v>0</v>
      </c>
      <c r="E6" s="331">
        <f>SUM('2019 KESIS Energy Balance'!BH51,'2019 KESIS Energy Balance'!BH52)/SUM('2019 KESIS Energy Balance'!BH51:BH53,'2019 KESIS Energy Balance'!BH55:BH58,'2019 KESIS Energy Balance'!BH60,'2019 KESIS Energy Balance'!BH65:BH66)</f>
        <v>0.24518732467066875</v>
      </c>
      <c r="F6" s="331">
        <f>SUM('2019 KESIS Energy Balance'!D51:P51)/SUM('2019 KESIS Energy Balance'!D51:P53,'2019 KESIS Energy Balance'!D55:P58,'2019 KESIS Energy Balance'!D60:P60,'2019 KESIS Energy Balance'!D65:P66)</f>
        <v>1.1245283295027787E-2</v>
      </c>
      <c r="G6" s="332">
        <f>SUM('2019 KESIS Energy Balance'!Q51:R51)/SUM('2019 KESIS Energy Balance'!Q51:R53,'2019 KESIS Energy Balance'!Q55:R58,'2019 KESIS Energy Balance'!Q60:R60,'2019 KESIS Energy Balance'!Q65:R66)</f>
        <v>1.7271178993865361E-5</v>
      </c>
      <c r="H6" s="331">
        <f>SUM('2019 KESIS Energy Balance'!AP51:AX52)/SUM('2019 KESIS Energy Balance'!AP51:AX53,'2019 KESIS Energy Balance'!AP55:AX58,'2019 KESIS Energy Balance'!AP60:AX60,'2019 KESIS Energy Balance'!AP65:AX66)</f>
        <v>6.4885741127741509E-2</v>
      </c>
      <c r="I6" s="331">
        <f>SUM('2019 KESIS Energy Balance'!Z51:AE52)/SUM('2019 KESIS Energy Balance'!Z51:AE53,'2019 KESIS Energy Balance'!Z55:AE58,'2019 KESIS Energy Balance'!Z60:AE60,'2019 KESIS Energy Balance'!Z65:AE66)</f>
        <v>0.52772283732120484</v>
      </c>
      <c r="J6" s="332">
        <f>'2019 KESIS Energy Balance'!BI51/SUM('2019 KESIS Energy Balance'!BI51:BI53,'2019 KESIS Energy Balance'!BI55:BI58,'2019 KESIS Energy Balance'!BI60,'2019 KESIS Energy Balance'!BI65:BI66)</f>
        <v>0</v>
      </c>
      <c r="K6" s="326" t="s">
        <v>433</v>
      </c>
      <c r="L6" s="331">
        <f>SUM('2019 KESIS Energy Balance'!AF51:AH52)/SUM('2019 KESIS Energy Balance'!AF51:AH53,'2019 KESIS Energy Balance'!AF55:AH58,'2019 KESIS Energy Balance'!AF60:AH60,'2019 KESIS Energy Balance'!AF65:AH66)</f>
        <v>7.2250152556777844E-2</v>
      </c>
      <c r="M6" s="331">
        <f>SUM('2019 KESIS Energy Balance'!W51:Y52)/SUM('2019 KESIS Energy Balance'!W51:Y53,'2019 KESIS Energy Balance'!W55:Y58,'2019 KESIS Energy Balance'!W60:Y60,'2019 KESIS Energy Balance'!W65:Y66)</f>
        <v>6.2617354256935759E-3</v>
      </c>
      <c r="N6" s="326" t="s">
        <v>433</v>
      </c>
    </row>
    <row r="7" spans="2:14" s="325" customFormat="1" ht="29">
      <c r="B7" s="326" t="s">
        <v>5</v>
      </c>
      <c r="C7" s="329" t="str">
        <f>VLOOKUP($B7,About!$B$31:$E$55,3,0)</f>
        <v>EndUse&gt;Industry&gt;mining(exc. Coal mining)</v>
      </c>
      <c r="D7" s="377">
        <f>VLOOKUP($B7,About!$B$31:$E$55,4,0)</f>
        <v>0</v>
      </c>
      <c r="E7" s="331">
        <f>'2019 KESIS Energy Balance'!BH53/SUM('2019 KESIS Energy Balance'!BH51:BH53,'2019 KESIS Energy Balance'!BH55:BH58,'2019 KESIS Energy Balance'!BH60,'2019 KESIS Energy Balance'!BH65:BH66)</f>
        <v>2.1147186600081816E-2</v>
      </c>
      <c r="F7" s="378">
        <f>SUM('2019 KESIS Energy Balance'!D53:P53)/SUM('2019 KESIS Energy Balance'!D51:P53,'2019 KESIS Energy Balance'!D55:P58,'2019 KESIS Energy Balance'!D60:P60,'2019 KESIS Energy Balance'!D65:P66)</f>
        <v>0</v>
      </c>
      <c r="G7" s="379">
        <f>SUM('2019 KESIS Energy Balance'!Q53:R53)/SUM('2019 KESIS Energy Balance'!Q51:R53,'2019 KESIS Energy Balance'!Q55:R58,'2019 KESIS Energy Balance'!Q60:R60,'2019 KESIS Energy Balance'!Q65:R66)</f>
        <v>0</v>
      </c>
      <c r="H7" s="331">
        <f>SUM('2019 KESIS Energy Balance'!AP53:AX53)/SUM('2019 KESIS Energy Balance'!AP51:AX53,'2019 KESIS Energy Balance'!AP55:AX58,'2019 KESIS Energy Balance'!AP60:AX60,'2019 KESIS Energy Balance'!AP65:AX66)</f>
        <v>2.8951339071810415E-5</v>
      </c>
      <c r="I7" s="331">
        <f>SUM('2019 KESIS Energy Balance'!Z53:AE53)/SUM('2019 KESIS Energy Balance'!Z51:AE53,'2019 KESIS Energy Balance'!Z55:AE58,'2019 KESIS Energy Balance'!Z60:AE60,'2019 KESIS Energy Balance'!Z65:AE66)</f>
        <v>1.3689642221595119E-2</v>
      </c>
      <c r="J7" s="332">
        <f>'2019 KESIS Energy Balance'!BI53/SUM('2019 KESIS Energy Balance'!BI51:BI53,'2019 KESIS Energy Balance'!BI55:BI58,'2019 KESIS Energy Balance'!BI60,'2019 KESIS Energy Balance'!BI65:BI66)</f>
        <v>0</v>
      </c>
      <c r="K7" s="326" t="s">
        <v>432</v>
      </c>
      <c r="L7" s="331">
        <f>SUM('2019 KESIS Energy Balance'!AF53:AH53)/SUM('2019 KESIS Energy Balance'!AF51:AH53,'2019 KESIS Energy Balance'!AF55:AH58,'2019 KESIS Energy Balance'!AF60:AH60,'2019 KESIS Energy Balance'!AF65:AH66)</f>
        <v>9.4778778845214309E-3</v>
      </c>
      <c r="M7" s="331">
        <f>SUM('2019 KESIS Energy Balance'!W53:Z53)/SUM('2019 KESIS Energy Balance'!W51:Y53,'2019 KESIS Energy Balance'!W55:Y58,'2019 KESIS Energy Balance'!W60:Y60,'2019 KESIS Energy Balance'!W65:Y66)</f>
        <v>2.3007295411968053E-3</v>
      </c>
      <c r="N7" s="326" t="s">
        <v>432</v>
      </c>
    </row>
    <row r="8" spans="2:14" s="325" customFormat="1" ht="29">
      <c r="B8" s="326" t="s">
        <v>6</v>
      </c>
      <c r="C8" s="329" t="str">
        <f>VLOOKUP($B8,About!$B$31:$E$55,3,0)</f>
        <v>EndUse&gt;Industry&gt;food and tobacco</v>
      </c>
      <c r="D8" s="377">
        <f>VLOOKUP($B8,About!$B$31:$E$55,4,0)</f>
        <v>0</v>
      </c>
      <c r="E8" s="331">
        <f>'2019 KESIS Energy Balance'!BH55/SUM('2019 KESIS Energy Balance'!BH51:BH53,'2019 KESIS Energy Balance'!BH55:BH58,'2019 KESIS Energy Balance'!BH60,'2019 KESIS Energy Balance'!BH65:BH66)</f>
        <v>0.19424912379612064</v>
      </c>
      <c r="F8" s="378">
        <f>SUM('2019 KESIS Energy Balance'!D55:P55)/SUM('2019 KESIS Energy Balance'!D51:P53,'2019 KESIS Energy Balance'!D55:P58,'2019 KESIS Energy Balance'!D60:P60,'2019 KESIS Energy Balance'!D65:P66)</f>
        <v>0</v>
      </c>
      <c r="G8" s="379">
        <f>SUM('2019 KESIS Energy Balance'!Q55:R55)/SUM('2019 KESIS Energy Balance'!Q51:R53,'2019 KESIS Energy Balance'!Q55:R58,'2019 KESIS Energy Balance'!Q60:R60,'2019 KESIS Energy Balance'!Q65:R66)</f>
        <v>0.34223936421841389</v>
      </c>
      <c r="H8" s="331">
        <f>SUM('2019 KESIS Energy Balance'!AP55:AX55)/SUM('2019 KESIS Energy Balance'!AP51:AX53,'2019 KESIS Energy Balance'!AP55:AX58,'2019 KESIS Energy Balance'!AP60:AX60,'2019 KESIS Energy Balance'!AP65:AX66)</f>
        <v>2.4516476448326923E-2</v>
      </c>
      <c r="I8" s="331">
        <f>SUM('2019 KESIS Energy Balance'!Z55:AE55)/SUM('2019 KESIS Energy Balance'!Z51:AE53,'2019 KESIS Energy Balance'!Z55:AE58,'2019 KESIS Energy Balance'!Z60:AE60,'2019 KESIS Energy Balance'!Z65:AE66)</f>
        <v>1.5778228870258485E-2</v>
      </c>
      <c r="J8" s="332">
        <f>'2019 KESIS Energy Balance'!BI55/SUM('2019 KESIS Energy Balance'!BI51:BI53,'2019 KESIS Energy Balance'!BI55:BI58,'2019 KESIS Energy Balance'!BI60,'2019 KESIS Energy Balance'!BI65:BI66)</f>
        <v>0.20561907933404644</v>
      </c>
      <c r="K8" s="326" t="s">
        <v>432</v>
      </c>
      <c r="L8" s="331">
        <f>SUM('2019 KESIS Energy Balance'!AF55:AH55)/SUM('2019 KESIS Energy Balance'!AF51:AH53,'2019 KESIS Energy Balance'!AF55:AH58,'2019 KESIS Energy Balance'!AF60:AH60,'2019 KESIS Energy Balance'!AF65:AH66)</f>
        <v>4.2177570558661996E-2</v>
      </c>
      <c r="M8" s="331">
        <f>SUM('2019 KESIS Energy Balance'!W55:Y55)/SUM('2019 KESIS Energy Balance'!W51:Y53,'2019 KESIS Energy Balance'!W55:Y58,'2019 KESIS Energy Balance'!W60:Y60,'2019 KESIS Energy Balance'!W65:Y66)</f>
        <v>2.605930532673769E-2</v>
      </c>
      <c r="N8" s="326" t="s">
        <v>432</v>
      </c>
    </row>
    <row r="9" spans="2:14" s="325" customFormat="1" ht="29">
      <c r="B9" s="326" t="s">
        <v>7</v>
      </c>
      <c r="C9" s="329" t="str">
        <f>VLOOKUP($B9,About!$B$31:$E$55,3,0)</f>
        <v>EndUse&gt;Industry&gt;fiber and leather</v>
      </c>
      <c r="D9" s="377">
        <f>VLOOKUP($B9,About!$B$31:$E$55,4,0)</f>
        <v>0</v>
      </c>
      <c r="E9" s="331">
        <f>'2019 KESIS Energy Balance'!BH56/SUM('2019 KESIS Energy Balance'!BH51:BH53,'2019 KESIS Energy Balance'!BH55:BH58,'2019 KESIS Energy Balance'!BH60,'2019 KESIS Energy Balance'!BH65:BH66)</f>
        <v>0.14636678331811279</v>
      </c>
      <c r="F9" s="378">
        <f>SUM('2019 KESIS Energy Balance'!D56:P56)/SUM('2019 KESIS Energy Balance'!D51:P53,'2019 KESIS Energy Balance'!D55:P58,'2019 KESIS Energy Balance'!D60:P60,'2019 KESIS Energy Balance'!D65:P66)</f>
        <v>9.4724608667475202E-2</v>
      </c>
      <c r="G9" s="379">
        <f>SUM('2019 KESIS Energy Balance'!Q56:R56)/SUM('2019 KESIS Energy Balance'!Q51:R53,'2019 KESIS Energy Balance'!Q55:R58,'2019 KESIS Energy Balance'!Q60:R60,'2019 KESIS Energy Balance'!Q65:R66)</f>
        <v>0.10993231804075747</v>
      </c>
      <c r="H9" s="331">
        <f>SUM('2019 KESIS Energy Balance'!AP56:AX56)/SUM('2019 KESIS Energy Balance'!AP51:AX53,'2019 KESIS Energy Balance'!AP55:AX58,'2019 KESIS Energy Balance'!AP60:AX60,'2019 KESIS Energy Balance'!AP65:AX66)</f>
        <v>5.290326440823704E-2</v>
      </c>
      <c r="I9" s="331">
        <f>SUM('2019 KESIS Energy Balance'!Z56:AE56)/SUM('2019 KESIS Energy Balance'!Z51:AE53,'2019 KESIS Energy Balance'!Z55:AE58,'2019 KESIS Energy Balance'!Z60:AE60,'2019 KESIS Energy Balance'!Z65:AE66)</f>
        <v>2.8583268912864821E-3</v>
      </c>
      <c r="J9" s="332">
        <f>'2019 KESIS Energy Balance'!BI56/SUM('2019 KESIS Energy Balance'!BI51:BI53,'2019 KESIS Energy Balance'!BI55:BI58,'2019 KESIS Energy Balance'!BI60,'2019 KESIS Energy Balance'!BI65:BI66)</f>
        <v>0.38832509510663149</v>
      </c>
      <c r="K9" s="326" t="s">
        <v>432</v>
      </c>
      <c r="L9" s="331">
        <f>SUM('2019 KESIS Energy Balance'!AF56:AH56)/SUM('2019 KESIS Energy Balance'!AF51:AH53,'2019 KESIS Energy Balance'!AF55:AH58,'2019 KESIS Energy Balance'!AF60:AH60,'2019 KESIS Energy Balance'!AF65:AH66)</f>
        <v>3.2802933514742234E-2</v>
      </c>
      <c r="M9" s="331">
        <f>SUM('2019 KESIS Energy Balance'!W56:Y56)/SUM('2019 KESIS Energy Balance'!W51:Y53,'2019 KESIS Energy Balance'!W55:Y58,'2019 KESIS Energy Balance'!W60:Y60,'2019 KESIS Energy Balance'!W65:Y66)</f>
        <v>4.1624129633694874E-3</v>
      </c>
      <c r="N9" s="326" t="s">
        <v>432</v>
      </c>
    </row>
    <row r="10" spans="2:14" s="325" customFormat="1" ht="29">
      <c r="B10" s="326" t="s">
        <v>8</v>
      </c>
      <c r="C10" s="329" t="str">
        <f>VLOOKUP($B10,About!$B$31:$E$55,3,0)</f>
        <v>EndUse&gt;Industry&gt;wood and wood products</v>
      </c>
      <c r="D10" s="377">
        <f>VLOOKUP($B10,About!$B$31:$E$55,4,0)</f>
        <v>0</v>
      </c>
      <c r="E10" s="331">
        <f>'2019 KESIS Energy Balance'!BH57/SUM('2019 KESIS Energy Balance'!BH51:BH53,'2019 KESIS Energy Balance'!BH55:BH58,'2019 KESIS Energy Balance'!BH60,'2019 KESIS Energy Balance'!BH65:BH66)</f>
        <v>2.4576544706291909E-2</v>
      </c>
      <c r="F10" s="380">
        <f>SUM('2019 KESIS Energy Balance'!D57:P57)/SUM('2019 KESIS Energy Balance'!D51:P53,'2019 KESIS Energy Balance'!D55:P58,'2019 KESIS Energy Balance'!D60:P60,'2019 KESIS Energy Balance'!D65:P66)</f>
        <v>0</v>
      </c>
      <c r="G10" s="379">
        <f>SUM('2019 KESIS Energy Balance'!Q57:R57)/SUM('2019 KESIS Energy Balance'!Q51:R53,'2019 KESIS Energy Balance'!Q55:R58,'2019 KESIS Energy Balance'!Q60:R60,'2019 KESIS Energy Balance'!Q65:R66)</f>
        <v>1.1373703239862556E-2</v>
      </c>
      <c r="H10" s="331">
        <f>SUM('2019 KESIS Energy Balance'!AP57:AX57)/SUM('2019 KESIS Energy Balance'!AP51:AX53,'2019 KESIS Energy Balance'!AP55:AX58,'2019 KESIS Energy Balance'!AP60:AX60,'2019 KESIS Energy Balance'!AP65:AX66)</f>
        <v>3.2626711566976753E-2</v>
      </c>
      <c r="I10" s="331">
        <f>SUM('2019 KESIS Energy Balance'!Z57:AE57)/SUM('2019 KESIS Energy Balance'!Z51:AE53,'2019 KESIS Energy Balance'!Z55:AE58,'2019 KESIS Energy Balance'!Z60:AE60,'2019 KESIS Energy Balance'!Z65:AE66)</f>
        <v>4.4746574490651351E-4</v>
      </c>
      <c r="J10" s="332">
        <f>'2019 KESIS Energy Balance'!BI57/SUM('2019 KESIS Energy Balance'!BI51:BI53,'2019 KESIS Energy Balance'!BI55:BI58,'2019 KESIS Energy Balance'!BI60,'2019 KESIS Energy Balance'!BI65:BI66)</f>
        <v>1.3415444488265709E-2</v>
      </c>
      <c r="K10" s="326" t="s">
        <v>432</v>
      </c>
      <c r="L10" s="331">
        <f>SUM('2019 KESIS Energy Balance'!AF57:AH57)/SUM('2019 KESIS Energy Balance'!AF51:AH53,'2019 KESIS Energy Balance'!AF55:AH58,'2019 KESIS Energy Balance'!AF60:AH60,'2019 KESIS Energy Balance'!AF65:AH66)</f>
        <v>2.3118573949017459E-3</v>
      </c>
      <c r="M10" s="331">
        <f>SUM('2019 KESIS Energy Balance'!W57:Y57)/SUM('2019 KESIS Energy Balance'!W51:Y53,'2019 KESIS Energy Balance'!W55:Y58,'2019 KESIS Energy Balance'!W60:Y60,'2019 KESIS Energy Balance'!W65:Y66)</f>
        <v>2.5682066671071333E-4</v>
      </c>
      <c r="N10" s="326" t="s">
        <v>432</v>
      </c>
    </row>
    <row r="11" spans="2:14" s="325" customFormat="1" ht="29">
      <c r="B11" s="326" t="s">
        <v>9</v>
      </c>
      <c r="C11" s="329" t="str">
        <f>VLOOKUP($B11,About!$B$31:$E$55,3,0)</f>
        <v>EndUse&gt;Industry&gt;paper and printing</v>
      </c>
      <c r="D11" s="377">
        <f>VLOOKUP($B11,About!$B$31:$E$55,4,0)</f>
        <v>0</v>
      </c>
      <c r="E11" s="331">
        <f>'2019 KESIS Energy Balance'!BH58/SUM('2019 KESIS Energy Balance'!BH51:BH53,'2019 KESIS Energy Balance'!BH55:BH58,'2019 KESIS Energy Balance'!BH60,'2019 KESIS Energy Balance'!BH65:BH66)</f>
        <v>0.14030893713952816</v>
      </c>
      <c r="F11" s="378">
        <f>SUM('2019 KESIS Energy Balance'!D58:P58)/SUM('2019 KESIS Energy Balance'!D51:P53,'2019 KESIS Energy Balance'!D55:P58,'2019 KESIS Energy Balance'!D60:P60,'2019 KESIS Energy Balance'!D65:P66)</f>
        <v>0</v>
      </c>
      <c r="G11" s="379">
        <f>SUM('2019 KESIS Energy Balance'!Q58:R58)/SUM('2019 KESIS Energy Balance'!Q51:R53,'2019 KESIS Energy Balance'!Q55:R58,'2019 KESIS Energy Balance'!Q60:R60,'2019 KESIS Energy Balance'!Q65:R66)</f>
        <v>0.12327956941687025</v>
      </c>
      <c r="H11" s="331">
        <f>SUM('2019 KESIS Energy Balance'!AP58:AX58)/SUM('2019 KESIS Energy Balance'!AP51:AX53,'2019 KESIS Energy Balance'!AP55:AX58,'2019 KESIS Energy Balance'!AP60:AX60,'2019 KESIS Energy Balance'!AP65:AX66)</f>
        <v>0.28959638455677666</v>
      </c>
      <c r="I11" s="331">
        <f>SUM('2019 KESIS Energy Balance'!Z58:AE58)/SUM('2019 KESIS Energy Balance'!Z51:AE53,'2019 KESIS Energy Balance'!Z55:AE58,'2019 KESIS Energy Balance'!Z60:AE60,'2019 KESIS Energy Balance'!Z65:AE66)</f>
        <v>1.387846202346241E-3</v>
      </c>
      <c r="J11" s="332">
        <f>'2019 KESIS Energy Balance'!BI58/SUM('2019 KESIS Energy Balance'!BI51:BI53,'2019 KESIS Energy Balance'!BI55:BI58,'2019 KESIS Energy Balance'!BI60,'2019 KESIS Energy Balance'!BI65:BI66)</f>
        <v>0.39205263052896017</v>
      </c>
      <c r="K11" s="326" t="s">
        <v>432</v>
      </c>
      <c r="L11" s="331">
        <f>SUM('2019 KESIS Energy Balance'!AF58:AH58)/SUM('2019 KESIS Energy Balance'!AF51:AH53,'2019 KESIS Energy Balance'!AF55:AH58,'2019 KESIS Energy Balance'!AF60:AH60,'2019 KESIS Energy Balance'!AF65:AH66)</f>
        <v>3.3577239819254784E-2</v>
      </c>
      <c r="M11" s="331">
        <f>SUM('2019 KESIS Energy Balance'!W58:Y58)/SUM('2019 KESIS Energy Balance'!W51:Y53,'2019 KESIS Energy Balance'!W55:Y58,'2019 KESIS Energy Balance'!W60:Y60,'2019 KESIS Energy Balance'!W65:Y66)</f>
        <v>5.6692362941950002E-3</v>
      </c>
      <c r="N11" s="326" t="s">
        <v>432</v>
      </c>
    </row>
    <row r="12" spans="2:14" s="325" customFormat="1" ht="29">
      <c r="B12" s="385" t="s">
        <v>13</v>
      </c>
      <c r="C12" s="386" t="str">
        <f>VLOOKUP($B12,About!$B$31:$E$55,3,0)</f>
        <v>EndUse&gt;Industry&gt;non-metallic minerals</v>
      </c>
      <c r="D12" s="387" t="str">
        <f>VLOOKUP($B12,About!$B$31:$E$55,4,0)</f>
        <v>Glass and glassware manufacturing</v>
      </c>
      <c r="E12" s="388">
        <f>'2019 KESIS Energy Balance'!BH60/SUM('2019 KESIS Energy Balance'!BH51:BH53,'2019 KESIS Energy Balance'!BH55:BH58,'2019 KESIS Energy Balance'!BH60,'2019 KESIS Energy Balance'!BH65:BH66)*SUM(D42)/SUM(D42:H42)</f>
        <v>4.7190059339062639E-2</v>
      </c>
      <c r="F12" s="388">
        <f>SUM('2019 KESIS Energy Balance'!D60:P60)/SUM('2019 KESIS Energy Balance'!D51:P53,'2019 KESIS Energy Balance'!D55:P58,'2019 KESIS Energy Balance'!D60:P60,'2019 KESIS Energy Balance'!D65:P66)*SUM(D27)/SUM(D27:H27)</f>
        <v>0</v>
      </c>
      <c r="G12" s="389">
        <f>SUM('2019 KESIS Energy Balance'!Q60:R60)/SUM('2019 KESIS Energy Balance'!Q51:R53,'2019 KESIS Energy Balance'!Q55:R58,'2019 KESIS Energy Balance'!Q60:R60,'2019 KESIS Energy Balance'!Q65:R66)*SUM(D39)/SUM(D39:H39)</f>
        <v>9.8699459275715454E-2</v>
      </c>
      <c r="H12" s="388">
        <f>SUM('2019 KESIS Energy Balance'!AP60:AX60)/SUM('2019 KESIS Energy Balance'!AP51:AX53,'2019 KESIS Energy Balance'!AP55:AX58,'2019 KESIS Energy Balance'!AP60:AX60,'2019 KESIS Energy Balance'!AP65:AX66)*SUM(D40)/SUM(D40:H40)</f>
        <v>0</v>
      </c>
      <c r="I12" s="388">
        <f>SUM('2019 KESIS Energy Balance'!Z60:AE60)/SUM('2019 KESIS Energy Balance'!Z51:AE53,'2019 KESIS Energy Balance'!Z55:AE58,'2019 KESIS Energy Balance'!Z60:AE60,'2019 KESIS Energy Balance'!Z65:AE66)*SUM(D29:D31)/SUM(D29:H31)</f>
        <v>4.9108612939415528E-4</v>
      </c>
      <c r="J12" s="390">
        <f>'2019 KESIS Energy Balance'!BI60/SUM('2019 KESIS Energy Balance'!BI51:BI53,'2019 KESIS Energy Balance'!BI55:BI58,'2019 KESIS Energy Balance'!BI60,'2019 KESIS Energy Balance'!BI65:BI66)*SUM(D41)/SUM(D41:H41)</f>
        <v>2.3368782812878752E-5</v>
      </c>
      <c r="K12" s="388" t="s">
        <v>433</v>
      </c>
      <c r="L12" s="388">
        <f>SUM('2019 KESIS Energy Balance'!AF60:AH60)/SUM('2019 KESIS Energy Balance'!AF51:AH53,'2019 KESIS Energy Balance'!AF55:AH58,'2019 KESIS Energy Balance'!AF60:AH60,'2019 KESIS Energy Balance'!AF65:AH66)*SUM(D32:D34)/SUM(D32:H34)</f>
        <v>0.41954224422056896</v>
      </c>
      <c r="M12" s="388">
        <f>SUM('2019 KESIS Energy Balance'!W60:Y60)/SUM('2019 KESIS Energy Balance'!W51:Y53,'2019 KESIS Energy Balance'!W55:Y58,'2019 KESIS Energy Balance'!W60:Y60,'2019 KESIS Energy Balance'!W65:Y66)*SUM(D36:D37)/SUM(D36:H37)</f>
        <v>6.0299450468703298E-4</v>
      </c>
      <c r="N12" s="388" t="s">
        <v>433</v>
      </c>
    </row>
    <row r="13" spans="2:14" s="325" customFormat="1" ht="116">
      <c r="B13" s="391" t="s">
        <v>14</v>
      </c>
      <c r="C13" s="392" t="str">
        <f>VLOOKUP($B13,About!$B$31:$E$55,3,0)</f>
        <v>EndUse&gt;Industry&gt;non-metallic minerals</v>
      </c>
      <c r="D13" s="393" t="str">
        <f>VLOOKUP($B13,About!$B$31:$E$55,4,0)</f>
        <v>Refractory and non-refractory ceramic products manufacturing business, cement, lime, plaster and its products manufacturing business, cement manufacturing business, other non-metallic minerals product manufacturing business</v>
      </c>
      <c r="E13" s="394">
        <f>'2019 KESIS Energy Balance'!BH60/SUM('2019 KESIS Energy Balance'!BH51:BH53,'2019 KESIS Energy Balance'!BH55:BH58,'2019 KESIS Energy Balance'!BH60,'2019 KESIS Energy Balance'!BH65:BH66)*(1-SUM(D42)/SUM(D42:H42))</f>
        <v>0.11892728945655964</v>
      </c>
      <c r="F13" s="394">
        <f>SUM('2019 KESIS Energy Balance'!D60:P60)/SUM('2019 KESIS Energy Balance'!D51:P53,'2019 KESIS Energy Balance'!D55:P58,'2019 KESIS Energy Balance'!D60:P60,'2019 KESIS Energy Balance'!D65:P66)*(1-SUM(D27)/SUM(D27:H27))</f>
        <v>0.48002548372525877</v>
      </c>
      <c r="G13" s="395">
        <f>SUM('2019 KESIS Energy Balance'!Q60:R60)/SUM('2019 KESIS Energy Balance'!Q51:R53,'2019 KESIS Energy Balance'!Q55:R58,'2019 KESIS Energy Balance'!Q60:R60,'2019 KESIS Energy Balance'!Q65:R66)*(1-SUM(D39)/SUM(D39:H39))</f>
        <v>0.15332032085796346</v>
      </c>
      <c r="H13" s="394">
        <f>SUM('2019 KESIS Energy Balance'!AP60:AX60)/SUM('2019 KESIS Energy Balance'!AP51:AX53,'2019 KESIS Energy Balance'!AP55:AX58,'2019 KESIS Energy Balance'!AP60:AX60,'2019 KESIS Energy Balance'!AP65:AX66)*(1-SUM(D40)/SUM(D40:H40))</f>
        <v>0.33752436134552311</v>
      </c>
      <c r="I13" s="394">
        <f>SUM('2019 KESIS Energy Balance'!Z60:AE60)/SUM('2019 KESIS Energy Balance'!Z51:AE53,'2019 KESIS Energy Balance'!Z55:AE58,'2019 KESIS Energy Balance'!Z60:AE60,'2019 KESIS Energy Balance'!Z65:AE66)*(1-SUM(D29:D31)/SUM(D29:H31))</f>
        <v>5.680229563325729E-2</v>
      </c>
      <c r="J13" s="396">
        <f>'2019 KESIS Energy Balance'!BI60/SUM('2019 KESIS Energy Balance'!BI51:BI53,'2019 KESIS Energy Balance'!BI55:BI58,'2019 KESIS Energy Balance'!BI60,'2019 KESIS Energy Balance'!BI65:BI66)*(1-SUM(D41)/SUM(D41:H41))</f>
        <v>4.8918652021626174E-4</v>
      </c>
      <c r="K13" s="394" t="s">
        <v>433</v>
      </c>
      <c r="L13" s="394">
        <f>SUM('2019 KESIS Energy Balance'!AF60:AH60)/SUM('2019 KESIS Energy Balance'!AF51:AH53,'2019 KESIS Energy Balance'!AF55:AH58,'2019 KESIS Energy Balance'!AF60:AH60,'2019 KESIS Energy Balance'!AF65:AH66)*(1-SUM(D32:D34)/SUM(D32:H34))</f>
        <v>6.7098206646930614E-2</v>
      </c>
      <c r="M13" s="394">
        <f>SUM('2019 KESIS Energy Balance'!W60:Y60)/SUM('2019 KESIS Energy Balance'!W51:Y53,'2019 KESIS Energy Balance'!W55:Y58,'2019 KESIS Energy Balance'!W60:Y60,'2019 KESIS Energy Balance'!W65:Y66)*(1-SUM(D36:D37)/SUM(D36:H37))</f>
        <v>1.6682847963007914E-2</v>
      </c>
      <c r="N13" s="394" t="s">
        <v>433</v>
      </c>
    </row>
    <row r="14" spans="2:14" s="325" customFormat="1" ht="29">
      <c r="B14" s="326" t="s">
        <v>23</v>
      </c>
      <c r="C14" s="329" t="str">
        <f>VLOOKUP($B14,About!$B$31:$E$55,3,0)</f>
        <v>EndUse&gt;Industry&gt;other manufacturing</v>
      </c>
      <c r="D14" s="377">
        <f>VLOOKUP($B14,About!$B$31:$E$55,4,0)</f>
        <v>0</v>
      </c>
      <c r="E14" s="378">
        <f>'2019 KESIS Energy Balance'!BH65/SUM('2019 KESIS Energy Balance'!BH51:BH53,'2019 KESIS Energy Balance'!BH55:BH58,'2019 KESIS Energy Balance'!BH60,'2019 KESIS Energy Balance'!BH65:BH66)</f>
        <v>6.1909016485137774E-2</v>
      </c>
      <c r="F14" s="378">
        <f>SUM('2019 KESIS Energy Balance'!D65:P65)/SUM('2019 KESIS Energy Balance'!D51:P53,'2019 KESIS Energy Balance'!D55:P58,'2019 KESIS Energy Balance'!D60:P60,'2019 KESIS Energy Balance'!D65:P66)</f>
        <v>0.41388732924623384</v>
      </c>
      <c r="G14" s="379">
        <f>SUM('2019 KESIS Energy Balance'!Q65:R65)/SUM('2019 KESIS Energy Balance'!Q51:R53,'2019 KESIS Energy Balance'!Q55:R58,'2019 KESIS Energy Balance'!Q60:R60,'2019 KESIS Energy Balance'!Q65:R66)</f>
        <v>0.16108323149656451</v>
      </c>
      <c r="H14" s="331">
        <f>SUM('2019 KESIS Energy Balance'!AP65:AX65)/SUM('2019 KESIS Energy Balance'!AP51:AX53,'2019 KESIS Energy Balance'!AP55:AX58,'2019 KESIS Energy Balance'!AP60:AX60,'2019 KESIS Energy Balance'!AP65:AX66)</f>
        <v>0.18176808722845453</v>
      </c>
      <c r="I14" s="331">
        <f>SUM('2019 KESIS Energy Balance'!Z65:AE65)/SUM('2019 KESIS Energy Balance'!Z51:AE53,'2019 KESIS Energy Balance'!Z55:AE58,'2019 KESIS Energy Balance'!Z60:AE60,'2019 KESIS Energy Balance'!Z65:AE66)</f>
        <v>8.3296802004051554E-2</v>
      </c>
      <c r="J14" s="332">
        <f>'2019 KESIS Energy Balance'!BI65/SUM('2019 KESIS Energy Balance'!BI51:BI53,'2019 KESIS Energy Balance'!BI55:BI58,'2019 KESIS Energy Balance'!BI60,'2019 KESIS Energy Balance'!BI65:BI66)</f>
        <v>7.5195239067149351E-5</v>
      </c>
      <c r="K14" s="326" t="s">
        <v>433</v>
      </c>
      <c r="L14" s="331">
        <f>SUM('2019 KESIS Energy Balance'!AF65:AH65)/SUM('2019 KESIS Energy Balance'!AF51:AH53,'2019 KESIS Energy Balance'!AF55:AH58,'2019 KESIS Energy Balance'!AF60:AH60,'2019 KESIS Energy Balance'!AF65:AH66)</f>
        <v>0.28629606892063542</v>
      </c>
      <c r="M14" s="331">
        <f>SUM('2019 KESIS Energy Balance'!W65:Y65)/SUM('2019 KESIS Energy Balance'!W51:Y53,'2019 KESIS Energy Balance'!W55:Y58,'2019 KESIS Energy Balance'!W60:Y60,'2019 KESIS Energy Balance'!W65:Y66)</f>
        <v>0.91695741039516276</v>
      </c>
      <c r="N14" s="326" t="s">
        <v>433</v>
      </c>
    </row>
    <row r="15" spans="2:14" s="325" customFormat="1">
      <c r="B15" s="326" t="s">
        <v>26</v>
      </c>
      <c r="C15" s="329" t="str">
        <f>VLOOKUP($B15,About!$B$31:$E$55,3,0)</f>
        <v>EndUse&gt;Industry&gt;construction</v>
      </c>
      <c r="D15" s="377">
        <f>VLOOKUP($B15,About!$B$31:$E$55,4,0)</f>
        <v>0</v>
      </c>
      <c r="E15" s="381">
        <f>SUM('2019 KESIS Energy Balance'!BH66)/SUM('2019 KESIS Energy Balance'!BH51:BH53,'2019 KESIS Energy Balance'!BH55:BH58,'2019 KESIS Energy Balance'!BH60,'2019 KESIS Energy Balance'!BH65:BH66)</f>
        <v>1.3773448843582223E-4</v>
      </c>
      <c r="F15" s="381">
        <f>SUM('2019 KESIS Energy Balance'!D66:P66)/SUM('2019 KESIS Energy Balance'!D51:P53,'2019 KESIS Energy Balance'!D55:P58,'2019 KESIS Energy Balance'!D60:P60,'2019 KESIS Energy Balance'!D65:P66)</f>
        <v>1.1729506600439339E-4</v>
      </c>
      <c r="G15" s="382">
        <f>SUM('2019 KESIS Energy Balance'!Q66:R66)/SUM('2019 KESIS Energy Balance'!Q51:R53,'2019 KESIS Energy Balance'!Q55:R58,'2019 KESIS Energy Balance'!Q60:R60,'2019 KESIS Energy Balance'!Q65:R66)</f>
        <v>5.4762274858597493E-5</v>
      </c>
      <c r="H15" s="383">
        <f>SUM('2019 KESIS Energy Balance'!AP66:AX66)/SUM('2019 KESIS Energy Balance'!AP51:AX53,'2019 KESIS Energy Balance'!AP55:AX58,'2019 KESIS Energy Balance'!AP60:AX60,'2019 KESIS Energy Balance'!AP65:AX66)</f>
        <v>1.6150021978891576E-2</v>
      </c>
      <c r="I15" s="383">
        <f>SUM('2019 KESIS Energy Balance'!Z66:AE66)/SUM('2019 KESIS Energy Balance'!Z51:AE53,'2019 KESIS Energy Balance'!Z55:AE58,'2019 KESIS Energy Balance'!Z60:AE60,'2019 KESIS Energy Balance'!Z65:AE66)</f>
        <v>0.29752546898169935</v>
      </c>
      <c r="J15" s="384">
        <f>SUM('2019 KESIS Energy Balance'!BI66)/SUM('2019 KESIS Energy Balance'!BI51:BI53,'2019 KESIS Energy Balance'!BI55:BI58,'2019 KESIS Energy Balance'!BI60,'2019 KESIS Energy Balance'!BI65:BI66)</f>
        <v>0</v>
      </c>
      <c r="K15" s="326" t="s">
        <v>433</v>
      </c>
      <c r="L15" s="383">
        <f>SUM('2019 KESIS Energy Balance'!AF66:AH66)/SUM('2019 KESIS Energy Balance'!AF51:AH53,'2019 KESIS Energy Balance'!AF55:AH58,'2019 KESIS Energy Balance'!AF60:AH60,'2019 KESIS Energy Balance'!AF65:AH66)</f>
        <v>3.4465848483004893E-2</v>
      </c>
      <c r="M15" s="383">
        <f>SUM('2019 KESIS Energy Balance'!W66:Y66)/SUM('2019 KESIS Energy Balance'!W51:Y53,'2019 KESIS Energy Balance'!W55:Y58,'2019 KESIS Energy Balance'!W60:Y60,'2019 KESIS Energy Balance'!W65:Y66)</f>
        <v>2.1470633995383622E-2</v>
      </c>
      <c r="N15" s="326" t="s">
        <v>433</v>
      </c>
    </row>
    <row r="16" spans="2:14" s="151" customFormat="1">
      <c r="B16" s="327" t="s">
        <v>429</v>
      </c>
      <c r="C16" s="327"/>
      <c r="D16" s="327"/>
      <c r="E16" s="328">
        <f>SUM(E6:E15)</f>
        <v>0.99999999999999989</v>
      </c>
      <c r="F16" s="328">
        <f t="shared" ref="F16:N16" si="0">SUM(F6:F15)</f>
        <v>1</v>
      </c>
      <c r="G16" s="328">
        <f t="shared" si="0"/>
        <v>1</v>
      </c>
      <c r="H16" s="328">
        <f t="shared" si="0"/>
        <v>0.99999999999999989</v>
      </c>
      <c r="I16" s="328">
        <f t="shared" si="0"/>
        <v>1</v>
      </c>
      <c r="J16" s="328">
        <f t="shared" si="0"/>
        <v>1</v>
      </c>
      <c r="K16" s="328">
        <f t="shared" si="0"/>
        <v>0</v>
      </c>
      <c r="L16" s="328">
        <f t="shared" si="0"/>
        <v>0.99999999999999989</v>
      </c>
      <c r="M16" s="328">
        <f t="shared" si="0"/>
        <v>1.0004241270761445</v>
      </c>
      <c r="N16" s="328">
        <f t="shared" si="0"/>
        <v>0</v>
      </c>
    </row>
    <row r="19" spans="2:9">
      <c r="B19" s="188" t="s">
        <v>633</v>
      </c>
      <c r="C19" s="2" t="s">
        <v>449</v>
      </c>
    </row>
    <row r="20" spans="2:9">
      <c r="B20" s="2" t="s">
        <v>450</v>
      </c>
      <c r="C20" s="2" t="s">
        <v>451</v>
      </c>
      <c r="I20" s="37"/>
    </row>
    <row r="21" spans="2:9">
      <c r="B21" s="2" t="s">
        <v>452</v>
      </c>
      <c r="C21" s="2" t="s">
        <v>453</v>
      </c>
    </row>
    <row r="22" spans="2:9">
      <c r="B22" s="2" t="s">
        <v>454</v>
      </c>
      <c r="C22" s="2" t="s">
        <v>455</v>
      </c>
    </row>
    <row r="23" spans="2:9">
      <c r="B23" s="2" t="s">
        <v>457</v>
      </c>
      <c r="C23" s="2" t="s">
        <v>458</v>
      </c>
    </row>
    <row r="24" spans="2:9" s="185" customFormat="1" ht="20" customHeight="1">
      <c r="B24" s="476" t="s">
        <v>459</v>
      </c>
      <c r="C24" s="476" t="s">
        <v>460</v>
      </c>
      <c r="D24" s="473" t="s">
        <v>461</v>
      </c>
      <c r="E24" s="474"/>
      <c r="F24" s="474"/>
      <c r="G24" s="474"/>
      <c r="H24" s="475"/>
    </row>
    <row r="25" spans="2:9" s="185" customFormat="1" ht="20" customHeight="1">
      <c r="B25" s="477"/>
      <c r="C25" s="477"/>
      <c r="D25" s="318" t="s">
        <v>462</v>
      </c>
      <c r="E25" s="375" t="s">
        <v>463</v>
      </c>
      <c r="F25" s="375" t="s">
        <v>464</v>
      </c>
      <c r="G25" s="375" t="s">
        <v>465</v>
      </c>
      <c r="H25" s="375" t="s">
        <v>466</v>
      </c>
    </row>
    <row r="26" spans="2:9" s="185" customFormat="1" ht="20" customHeight="1">
      <c r="B26" s="319" t="s">
        <v>467</v>
      </c>
      <c r="C26" s="319" t="s">
        <v>468</v>
      </c>
      <c r="D26" s="186">
        <v>840.2</v>
      </c>
      <c r="E26" s="186">
        <v>241.3</v>
      </c>
      <c r="F26" s="186">
        <v>630.70000000000005</v>
      </c>
      <c r="G26" s="186">
        <v>4400.2</v>
      </c>
      <c r="H26" s="186">
        <v>265.39999999999998</v>
      </c>
    </row>
    <row r="27" spans="2:9" s="185" customFormat="1" ht="20" customHeight="1">
      <c r="B27" s="319" t="s">
        <v>469</v>
      </c>
      <c r="C27" s="319" t="s">
        <v>468</v>
      </c>
      <c r="D27" s="186">
        <v>0</v>
      </c>
      <c r="E27" s="186">
        <v>1.1000000000000001</v>
      </c>
      <c r="F27" s="186">
        <v>154.69999999999999</v>
      </c>
      <c r="G27" s="186">
        <v>2192</v>
      </c>
      <c r="H27" s="186">
        <v>2.6</v>
      </c>
    </row>
    <row r="28" spans="2:9" s="185" customFormat="1" ht="20" customHeight="1">
      <c r="B28" s="319" t="s">
        <v>475</v>
      </c>
      <c r="C28" s="319" t="s">
        <v>468</v>
      </c>
      <c r="D28" s="186">
        <v>251</v>
      </c>
      <c r="E28" s="186">
        <v>45</v>
      </c>
      <c r="F28" s="186">
        <v>101.9</v>
      </c>
      <c r="G28" s="186">
        <v>1070.7</v>
      </c>
      <c r="H28" s="186">
        <v>80</v>
      </c>
    </row>
    <row r="29" spans="2:9" s="185" customFormat="1" ht="20" customHeight="1">
      <c r="B29" s="320" t="s">
        <v>456</v>
      </c>
      <c r="C29" s="319" t="s">
        <v>58</v>
      </c>
      <c r="D29" s="186">
        <v>0</v>
      </c>
      <c r="E29" s="186">
        <v>0</v>
      </c>
      <c r="F29" s="186">
        <v>0</v>
      </c>
      <c r="G29" s="187" t="s">
        <v>39</v>
      </c>
      <c r="H29" s="186">
        <v>0</v>
      </c>
    </row>
    <row r="30" spans="2:9" s="185" customFormat="1" ht="20" customHeight="1">
      <c r="B30" s="320" t="s">
        <v>456</v>
      </c>
      <c r="C30" s="319" t="s">
        <v>476</v>
      </c>
      <c r="D30" s="186">
        <v>0.1</v>
      </c>
      <c r="E30" s="186">
        <v>0</v>
      </c>
      <c r="F30" s="186">
        <v>0.9</v>
      </c>
      <c r="G30" s="186">
        <v>0.2</v>
      </c>
      <c r="H30" s="186">
        <v>0.1</v>
      </c>
    </row>
    <row r="31" spans="2:9" s="185" customFormat="1" ht="20" customHeight="1">
      <c r="B31" s="320" t="s">
        <v>456</v>
      </c>
      <c r="C31" s="319" t="s">
        <v>59</v>
      </c>
      <c r="D31" s="186">
        <v>0.2</v>
      </c>
      <c r="E31" s="186">
        <v>0.3</v>
      </c>
      <c r="F31" s="186">
        <v>4.0999999999999996</v>
      </c>
      <c r="G31" s="186">
        <v>0.1</v>
      </c>
      <c r="H31" s="186">
        <v>29</v>
      </c>
    </row>
    <row r="32" spans="2:9" s="185" customFormat="1" ht="20" customHeight="1">
      <c r="B32" s="320" t="s">
        <v>456</v>
      </c>
      <c r="C32" s="319" t="s">
        <v>477</v>
      </c>
      <c r="D32" s="187" t="s">
        <v>39</v>
      </c>
      <c r="E32" s="187" t="s">
        <v>39</v>
      </c>
      <c r="F32" s="186">
        <v>0</v>
      </c>
      <c r="G32" s="186">
        <v>1.6</v>
      </c>
      <c r="H32" s="187" t="s">
        <v>39</v>
      </c>
    </row>
    <row r="33" spans="2:8" s="185" customFormat="1" ht="20" customHeight="1">
      <c r="B33" s="320" t="s">
        <v>456</v>
      </c>
      <c r="C33" s="319" t="s">
        <v>478</v>
      </c>
      <c r="D33" s="187" t="s">
        <v>39</v>
      </c>
      <c r="E33" s="187" t="s">
        <v>39</v>
      </c>
      <c r="F33" s="187" t="s">
        <v>39</v>
      </c>
      <c r="G33" s="187" t="s">
        <v>39</v>
      </c>
      <c r="H33" s="187" t="s">
        <v>39</v>
      </c>
    </row>
    <row r="34" spans="2:8" s="185" customFormat="1" ht="20" customHeight="1">
      <c r="B34" s="320" t="s">
        <v>456</v>
      </c>
      <c r="C34" s="319" t="s">
        <v>479</v>
      </c>
      <c r="D34" s="186">
        <v>235.1</v>
      </c>
      <c r="E34" s="186">
        <v>13.1</v>
      </c>
      <c r="F34" s="186">
        <v>11.2</v>
      </c>
      <c r="G34" s="186">
        <v>2.9</v>
      </c>
      <c r="H34" s="186">
        <v>8.8000000000000007</v>
      </c>
    </row>
    <row r="35" spans="2:8" s="185" customFormat="1" ht="20" customHeight="1">
      <c r="B35" s="320" t="s">
        <v>456</v>
      </c>
      <c r="C35" s="319" t="s">
        <v>163</v>
      </c>
      <c r="D35" s="187" t="s">
        <v>39</v>
      </c>
      <c r="E35" s="187" t="s">
        <v>39</v>
      </c>
      <c r="F35" s="187" t="s">
        <v>39</v>
      </c>
      <c r="G35" s="187" t="s">
        <v>39</v>
      </c>
      <c r="H35" s="187" t="s">
        <v>39</v>
      </c>
    </row>
    <row r="36" spans="2:8" s="185" customFormat="1" ht="20" customHeight="1">
      <c r="B36" s="320" t="s">
        <v>456</v>
      </c>
      <c r="C36" s="319" t="s">
        <v>154</v>
      </c>
      <c r="D36" s="186">
        <v>1.2</v>
      </c>
      <c r="E36" s="186">
        <v>14.4</v>
      </c>
      <c r="F36" s="186">
        <v>15.3</v>
      </c>
      <c r="G36" s="186">
        <v>2.2000000000000002</v>
      </c>
      <c r="H36" s="186">
        <v>0.5</v>
      </c>
    </row>
    <row r="37" spans="2:8" s="185" customFormat="1" ht="20" customHeight="1">
      <c r="B37" s="320" t="s">
        <v>456</v>
      </c>
      <c r="C37" s="319" t="s">
        <v>155</v>
      </c>
      <c r="D37" s="186">
        <v>0</v>
      </c>
      <c r="E37" s="186">
        <v>0</v>
      </c>
      <c r="F37" s="186">
        <v>0.8</v>
      </c>
      <c r="G37" s="187" t="s">
        <v>39</v>
      </c>
      <c r="H37" s="186">
        <v>0</v>
      </c>
    </row>
    <row r="38" spans="2:8" s="185" customFormat="1" ht="20" customHeight="1">
      <c r="B38" s="320" t="s">
        <v>456</v>
      </c>
      <c r="C38" s="319" t="s">
        <v>480</v>
      </c>
      <c r="D38" s="186">
        <v>14.5</v>
      </c>
      <c r="E38" s="186">
        <v>17.100000000000001</v>
      </c>
      <c r="F38" s="186">
        <v>69.599999999999994</v>
      </c>
      <c r="G38" s="186">
        <v>1063.7</v>
      </c>
      <c r="H38" s="186">
        <v>41.5</v>
      </c>
    </row>
    <row r="39" spans="2:8" s="185" customFormat="1" ht="20" customHeight="1">
      <c r="B39" s="319" t="s">
        <v>85</v>
      </c>
      <c r="C39" s="319" t="s">
        <v>468</v>
      </c>
      <c r="D39" s="186">
        <v>248.1</v>
      </c>
      <c r="E39" s="186">
        <v>129.69999999999999</v>
      </c>
      <c r="F39" s="186">
        <v>162.5</v>
      </c>
      <c r="G39" s="186">
        <v>24.6</v>
      </c>
      <c r="H39" s="186">
        <v>68.599999999999994</v>
      </c>
    </row>
    <row r="40" spans="2:8" s="185" customFormat="1" ht="20" customHeight="1">
      <c r="B40" s="319" t="s">
        <v>481</v>
      </c>
      <c r="C40" s="319" t="s">
        <v>468</v>
      </c>
      <c r="D40" s="187" t="s">
        <v>39</v>
      </c>
      <c r="E40" s="186">
        <v>0.1</v>
      </c>
      <c r="F40" s="186">
        <v>4.5</v>
      </c>
      <c r="G40" s="186">
        <v>612.6</v>
      </c>
      <c r="H40" s="186">
        <v>0.1</v>
      </c>
    </row>
    <row r="41" spans="2:8" s="185" customFormat="1" ht="20" customHeight="1">
      <c r="B41" s="319" t="s">
        <v>121</v>
      </c>
      <c r="C41" s="319" t="s">
        <v>468</v>
      </c>
      <c r="D41" s="186">
        <v>1.5</v>
      </c>
      <c r="E41" s="186">
        <v>2</v>
      </c>
      <c r="F41" s="186">
        <v>3.1</v>
      </c>
      <c r="G41" s="186">
        <v>26.3</v>
      </c>
      <c r="H41" s="187" t="s">
        <v>39</v>
      </c>
    </row>
    <row r="42" spans="2:8" s="185" customFormat="1" ht="20" customHeight="1">
      <c r="B42" s="321" t="s">
        <v>482</v>
      </c>
      <c r="C42" s="321" t="s">
        <v>468</v>
      </c>
      <c r="D42" s="186">
        <v>339.5</v>
      </c>
      <c r="E42" s="186">
        <v>63.5</v>
      </c>
      <c r="F42" s="186">
        <v>203.9</v>
      </c>
      <c r="G42" s="186">
        <v>474</v>
      </c>
      <c r="H42" s="186">
        <v>114.2</v>
      </c>
    </row>
    <row r="44" spans="2:8">
      <c r="B44" s="188" t="s">
        <v>630</v>
      </c>
      <c r="C44" s="374"/>
      <c r="D44" s="312"/>
    </row>
    <row r="45" spans="2:8">
      <c r="C45" s="312" t="s">
        <v>446</v>
      </c>
      <c r="D45" s="312" t="s">
        <v>447</v>
      </c>
    </row>
    <row r="46" spans="2:8">
      <c r="B46" s="176" t="s">
        <v>445</v>
      </c>
      <c r="C46" s="177">
        <f>SUM('2019 KESIS Energy Balance'!Z51:AE53,'2019 KESIS Energy Balance'!Z55:AE58,'2019 KESIS Energy Balance'!Z60:AE60,'2019 KESIS Energy Balance'!Z65:AE66)</f>
        <v>2420.297</v>
      </c>
      <c r="D46" s="178">
        <f>C46/SUM($C$46:$C$48)</f>
        <v>0.62041144123886605</v>
      </c>
    </row>
    <row r="47" spans="2:8">
      <c r="B47" s="176" t="s">
        <v>423</v>
      </c>
      <c r="C47" s="177">
        <f>SUM('2019 KESIS Energy Balance'!AF51:AH53,'2019 KESIS Energy Balance'!AF55:AH58,'2019 KESIS Energy Balance'!AF60:AH60,'2019 KESIS Energy Balance'!AF65:AH66)</f>
        <v>542.42100000000005</v>
      </c>
      <c r="D47" s="178">
        <f>C47/SUM($C$46:$C$48)</f>
        <v>0.13904252014039062</v>
      </c>
    </row>
    <row r="48" spans="2:8">
      <c r="B48" s="176" t="s">
        <v>424</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4.5"/>
  <cols>
    <col min="2" max="2" width="28.81640625" customWidth="1"/>
    <col min="3" max="6" width="12.453125" customWidth="1"/>
    <col min="7" max="10" width="11.36328125" customWidth="1"/>
  </cols>
  <sheetData>
    <row r="2" spans="2:11" s="402" customFormat="1" ht="17">
      <c r="B2" s="416" t="s">
        <v>681</v>
      </c>
    </row>
    <row r="4" spans="2:11" s="37" customFormat="1">
      <c r="B4" s="400"/>
      <c r="C4" s="404" t="s">
        <v>671</v>
      </c>
      <c r="D4" s="404" t="s">
        <v>672</v>
      </c>
      <c r="E4" s="404" t="s">
        <v>673</v>
      </c>
      <c r="F4" s="404" t="s">
        <v>674</v>
      </c>
      <c r="G4" s="404" t="s">
        <v>651</v>
      </c>
      <c r="H4" s="404" t="s">
        <v>652</v>
      </c>
      <c r="I4" s="404" t="s">
        <v>650</v>
      </c>
      <c r="J4" s="405" t="s">
        <v>444</v>
      </c>
      <c r="K4" s="407"/>
    </row>
    <row r="5" spans="2:11" s="37" customFormat="1">
      <c r="B5" s="318" t="s">
        <v>653</v>
      </c>
      <c r="C5" s="318">
        <v>20.6</v>
      </c>
      <c r="D5" s="418">
        <v>4569</v>
      </c>
      <c r="E5" s="408">
        <f>D5/$D$24</f>
        <v>0.27649016641452345</v>
      </c>
      <c r="F5" s="419">
        <f>C5*D5</f>
        <v>94121.400000000009</v>
      </c>
      <c r="G5" s="426">
        <v>0</v>
      </c>
      <c r="H5" s="426">
        <v>0</v>
      </c>
      <c r="I5" s="427">
        <v>1</v>
      </c>
      <c r="J5" s="428">
        <v>0</v>
      </c>
      <c r="K5" s="37" t="s">
        <v>675</v>
      </c>
    </row>
    <row r="6" spans="2:11" s="37" customFormat="1">
      <c r="B6" s="400" t="s">
        <v>654</v>
      </c>
      <c r="C6" s="400">
        <v>19.399999999999999</v>
      </c>
      <c r="D6" s="421"/>
      <c r="E6" s="422"/>
      <c r="F6" s="421"/>
      <c r="G6" s="429"/>
      <c r="H6" s="429"/>
      <c r="I6" s="429"/>
      <c r="J6" s="423"/>
    </row>
    <row r="7" spans="2:11" s="37" customFormat="1">
      <c r="B7" s="400" t="s">
        <v>655</v>
      </c>
      <c r="C7" s="400">
        <v>35</v>
      </c>
      <c r="D7" s="421"/>
      <c r="E7" s="422"/>
      <c r="F7" s="421"/>
      <c r="G7" s="429"/>
      <c r="H7" s="429"/>
      <c r="I7" s="429"/>
      <c r="J7" s="423"/>
    </row>
    <row r="8" spans="2:11" s="37" customFormat="1">
      <c r="B8" s="400" t="s">
        <v>656</v>
      </c>
      <c r="C8" s="400">
        <v>62.6</v>
      </c>
      <c r="D8" s="421"/>
      <c r="E8" s="422"/>
      <c r="F8" s="421"/>
      <c r="G8" s="429"/>
      <c r="H8" s="429"/>
      <c r="I8" s="429"/>
      <c r="J8" s="424"/>
    </row>
    <row r="9" spans="2:11" s="37" customFormat="1">
      <c r="B9" s="318" t="s">
        <v>657</v>
      </c>
      <c r="C9" s="318">
        <v>1.9</v>
      </c>
      <c r="D9" s="418">
        <v>6742</v>
      </c>
      <c r="E9" s="408">
        <f>D9/$D$24</f>
        <v>0.40798789712556732</v>
      </c>
      <c r="F9" s="419">
        <f>C9*D9</f>
        <v>12809.8</v>
      </c>
      <c r="G9" s="428">
        <v>0.75</v>
      </c>
      <c r="H9" s="428">
        <v>0.25</v>
      </c>
      <c r="I9" s="428">
        <v>0</v>
      </c>
      <c r="J9" s="428">
        <v>0</v>
      </c>
    </row>
    <row r="10" spans="2:11" s="37" customFormat="1">
      <c r="B10" s="400" t="s">
        <v>658</v>
      </c>
      <c r="C10" s="400">
        <v>1.7</v>
      </c>
      <c r="D10" s="421"/>
      <c r="E10" s="422"/>
      <c r="F10" s="421">
        <f>C10*E10</f>
        <v>0</v>
      </c>
      <c r="G10" s="430">
        <v>0.75</v>
      </c>
      <c r="H10" s="430">
        <v>0.25</v>
      </c>
      <c r="I10" s="431">
        <v>0</v>
      </c>
      <c r="J10" s="431">
        <v>0</v>
      </c>
    </row>
    <row r="11" spans="2:11" s="37" customFormat="1">
      <c r="B11" s="400" t="s">
        <v>659</v>
      </c>
      <c r="C11" s="400">
        <v>9.6</v>
      </c>
      <c r="D11" s="421"/>
      <c r="E11" s="422"/>
      <c r="F11" s="421">
        <f>C11*E11</f>
        <v>0</v>
      </c>
      <c r="G11" s="430">
        <v>0.75</v>
      </c>
      <c r="H11" s="430">
        <v>0.25</v>
      </c>
      <c r="I11" s="431">
        <v>0</v>
      </c>
      <c r="J11" s="431">
        <v>0</v>
      </c>
    </row>
    <row r="12" spans="2:11" s="37" customFormat="1">
      <c r="B12" s="318" t="s">
        <v>660</v>
      </c>
      <c r="C12" s="318">
        <v>9.5</v>
      </c>
      <c r="D12" s="418">
        <v>1019</v>
      </c>
      <c r="E12" s="408">
        <f>D12/$D$24</f>
        <v>6.1664145234493192E-2</v>
      </c>
      <c r="F12" s="419">
        <f>C12*D12</f>
        <v>9680.5</v>
      </c>
      <c r="G12" s="427">
        <f>G13*($C12-$C13)/($C14-$C13)+G14*($C14-$C12)/($C14-$C13)</f>
        <v>0.84124999999999994</v>
      </c>
      <c r="H12" s="427">
        <f>H13*($C12-$C13)/($C14-$C13)+H14*($C14-$C12)/($C14-$C13)</f>
        <v>0.13875000000000001</v>
      </c>
      <c r="I12" s="427">
        <f t="shared" ref="I12:J12" si="0">I13*($C12-$C13)/($C14-$C13)+I14*($C14-$C12)/($C14-$C13)</f>
        <v>1.8750000000000006E-3</v>
      </c>
      <c r="J12" s="427">
        <f t="shared" si="0"/>
        <v>1.8125000000000002E-2</v>
      </c>
    </row>
    <row r="13" spans="2:11" s="37" customFormat="1">
      <c r="B13" s="400" t="s">
        <v>661</v>
      </c>
      <c r="C13" s="400">
        <v>8.6</v>
      </c>
      <c r="D13" s="421"/>
      <c r="E13" s="422"/>
      <c r="F13" s="421">
        <f>C13*E13</f>
        <v>0</v>
      </c>
      <c r="G13" s="430">
        <v>0.76</v>
      </c>
      <c r="H13" s="430">
        <v>0.22</v>
      </c>
      <c r="I13" s="430">
        <v>0.01</v>
      </c>
      <c r="J13" s="430">
        <v>0.01</v>
      </c>
    </row>
    <row r="14" spans="2:11" s="37" customFormat="1">
      <c r="B14" s="400" t="s">
        <v>662</v>
      </c>
      <c r="C14" s="400">
        <v>13.4</v>
      </c>
      <c r="D14" s="421"/>
      <c r="E14" s="422"/>
      <c r="F14" s="421">
        <f>C14*E14</f>
        <v>0</v>
      </c>
      <c r="G14" s="430">
        <v>0.86</v>
      </c>
      <c r="H14" s="430">
        <v>0.12</v>
      </c>
      <c r="I14" s="430">
        <v>0</v>
      </c>
      <c r="J14" s="430">
        <v>0.02</v>
      </c>
    </row>
    <row r="15" spans="2:11" s="37" customFormat="1">
      <c r="B15" s="318" t="s">
        <v>663</v>
      </c>
      <c r="C15" s="318">
        <v>24.1</v>
      </c>
      <c r="D15" s="418">
        <v>2019</v>
      </c>
      <c r="E15" s="408">
        <f>D15/$D$24</f>
        <v>0.12217851739788199</v>
      </c>
      <c r="F15" s="419">
        <f>C15*D15</f>
        <v>48657.9</v>
      </c>
      <c r="G15" s="427">
        <f>G16*($C15-$C16)/($C17-$C16)+G17*($C17-$C15)/($C17-$C16)</f>
        <v>0.74681818181818216</v>
      </c>
      <c r="H15" s="427">
        <f>H16*($C15-$C16)/($C17-$C16)+H17*($C17-$C15)/($C17-$C16)</f>
        <v>0</v>
      </c>
      <c r="I15" s="427">
        <f>I16*($C15-$C16)/($C17-$C16)+I17*($C17-$C15)/($C17-$C16)</f>
        <v>0.25318181818181795</v>
      </c>
      <c r="J15" s="427">
        <f>J16*($C15-$C16)/($C17-$C16)+J17*($C17-$C15)/($C17-$C16)</f>
        <v>0</v>
      </c>
      <c r="K15" s="37" t="s">
        <v>675</v>
      </c>
    </row>
    <row r="16" spans="2:11" s="37" customFormat="1">
      <c r="B16" s="400" t="s">
        <v>664</v>
      </c>
      <c r="C16" s="400">
        <v>24.4</v>
      </c>
      <c r="D16" s="421"/>
      <c r="E16" s="422"/>
      <c r="F16" s="421">
        <f>C16*E16</f>
        <v>0</v>
      </c>
      <c r="G16" s="430">
        <f>1-I16</f>
        <v>0.43000000000000005</v>
      </c>
      <c r="H16" s="431">
        <v>0</v>
      </c>
      <c r="I16" s="430">
        <v>0.56999999999999995</v>
      </c>
      <c r="J16" s="431">
        <v>0</v>
      </c>
    </row>
    <row r="17" spans="2:37" s="37" customFormat="1">
      <c r="B17" s="400" t="s">
        <v>665</v>
      </c>
      <c r="C17" s="400">
        <v>20</v>
      </c>
      <c r="D17" s="421"/>
      <c r="E17" s="422"/>
      <c r="F17" s="421">
        <f>C17*E17</f>
        <v>0</v>
      </c>
      <c r="G17" s="430">
        <v>0.77</v>
      </c>
      <c r="H17" s="431">
        <v>0</v>
      </c>
      <c r="I17" s="430">
        <f>1-G17</f>
        <v>0.22999999999999998</v>
      </c>
      <c r="J17" s="431">
        <v>0</v>
      </c>
    </row>
    <row r="18" spans="2:37" s="37" customFormat="1">
      <c r="B18" s="318" t="s">
        <v>666</v>
      </c>
      <c r="C18" s="318">
        <v>24</v>
      </c>
      <c r="D18" s="418">
        <v>777</v>
      </c>
      <c r="E18" s="408">
        <f>D18/$D$24</f>
        <v>4.70196671709531E-2</v>
      </c>
      <c r="F18" s="419">
        <f>C18*D18</f>
        <v>18648</v>
      </c>
      <c r="G18" s="432">
        <f>G12</f>
        <v>0.84124999999999994</v>
      </c>
      <c r="H18" s="432">
        <f t="shared" ref="H18:J18" si="1">H12</f>
        <v>0.13875000000000001</v>
      </c>
      <c r="I18" s="432">
        <f t="shared" si="1"/>
        <v>1.8750000000000006E-3</v>
      </c>
      <c r="J18" s="432">
        <f t="shared" si="1"/>
        <v>1.8125000000000002E-2</v>
      </c>
      <c r="K18" s="37" t="s">
        <v>676</v>
      </c>
    </row>
    <row r="19" spans="2:37" s="37" customFormat="1">
      <c r="B19" s="400" t="s">
        <v>667</v>
      </c>
      <c r="C19" s="400">
        <v>21.6</v>
      </c>
      <c r="D19" s="421"/>
      <c r="E19" s="422"/>
      <c r="F19" s="421">
        <f>C19*E19</f>
        <v>0</v>
      </c>
      <c r="G19" s="429"/>
      <c r="H19" s="429"/>
      <c r="I19" s="429"/>
      <c r="J19" s="429"/>
    </row>
    <row r="20" spans="2:37" s="37" customFormat="1">
      <c r="B20" s="400" t="s">
        <v>668</v>
      </c>
      <c r="C20" s="400">
        <v>58.3</v>
      </c>
      <c r="D20" s="421"/>
      <c r="E20" s="422"/>
      <c r="F20" s="421">
        <f>C20*E20</f>
        <v>0</v>
      </c>
      <c r="G20" s="429"/>
      <c r="H20" s="429"/>
      <c r="I20" s="429"/>
      <c r="J20" s="429"/>
    </row>
    <row r="21" spans="2:37" s="37" customFormat="1">
      <c r="B21" s="318" t="s">
        <v>669</v>
      </c>
      <c r="C21" s="318">
        <v>11</v>
      </c>
      <c r="D21" s="418">
        <v>1399</v>
      </c>
      <c r="E21" s="408">
        <f>D21/$D$24</f>
        <v>8.4659606656580941E-2</v>
      </c>
      <c r="F21" s="419">
        <f>C21*D21</f>
        <v>15389</v>
      </c>
      <c r="G21" s="432">
        <f>G15</f>
        <v>0.74681818181818216</v>
      </c>
      <c r="H21" s="432">
        <f t="shared" ref="H21:J21" si="2">H15</f>
        <v>0</v>
      </c>
      <c r="I21" s="432">
        <f t="shared" si="2"/>
        <v>0.25318181818181795</v>
      </c>
      <c r="J21" s="432">
        <f t="shared" si="2"/>
        <v>0</v>
      </c>
      <c r="K21" s="37" t="s">
        <v>677</v>
      </c>
    </row>
    <row r="22" spans="2:37" s="37" customFormat="1">
      <c r="B22" s="400" t="s">
        <v>667</v>
      </c>
      <c r="C22" s="400">
        <v>10.6</v>
      </c>
      <c r="D22" s="421"/>
      <c r="E22" s="422"/>
      <c r="F22" s="421">
        <f>C22*E22</f>
        <v>0</v>
      </c>
      <c r="G22" s="429"/>
      <c r="H22" s="429"/>
      <c r="I22" s="429"/>
      <c r="J22" s="429"/>
    </row>
    <row r="23" spans="2:37" s="37" customFormat="1">
      <c r="B23" s="400" t="s">
        <v>668</v>
      </c>
      <c r="C23" s="400">
        <v>16</v>
      </c>
      <c r="D23" s="421"/>
      <c r="E23" s="422"/>
      <c r="F23" s="421">
        <f>C23*E23</f>
        <v>0</v>
      </c>
      <c r="G23" s="429"/>
      <c r="H23" s="429"/>
      <c r="I23" s="429"/>
      <c r="J23" s="429"/>
    </row>
    <row r="24" spans="2:37" s="403" customFormat="1">
      <c r="B24" s="406" t="s">
        <v>670</v>
      </c>
      <c r="C24" s="425"/>
      <c r="D24" s="433">
        <f>SUM(D5,D9,D12,D15,D18,D21)</f>
        <v>16525</v>
      </c>
      <c r="E24" s="425"/>
      <c r="F24" s="425"/>
      <c r="G24" s="409">
        <f>($F$5*G5+$F$9*G9+$F$12*G12+$F$15*G15+$F$18*G18+$F$21*G21)/SUM($F$5,$F$9,$F$12,$F$15,$F$18,$F$21)</f>
        <v>0.40776416854279252</v>
      </c>
      <c r="H24" s="409">
        <f t="shared" ref="H24:J24" si="3">($F$5*H5+$F$9*H9+$F$12*H12+$F$15*H15+$F$18*H18+$F$21*H21)/SUM($F$5,$F$9,$F$12,$F$15,$F$18,$F$21)</f>
        <v>3.5789228128922976E-2</v>
      </c>
      <c r="I24" s="409">
        <f t="shared" si="3"/>
        <v>0.55387040132343379</v>
      </c>
      <c r="J24" s="409">
        <f t="shared" si="3"/>
        <v>2.5762020048508182E-3</v>
      </c>
    </row>
    <row r="25" spans="2:37" s="37" customFormat="1"/>
    <row r="26" spans="2:37" s="402" customFormat="1">
      <c r="B26" s="416" t="s">
        <v>682</v>
      </c>
    </row>
    <row r="27" spans="2:37" s="37" customFormat="1"/>
    <row r="28" spans="2:37" s="37" customFormat="1">
      <c r="B28" s="400" t="s">
        <v>680</v>
      </c>
      <c r="C28" s="40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00" t="s">
        <v>29</v>
      </c>
      <c r="C29" s="441">
        <f>C28*About!$C$70/1000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02" customFormat="1" ht="17">
      <c r="B31" s="416" t="s">
        <v>683</v>
      </c>
    </row>
    <row r="32" spans="2:37" s="435" customFormat="1">
      <c r="B32" s="434"/>
    </row>
    <row r="33" spans="2:37" s="37" customFormat="1">
      <c r="C33" s="404" t="s">
        <v>651</v>
      </c>
      <c r="D33" s="404" t="s">
        <v>652</v>
      </c>
      <c r="E33" s="404" t="s">
        <v>650</v>
      </c>
      <c r="F33" s="405" t="s">
        <v>444</v>
      </c>
    </row>
    <row r="34" spans="2:37" s="37" customFormat="1">
      <c r="C34" s="420">
        <f>$C$29*G24</f>
        <v>4045876208827.2358</v>
      </c>
      <c r="D34" s="420">
        <f>$C$29*H24</f>
        <v>355104243554.70099</v>
      </c>
      <c r="E34" s="420">
        <f>$C$29*I24</f>
        <v>5495556628960.9014</v>
      </c>
      <c r="F34" s="42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02" customFormat="1" ht="17">
      <c r="B36" s="416" t="s">
        <v>684</v>
      </c>
    </row>
    <row r="37" spans="2:37" s="37" customFormat="1"/>
    <row r="38" spans="2:37" s="410" customFormat="1">
      <c r="B38" s="411"/>
      <c r="C38" s="412">
        <v>2018</v>
      </c>
      <c r="D38" s="412">
        <v>2019</v>
      </c>
      <c r="E38" s="412">
        <v>2020</v>
      </c>
      <c r="F38" s="412">
        <v>2021</v>
      </c>
      <c r="G38" s="412">
        <v>2022</v>
      </c>
      <c r="H38" s="412">
        <v>2023</v>
      </c>
      <c r="I38" s="412">
        <v>2024</v>
      </c>
      <c r="J38" s="412">
        <v>2025</v>
      </c>
      <c r="K38" s="412">
        <v>2026</v>
      </c>
      <c r="L38" s="412">
        <v>2027</v>
      </c>
      <c r="M38" s="412">
        <v>2028</v>
      </c>
      <c r="N38" s="412">
        <v>2029</v>
      </c>
      <c r="O38" s="412">
        <v>2030</v>
      </c>
      <c r="P38" s="412">
        <v>2031</v>
      </c>
      <c r="Q38" s="412">
        <v>2032</v>
      </c>
      <c r="R38" s="412">
        <v>2033</v>
      </c>
      <c r="S38" s="412">
        <v>2034</v>
      </c>
      <c r="T38" s="412">
        <v>2035</v>
      </c>
      <c r="U38" s="412">
        <v>2036</v>
      </c>
      <c r="V38" s="412">
        <v>2037</v>
      </c>
      <c r="W38" s="412">
        <v>2038</v>
      </c>
      <c r="X38" s="412">
        <v>2039</v>
      </c>
      <c r="Y38" s="412">
        <v>2040</v>
      </c>
      <c r="Z38" s="412">
        <v>2041</v>
      </c>
      <c r="AA38" s="412">
        <v>2042</v>
      </c>
      <c r="AB38" s="412">
        <v>2043</v>
      </c>
      <c r="AC38" s="412">
        <v>2044</v>
      </c>
      <c r="AD38" s="412">
        <v>2045</v>
      </c>
      <c r="AE38" s="412">
        <v>2046</v>
      </c>
      <c r="AF38" s="412">
        <v>2047</v>
      </c>
      <c r="AG38" s="412">
        <v>2048</v>
      </c>
      <c r="AH38" s="412">
        <v>2049</v>
      </c>
      <c r="AI38" s="412">
        <v>2050</v>
      </c>
    </row>
    <row r="39" spans="2:37" s="410" customFormat="1">
      <c r="B39" s="413" t="s">
        <v>678</v>
      </c>
      <c r="C39" s="415">
        <v>51607</v>
      </c>
      <c r="D39" s="415">
        <v>51658.606999999996</v>
      </c>
      <c r="E39" s="415">
        <v>51710.265606999994</v>
      </c>
      <c r="F39" s="415">
        <v>51761.975872606985</v>
      </c>
      <c r="G39" s="415">
        <v>51813.737848479584</v>
      </c>
      <c r="H39" s="415">
        <v>51865.55158632806</v>
      </c>
      <c r="I39" s="415">
        <v>51917.417137914381</v>
      </c>
      <c r="J39" s="415">
        <v>51969.334555052286</v>
      </c>
      <c r="K39" s="415">
        <v>52021.303889607334</v>
      </c>
      <c r="L39" s="415">
        <v>52073.325193496938</v>
      </c>
      <c r="M39" s="415">
        <v>52125.398518690432</v>
      </c>
      <c r="N39" s="415">
        <v>52177.523917209117</v>
      </c>
      <c r="O39" s="415">
        <v>52229.701441126323</v>
      </c>
      <c r="P39" s="415">
        <v>52281.931142567446</v>
      </c>
      <c r="Q39" s="415">
        <v>52334.213073710009</v>
      </c>
      <c r="R39" s="415">
        <v>52386.547286783716</v>
      </c>
      <c r="S39" s="415">
        <v>52438.933834070493</v>
      </c>
      <c r="T39" s="415">
        <v>52491.372767904555</v>
      </c>
      <c r="U39" s="415">
        <v>52543.864140672456</v>
      </c>
      <c r="V39" s="415">
        <v>52596.408004813122</v>
      </c>
      <c r="W39" s="415">
        <v>52649.004412817929</v>
      </c>
      <c r="X39" s="415">
        <v>52701.653417230744</v>
      </c>
      <c r="Y39" s="415">
        <v>52754.355070647965</v>
      </c>
      <c r="Z39" s="414">
        <v>52490.583295294724</v>
      </c>
      <c r="AA39" s="414">
        <v>52228.130378818249</v>
      </c>
      <c r="AB39" s="414">
        <v>51966.989726924156</v>
      </c>
      <c r="AC39" s="414">
        <v>51707.154778289536</v>
      </c>
      <c r="AD39" s="414">
        <v>51448.61900439809</v>
      </c>
      <c r="AE39" s="414">
        <v>51191.375909376096</v>
      </c>
      <c r="AF39" s="414">
        <v>50935.419029829216</v>
      </c>
      <c r="AG39" s="414">
        <v>50680.741934680067</v>
      </c>
      <c r="AH39" s="414">
        <v>50427.338225006664</v>
      </c>
      <c r="AI39" s="414">
        <v>50175.201533881627</v>
      </c>
    </row>
    <row r="40" spans="2:37" s="37" customFormat="1">
      <c r="B40" s="37" t="s">
        <v>679</v>
      </c>
      <c r="D40" s="417">
        <f>D39/C39-1</f>
        <v>9.9999999999988987E-4</v>
      </c>
      <c r="E40" s="417">
        <f t="shared" ref="E40:AI40" si="4">E39/D39-1</f>
        <v>9.9999999999988987E-4</v>
      </c>
      <c r="F40" s="417">
        <f t="shared" si="4"/>
        <v>9.9999999999988987E-4</v>
      </c>
      <c r="G40" s="417">
        <f t="shared" si="4"/>
        <v>9.9999999999988987E-4</v>
      </c>
      <c r="H40" s="417">
        <f t="shared" si="4"/>
        <v>9.9999999999988987E-4</v>
      </c>
      <c r="I40" s="417">
        <f t="shared" si="4"/>
        <v>9.9999999999988987E-4</v>
      </c>
      <c r="J40" s="417">
        <f t="shared" si="4"/>
        <v>9.9999999999988987E-4</v>
      </c>
      <c r="K40" s="417">
        <f t="shared" si="4"/>
        <v>9.9999999999988987E-4</v>
      </c>
      <c r="L40" s="417">
        <f t="shared" si="4"/>
        <v>9.9999999999988987E-4</v>
      </c>
      <c r="M40" s="417">
        <f t="shared" si="4"/>
        <v>9.9999999999988987E-4</v>
      </c>
      <c r="N40" s="417">
        <f t="shared" si="4"/>
        <v>9.9999999999988987E-4</v>
      </c>
      <c r="O40" s="417">
        <f t="shared" si="4"/>
        <v>9.9999999999988987E-4</v>
      </c>
      <c r="P40" s="417">
        <f t="shared" si="4"/>
        <v>9.9999999999988987E-4</v>
      </c>
      <c r="Q40" s="417">
        <f t="shared" si="4"/>
        <v>9.9999999999988987E-4</v>
      </c>
      <c r="R40" s="417">
        <f t="shared" si="4"/>
        <v>9.9999999999988987E-4</v>
      </c>
      <c r="S40" s="417">
        <f t="shared" si="4"/>
        <v>9.9999999999988987E-4</v>
      </c>
      <c r="T40" s="417">
        <f t="shared" si="4"/>
        <v>9.9999999999988987E-4</v>
      </c>
      <c r="U40" s="417">
        <f t="shared" si="4"/>
        <v>9.9999999999988987E-4</v>
      </c>
      <c r="V40" s="417">
        <f t="shared" si="4"/>
        <v>9.9999999999988987E-4</v>
      </c>
      <c r="W40" s="417">
        <f t="shared" si="4"/>
        <v>9.9999999999988987E-4</v>
      </c>
      <c r="X40" s="417">
        <f t="shared" si="4"/>
        <v>9.9999999999988987E-4</v>
      </c>
      <c r="Y40" s="417">
        <f t="shared" si="4"/>
        <v>9.9999999999988987E-4</v>
      </c>
      <c r="Z40" s="417">
        <f t="shared" si="4"/>
        <v>-5.0000000000000044E-3</v>
      </c>
      <c r="AA40" s="417">
        <f t="shared" si="4"/>
        <v>-5.0000000000000044E-3</v>
      </c>
      <c r="AB40" s="417">
        <f t="shared" si="4"/>
        <v>-5.0000000000000044E-3</v>
      </c>
      <c r="AC40" s="417">
        <f t="shared" si="4"/>
        <v>-5.0000000000000044E-3</v>
      </c>
      <c r="AD40" s="417">
        <f t="shared" si="4"/>
        <v>-5.0000000000000044E-3</v>
      </c>
      <c r="AE40" s="417">
        <f t="shared" si="4"/>
        <v>-5.0000000000000044E-3</v>
      </c>
      <c r="AF40" s="417">
        <f t="shared" si="4"/>
        <v>-5.0000000000000044E-3</v>
      </c>
      <c r="AG40" s="417">
        <f t="shared" si="4"/>
        <v>-5.0000000000000044E-3</v>
      </c>
      <c r="AH40" s="417">
        <f t="shared" si="4"/>
        <v>-5.0000000000000044E-3</v>
      </c>
      <c r="AI40" s="417">
        <f t="shared" si="4"/>
        <v>-5.0000000000001155E-3</v>
      </c>
    </row>
    <row r="41" spans="2:37" s="37" customFormat="1"/>
  </sheetData>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abSelected="1" topLeftCell="A56" workbookViewId="0">
      <selection activeCell="A59" sqref="A59"/>
    </sheetView>
  </sheetViews>
  <sheetFormatPr defaultRowHeight="14.5"/>
  <cols>
    <col min="1" max="1" width="43.54296875" bestFit="1" customWidth="1"/>
  </cols>
  <sheetData>
    <row r="1" spans="1:32" s="37" customFormat="1">
      <c r="A1" s="1" t="s">
        <v>792</v>
      </c>
    </row>
    <row r="2" spans="1:32">
      <c r="A2" s="96"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s="14" t="s">
        <v>2</v>
      </c>
      <c r="B3" s="20">
        <f>SUM('BIFUbC-electricity'!B2,'BIFUbC-coal'!B2,'BIFUbC-natural-gas'!B2,'BIFUbC-biomass'!B2,'BIFUbC-heat'!B2,'BIFUbC-crude-oil'!B2,'BIFUbC-petroleum-diesel'!B2,'BIFUbC-heavy-or-residual-oil'!B2,'BIFUbC-LPG-propane-or-butane'!B2,'BIFUbC-hydrogen'!B2)</f>
        <v>159131916014460.94</v>
      </c>
      <c r="C3" s="20">
        <f>SUM('BIFUbC-electricity'!C2,'BIFUbC-coal'!C2,'BIFUbC-natural-gas'!C2,'BIFUbC-biomass'!C2,'BIFUbC-heat'!C2,'BIFUbC-crude-oil'!C2,'BIFUbC-petroleum-diesel'!C2,'BIFUbC-heavy-or-residual-oil'!C2,'BIFUbC-LPG-propane-or-butane'!C2,'BIFUbC-hydrogen'!C2)</f>
        <v>164119157871181.19</v>
      </c>
      <c r="D3" s="20">
        <f>SUM('BIFUbC-electricity'!D2,'BIFUbC-coal'!D2,'BIFUbC-natural-gas'!D2,'BIFUbC-biomass'!D2,'BIFUbC-heat'!D2,'BIFUbC-crude-oil'!D2,'BIFUbC-petroleum-diesel'!D2,'BIFUbC-heavy-or-residual-oil'!D2,'BIFUbC-LPG-propane-or-butane'!D2,'BIFUbC-hydrogen'!D2)</f>
        <v>169106399727901.38</v>
      </c>
      <c r="E3" s="20">
        <f>SUM('BIFUbC-electricity'!E2,'BIFUbC-coal'!E2,'BIFUbC-natural-gas'!E2,'BIFUbC-biomass'!E2,'BIFUbC-heat'!E2,'BIFUbC-crude-oil'!E2,'BIFUbC-petroleum-diesel'!E2,'BIFUbC-heavy-or-residual-oil'!E2,'BIFUbC-LPG-propane-or-butane'!E2,'BIFUbC-hydrogen'!E2)</f>
        <v>174093641584621.66</v>
      </c>
      <c r="F3" s="20">
        <f>SUM('BIFUbC-electricity'!F2,'BIFUbC-coal'!F2,'BIFUbC-natural-gas'!F2,'BIFUbC-biomass'!F2,'BIFUbC-heat'!F2,'BIFUbC-crude-oil'!F2,'BIFUbC-petroleum-diesel'!F2,'BIFUbC-heavy-or-residual-oil'!F2,'BIFUbC-LPG-propane-or-butane'!F2,'BIFUbC-hydrogen'!F2)</f>
        <v>179080883441341.84</v>
      </c>
      <c r="G3" s="20">
        <f>SUM('BIFUbC-electricity'!G2,'BIFUbC-coal'!G2,'BIFUbC-natural-gas'!G2,'BIFUbC-biomass'!G2,'BIFUbC-heat'!G2,'BIFUbC-crude-oil'!G2,'BIFUbC-petroleum-diesel'!G2,'BIFUbC-heavy-or-residual-oil'!G2,'BIFUbC-LPG-propane-or-butane'!G2,'BIFUbC-hydrogen'!G2)</f>
        <v>184068125298062.09</v>
      </c>
      <c r="H3" s="20">
        <f>SUM('BIFUbC-electricity'!H2,'BIFUbC-coal'!H2,'BIFUbC-natural-gas'!H2,'BIFUbC-biomass'!H2,'BIFUbC-heat'!H2,'BIFUbC-crude-oil'!H2,'BIFUbC-petroleum-diesel'!H2,'BIFUbC-heavy-or-residual-oil'!H2,'BIFUbC-LPG-propane-or-butane'!H2,'BIFUbC-hydrogen'!H2)</f>
        <v>186254627457290.09</v>
      </c>
      <c r="I3" s="20">
        <f>SUM('BIFUbC-electricity'!I2,'BIFUbC-coal'!I2,'BIFUbC-natural-gas'!I2,'BIFUbC-biomass'!I2,'BIFUbC-heat'!I2,'BIFUbC-crude-oil'!I2,'BIFUbC-petroleum-diesel'!I2,'BIFUbC-heavy-or-residual-oil'!I2,'BIFUbC-LPG-propane-or-butane'!I2,'BIFUbC-hydrogen'!I2)</f>
        <v>188441129616517.88</v>
      </c>
      <c r="J3" s="20">
        <f>SUM('BIFUbC-electricity'!J2,'BIFUbC-coal'!J2,'BIFUbC-natural-gas'!J2,'BIFUbC-biomass'!J2,'BIFUbC-heat'!J2,'BIFUbC-crude-oil'!J2,'BIFUbC-petroleum-diesel'!J2,'BIFUbC-heavy-or-residual-oil'!J2,'BIFUbC-LPG-propane-or-butane'!J2,'BIFUbC-hydrogen'!J2)</f>
        <v>190627631775745.34</v>
      </c>
      <c r="K3" s="20">
        <f>SUM('BIFUbC-electricity'!K2,'BIFUbC-coal'!K2,'BIFUbC-natural-gas'!K2,'BIFUbC-biomass'!K2,'BIFUbC-heat'!K2,'BIFUbC-crude-oil'!K2,'BIFUbC-petroleum-diesel'!K2,'BIFUbC-heavy-or-residual-oil'!K2,'BIFUbC-LPG-propane-or-butane'!K2,'BIFUbC-hydrogen'!K2)</f>
        <v>192814133934973.09</v>
      </c>
      <c r="L3" s="20">
        <f>SUM('BIFUbC-electricity'!L2,'BIFUbC-coal'!L2,'BIFUbC-natural-gas'!L2,'BIFUbC-biomass'!L2,'BIFUbC-heat'!L2,'BIFUbC-crude-oil'!L2,'BIFUbC-petroleum-diesel'!L2,'BIFUbC-heavy-or-residual-oil'!L2,'BIFUbC-LPG-propane-or-butane'!L2,'BIFUbC-hydrogen'!L2)</f>
        <v>195000636094200.63</v>
      </c>
      <c r="M3" s="20">
        <f>SUM('BIFUbC-electricity'!M2,'BIFUbC-coal'!M2,'BIFUbC-natural-gas'!M2,'BIFUbC-biomass'!M2,'BIFUbC-heat'!M2,'BIFUbC-crude-oil'!M2,'BIFUbC-petroleum-diesel'!M2,'BIFUbC-heavy-or-residual-oil'!M2,'BIFUbC-LPG-propane-or-butane'!M2,'BIFUbC-hydrogen'!M2)</f>
        <v>196606900596014.25</v>
      </c>
      <c r="N3" s="20">
        <f>SUM('BIFUbC-electricity'!N2,'BIFUbC-coal'!N2,'BIFUbC-natural-gas'!N2,'BIFUbC-biomass'!N2,'BIFUbC-heat'!N2,'BIFUbC-crude-oil'!N2,'BIFUbC-petroleum-diesel'!N2,'BIFUbC-heavy-or-residual-oil'!N2,'BIFUbC-LPG-propane-or-butane'!N2,'BIFUbC-hydrogen'!N2)</f>
        <v>198213165097827.69</v>
      </c>
      <c r="O3" s="20">
        <f>SUM('BIFUbC-electricity'!O2,'BIFUbC-coal'!O2,'BIFUbC-natural-gas'!O2,'BIFUbC-biomass'!O2,'BIFUbC-heat'!O2,'BIFUbC-crude-oil'!O2,'BIFUbC-petroleum-diesel'!O2,'BIFUbC-heavy-or-residual-oil'!O2,'BIFUbC-LPG-propane-or-butane'!O2,'BIFUbC-hydrogen'!O2)</f>
        <v>199819429599641.34</v>
      </c>
      <c r="P3" s="20">
        <f>SUM('BIFUbC-electricity'!P2,'BIFUbC-coal'!P2,'BIFUbC-natural-gas'!P2,'BIFUbC-biomass'!P2,'BIFUbC-heat'!P2,'BIFUbC-crude-oil'!P2,'BIFUbC-petroleum-diesel'!P2,'BIFUbC-heavy-or-residual-oil'!P2,'BIFUbC-LPG-propane-or-butane'!P2,'BIFUbC-hydrogen'!P2)</f>
        <v>201425694101454.75</v>
      </c>
      <c r="Q3" s="20">
        <f>SUM('BIFUbC-electricity'!Q2,'BIFUbC-coal'!Q2,'BIFUbC-natural-gas'!Q2,'BIFUbC-biomass'!Q2,'BIFUbC-heat'!Q2,'BIFUbC-crude-oil'!Q2,'BIFUbC-petroleum-diesel'!Q2,'BIFUbC-heavy-or-residual-oil'!Q2,'BIFUbC-LPG-propane-or-butane'!Q2,'BIFUbC-hydrogen'!Q2)</f>
        <v>203031958603268.16</v>
      </c>
      <c r="R3" s="20">
        <f>SUM('BIFUbC-electricity'!R2,'BIFUbC-coal'!R2,'BIFUbC-natural-gas'!R2,'BIFUbC-biomass'!R2,'BIFUbC-heat'!R2,'BIFUbC-crude-oil'!R2,'BIFUbC-petroleum-diesel'!R2,'BIFUbC-heavy-or-residual-oil'!R2,'BIFUbC-LPG-propane-or-butane'!R2,'BIFUbC-hydrogen'!R2)</f>
        <v>204437764897897.44</v>
      </c>
      <c r="S3" s="20">
        <f>SUM('BIFUbC-electricity'!S2,'BIFUbC-coal'!S2,'BIFUbC-natural-gas'!S2,'BIFUbC-biomass'!S2,'BIFUbC-heat'!S2,'BIFUbC-crude-oil'!S2,'BIFUbC-petroleum-diesel'!S2,'BIFUbC-heavy-or-residual-oil'!S2,'BIFUbC-LPG-propane-or-butane'!S2,'BIFUbC-hydrogen'!S2)</f>
        <v>205843571192526.31</v>
      </c>
      <c r="T3" s="20">
        <f>SUM('BIFUbC-electricity'!T2,'BIFUbC-coal'!T2,'BIFUbC-natural-gas'!T2,'BIFUbC-biomass'!T2,'BIFUbC-heat'!T2,'BIFUbC-crude-oil'!T2,'BIFUbC-petroleum-diesel'!T2,'BIFUbC-heavy-or-residual-oil'!T2,'BIFUbC-LPG-propane-or-butane'!T2,'BIFUbC-hydrogen'!T2)</f>
        <v>207249377487155.06</v>
      </c>
      <c r="U3" s="20">
        <f>SUM('BIFUbC-electricity'!U2,'BIFUbC-coal'!U2,'BIFUbC-natural-gas'!U2,'BIFUbC-biomass'!U2,'BIFUbC-heat'!U2,'BIFUbC-crude-oil'!U2,'BIFUbC-petroleum-diesel'!U2,'BIFUbC-heavy-or-residual-oil'!U2,'BIFUbC-LPG-propane-or-butane'!U2,'BIFUbC-hydrogen'!U2)</f>
        <v>208655183781784.22</v>
      </c>
      <c r="V3" s="20">
        <f>SUM('BIFUbC-electricity'!V2,'BIFUbC-coal'!V2,'BIFUbC-natural-gas'!V2,'BIFUbC-biomass'!V2,'BIFUbC-heat'!V2,'BIFUbC-crude-oil'!V2,'BIFUbC-petroleum-diesel'!V2,'BIFUbC-heavy-or-residual-oil'!V2,'BIFUbC-LPG-propane-or-butane'!V2,'BIFUbC-hydrogen'!V2)</f>
        <v>210060990076412.69</v>
      </c>
      <c r="W3" s="20">
        <f>SUM('BIFUbC-electricity'!W2,'BIFUbC-coal'!W2,'BIFUbC-natural-gas'!W2,'BIFUbC-biomass'!W2,'BIFUbC-heat'!W2,'BIFUbC-crude-oil'!W2,'BIFUbC-petroleum-diesel'!W2,'BIFUbC-heavy-or-residual-oil'!W2,'BIFUbC-LPG-propane-or-butane'!W2,'BIFUbC-hydrogen'!W2)</f>
        <v>211734073980621.19</v>
      </c>
      <c r="X3" s="20">
        <f>SUM('BIFUbC-electricity'!X2,'BIFUbC-coal'!X2,'BIFUbC-natural-gas'!X2,'BIFUbC-biomass'!X2,'BIFUbC-heat'!X2,'BIFUbC-crude-oil'!X2,'BIFUbC-petroleum-diesel'!X2,'BIFUbC-heavy-or-residual-oil'!X2,'BIFUbC-LPG-propane-or-butane'!X2,'BIFUbC-hydrogen'!X2)</f>
        <v>213224923151025.41</v>
      </c>
      <c r="Y3" s="20">
        <f>SUM('BIFUbC-electricity'!Y2,'BIFUbC-coal'!Y2,'BIFUbC-natural-gas'!Y2,'BIFUbC-biomass'!Y2,'BIFUbC-heat'!Y2,'BIFUbC-crude-oil'!Y2,'BIFUbC-petroleum-diesel'!Y2,'BIFUbC-heavy-or-residual-oil'!Y2,'BIFUbC-LPG-propane-or-butane'!Y2,'BIFUbC-hydrogen'!Y2)</f>
        <v>214715772321429.81</v>
      </c>
      <c r="Z3" s="20">
        <f>SUM('BIFUbC-electricity'!Z2,'BIFUbC-coal'!Z2,'BIFUbC-natural-gas'!Z2,'BIFUbC-biomass'!Z2,'BIFUbC-heat'!Z2,'BIFUbC-crude-oil'!Z2,'BIFUbC-petroleum-diesel'!Z2,'BIFUbC-heavy-or-residual-oil'!Z2,'BIFUbC-LPG-propane-or-butane'!Z2,'BIFUbC-hydrogen'!Z2)</f>
        <v>216206621491833.84</v>
      </c>
      <c r="AA3" s="20">
        <f>SUM('BIFUbC-electricity'!AA2,'BIFUbC-coal'!AA2,'BIFUbC-natural-gas'!AA2,'BIFUbC-biomass'!AA2,'BIFUbC-heat'!AA2,'BIFUbC-crude-oil'!AA2,'BIFUbC-petroleum-diesel'!AA2,'BIFUbC-heavy-or-residual-oil'!AA2,'BIFUbC-LPG-propane-or-butane'!AA2,'BIFUbC-hydrogen'!AA2)</f>
        <v>217697470662238.16</v>
      </c>
      <c r="AB3" s="20">
        <f>SUM('BIFUbC-electricity'!AB2,'BIFUbC-coal'!AB2,'BIFUbC-natural-gas'!AB2,'BIFUbC-biomass'!AB2,'BIFUbC-heat'!AB2,'BIFUbC-crude-oil'!AB2,'BIFUbC-petroleum-diesel'!AB2,'BIFUbC-heavy-or-residual-oil'!AB2,'BIFUbC-LPG-propane-or-butane'!AB2,'BIFUbC-hydrogen'!AB2)</f>
        <v>219188319832642.31</v>
      </c>
      <c r="AC3" s="20">
        <f>SUM('BIFUbC-electricity'!AC2,'BIFUbC-coal'!AC2,'BIFUbC-natural-gas'!AC2,'BIFUbC-biomass'!AC2,'BIFUbC-heat'!AC2,'BIFUbC-crude-oil'!AC2,'BIFUbC-petroleum-diesel'!AC2,'BIFUbC-heavy-or-residual-oil'!AC2,'BIFUbC-LPG-propane-or-butane'!AC2,'BIFUbC-hydrogen'!AC2)</f>
        <v>220679169003046.5</v>
      </c>
      <c r="AD3" s="20">
        <f>SUM('BIFUbC-electricity'!AD2,'BIFUbC-coal'!AD2,'BIFUbC-natural-gas'!AD2,'BIFUbC-biomass'!AD2,'BIFUbC-heat'!AD2,'BIFUbC-crude-oil'!AD2,'BIFUbC-petroleum-diesel'!AD2,'BIFUbC-heavy-or-residual-oil'!AD2,'BIFUbC-LPG-propane-or-butane'!AD2,'BIFUbC-hydrogen'!AD2)</f>
        <v>222170018173450.78</v>
      </c>
      <c r="AE3" s="20">
        <f>SUM('BIFUbC-electricity'!AE2,'BIFUbC-coal'!AE2,'BIFUbC-natural-gas'!AE2,'BIFUbC-biomass'!AE2,'BIFUbC-heat'!AE2,'BIFUbC-crude-oil'!AE2,'BIFUbC-petroleum-diesel'!AE2,'BIFUbC-heavy-or-residual-oil'!AE2,'BIFUbC-LPG-propane-or-butane'!AE2,'BIFUbC-hydrogen'!AE2)</f>
        <v>223660867343855</v>
      </c>
      <c r="AF3" s="20">
        <f>SUM('BIFUbC-electricity'!AF2,'BIFUbC-coal'!AF2,'BIFUbC-natural-gas'!AF2,'BIFUbC-biomass'!AF2,'BIFUbC-heat'!AF2,'BIFUbC-crude-oil'!AF2,'BIFUbC-petroleum-diesel'!AF2,'BIFUbC-heavy-or-residual-oil'!AF2,'BIFUbC-LPG-propane-or-butane'!AF2,'BIFUbC-hydrogen'!AF2)</f>
        <v>225151716514259.22</v>
      </c>
    </row>
    <row r="4" spans="1:32">
      <c r="A4" s="14" t="s">
        <v>3</v>
      </c>
      <c r="B4" s="20">
        <f>SUM('BIFUbC-electricity'!B3,'BIFUbC-coal'!B3,'BIFUbC-natural-gas'!B3,'BIFUbC-biomass'!B3,'BIFUbC-heat'!B3,'BIFUbC-crude-oil'!B3,'BIFUbC-petroleum-diesel'!B3,'BIFUbC-heavy-or-residual-oil'!B3,'BIFUbC-LPG-propane-or-butane'!B3,'BIFUbC-hydrogen'!B3)</f>
        <v>382955618411.43115</v>
      </c>
      <c r="C4" s="20">
        <f>SUM('BIFUbC-electricity'!C3,'BIFUbC-coal'!C3,'BIFUbC-natural-gas'!C3,'BIFUbC-biomass'!C3,'BIFUbC-heat'!C3,'BIFUbC-crude-oil'!C3,'BIFUbC-petroleum-diesel'!C3,'BIFUbC-heavy-or-residual-oil'!C3,'BIFUbC-LPG-propane-or-butane'!C3,'BIFUbC-hydrogen'!C3)</f>
        <v>387467651140.53052</v>
      </c>
      <c r="D4" s="20">
        <f>SUM('BIFUbC-electricity'!D3,'BIFUbC-coal'!D3,'BIFUbC-natural-gas'!D3,'BIFUbC-biomass'!D3,'BIFUbC-heat'!D3,'BIFUbC-crude-oil'!D3,'BIFUbC-petroleum-diesel'!D3,'BIFUbC-heavy-or-residual-oil'!D3,'BIFUbC-LPG-propane-or-butane'!D3,'BIFUbC-hydrogen'!D3)</f>
        <v>391979683869.62982</v>
      </c>
      <c r="E4" s="20">
        <f>SUM('BIFUbC-electricity'!E3,'BIFUbC-coal'!E3,'BIFUbC-natural-gas'!E3,'BIFUbC-biomass'!E3,'BIFUbC-heat'!E3,'BIFUbC-crude-oil'!E3,'BIFUbC-petroleum-diesel'!E3,'BIFUbC-heavy-or-residual-oil'!E3,'BIFUbC-LPG-propane-or-butane'!E3,'BIFUbC-hydrogen'!E3)</f>
        <v>396491716598.7309</v>
      </c>
      <c r="F4" s="20">
        <f>SUM('BIFUbC-electricity'!F3,'BIFUbC-coal'!F3,'BIFUbC-natural-gas'!F3,'BIFUbC-biomass'!F3,'BIFUbC-heat'!F3,'BIFUbC-crude-oil'!F3,'BIFUbC-petroleum-diesel'!F3,'BIFUbC-heavy-or-residual-oil'!F3,'BIFUbC-LPG-propane-or-butane'!F3,'BIFUbC-hydrogen'!F3)</f>
        <v>401003749327.83026</v>
      </c>
      <c r="G4" s="20">
        <f>SUM('BIFUbC-electricity'!G3,'BIFUbC-coal'!G3,'BIFUbC-natural-gas'!G3,'BIFUbC-biomass'!G3,'BIFUbC-heat'!G3,'BIFUbC-crude-oil'!G3,'BIFUbC-petroleum-diesel'!G3,'BIFUbC-heavy-or-residual-oil'!G3,'BIFUbC-LPG-propane-or-butane'!G3,'BIFUbC-hydrogen'!G3)</f>
        <v>405515782056.93091</v>
      </c>
      <c r="H4" s="20">
        <f>SUM('BIFUbC-electricity'!H3,'BIFUbC-coal'!H3,'BIFUbC-natural-gas'!H3,'BIFUbC-biomass'!H3,'BIFUbC-heat'!H3,'BIFUbC-crude-oil'!H3,'BIFUbC-petroleum-diesel'!H3,'BIFUbC-heavy-or-residual-oil'!H3,'BIFUbC-LPG-propane-or-butane'!H3,'BIFUbC-hydrogen'!H3)</f>
        <v>407102976955.73389</v>
      </c>
      <c r="I4" s="20">
        <f>SUM('BIFUbC-electricity'!I3,'BIFUbC-coal'!I3,'BIFUbC-natural-gas'!I3,'BIFUbC-biomass'!I3,'BIFUbC-heat'!I3,'BIFUbC-crude-oil'!I3,'BIFUbC-petroleum-diesel'!I3,'BIFUbC-heavy-or-residual-oil'!I3,'BIFUbC-LPG-propane-or-butane'!I3,'BIFUbC-hydrogen'!I3)</f>
        <v>408690171854.53735</v>
      </c>
      <c r="J4" s="20">
        <f>SUM('BIFUbC-electricity'!J3,'BIFUbC-coal'!J3,'BIFUbC-natural-gas'!J3,'BIFUbC-biomass'!J3,'BIFUbC-heat'!J3,'BIFUbC-crude-oil'!J3,'BIFUbC-petroleum-diesel'!J3,'BIFUbC-heavy-or-residual-oil'!J3,'BIFUbC-LPG-propane-or-butane'!J3,'BIFUbC-hydrogen'!J3)</f>
        <v>410277366753.34033</v>
      </c>
      <c r="K4" s="20">
        <f>SUM('BIFUbC-electricity'!K3,'BIFUbC-coal'!K3,'BIFUbC-natural-gas'!K3,'BIFUbC-biomass'!K3,'BIFUbC-heat'!K3,'BIFUbC-crude-oil'!K3,'BIFUbC-petroleum-diesel'!K3,'BIFUbC-heavy-or-residual-oil'!K3,'BIFUbC-LPG-propane-or-butane'!K3,'BIFUbC-hydrogen'!K3)</f>
        <v>411864561652.1438</v>
      </c>
      <c r="L4" s="20">
        <f>SUM('BIFUbC-electricity'!L3,'BIFUbC-coal'!L3,'BIFUbC-natural-gas'!L3,'BIFUbC-biomass'!L3,'BIFUbC-heat'!L3,'BIFUbC-crude-oil'!L3,'BIFUbC-petroleum-diesel'!L3,'BIFUbC-heavy-or-residual-oil'!L3,'BIFUbC-LPG-propane-or-butane'!L3,'BIFUbC-hydrogen'!L3)</f>
        <v>413451756550.94702</v>
      </c>
      <c r="M4" s="20">
        <f>SUM('BIFUbC-electricity'!M3,'BIFUbC-coal'!M3,'BIFUbC-natural-gas'!M3,'BIFUbC-biomass'!M3,'BIFUbC-heat'!M3,'BIFUbC-crude-oil'!M3,'BIFUbC-petroleum-diesel'!M3,'BIFUbC-heavy-or-residual-oil'!M3,'BIFUbC-LPG-propane-or-butane'!M3,'BIFUbC-hydrogen'!M3)</f>
        <v>411961226050.54834</v>
      </c>
      <c r="N4" s="20">
        <f>SUM('BIFUbC-electricity'!N3,'BIFUbC-coal'!N3,'BIFUbC-natural-gas'!N3,'BIFUbC-biomass'!N3,'BIFUbC-heat'!N3,'BIFUbC-crude-oil'!N3,'BIFUbC-petroleum-diesel'!N3,'BIFUbC-heavy-or-residual-oil'!N3,'BIFUbC-LPG-propane-or-butane'!N3,'BIFUbC-hydrogen'!N3)</f>
        <v>410470695550.14941</v>
      </c>
      <c r="O4" s="20">
        <f>SUM('BIFUbC-electricity'!O3,'BIFUbC-coal'!O3,'BIFUbC-natural-gas'!O3,'BIFUbC-biomass'!O3,'BIFUbC-heat'!O3,'BIFUbC-crude-oil'!O3,'BIFUbC-petroleum-diesel'!O3,'BIFUbC-heavy-or-residual-oil'!O3,'BIFUbC-LPG-propane-or-butane'!O3,'BIFUbC-hydrogen'!O3)</f>
        <v>408980165049.75098</v>
      </c>
      <c r="P4" s="20">
        <f>SUM('BIFUbC-electricity'!P3,'BIFUbC-coal'!P3,'BIFUbC-natural-gas'!P3,'BIFUbC-biomass'!P3,'BIFUbC-heat'!P3,'BIFUbC-crude-oil'!P3,'BIFUbC-petroleum-diesel'!P3,'BIFUbC-heavy-or-residual-oil'!P3,'BIFUbC-LPG-propane-or-butane'!P3,'BIFUbC-hydrogen'!P3)</f>
        <v>407489634549.35205</v>
      </c>
      <c r="Q4" s="20">
        <f>SUM('BIFUbC-electricity'!Q3,'BIFUbC-coal'!Q3,'BIFUbC-natural-gas'!Q3,'BIFUbC-biomass'!Q3,'BIFUbC-heat'!Q3,'BIFUbC-crude-oil'!Q3,'BIFUbC-petroleum-diesel'!Q3,'BIFUbC-heavy-or-residual-oil'!Q3,'BIFUbC-LPG-propane-or-butane'!Q3,'BIFUbC-hydrogen'!Q3)</f>
        <v>405999104048.95355</v>
      </c>
      <c r="R4" s="20">
        <f>SUM('BIFUbC-electricity'!R3,'BIFUbC-coal'!R3,'BIFUbC-natural-gas'!R3,'BIFUbC-biomass'!R3,'BIFUbC-heat'!R3,'BIFUbC-crude-oil'!R3,'BIFUbC-petroleum-diesel'!R3,'BIFUbC-heavy-or-residual-oil'!R3,'BIFUbC-LPG-propane-or-butane'!R3,'BIFUbC-hydrogen'!R3)</f>
        <v>397640222811.91522</v>
      </c>
      <c r="S4" s="20">
        <f>SUM('BIFUbC-electricity'!S3,'BIFUbC-coal'!S3,'BIFUbC-natural-gas'!S3,'BIFUbC-biomass'!S3,'BIFUbC-heat'!S3,'BIFUbC-crude-oil'!S3,'BIFUbC-petroleum-diesel'!S3,'BIFUbC-heavy-or-residual-oil'!S3,'BIFUbC-LPG-propane-or-butane'!S3,'BIFUbC-hydrogen'!S3)</f>
        <v>389281341574.88159</v>
      </c>
      <c r="T4" s="20">
        <f>SUM('BIFUbC-electricity'!T3,'BIFUbC-coal'!T3,'BIFUbC-natural-gas'!T3,'BIFUbC-biomass'!T3,'BIFUbC-heat'!T3,'BIFUbC-crude-oil'!T3,'BIFUbC-petroleum-diesel'!T3,'BIFUbC-heavy-or-residual-oil'!T3,'BIFUbC-LPG-propane-or-butane'!T3,'BIFUbC-hydrogen'!T3)</f>
        <v>380922460337.84442</v>
      </c>
      <c r="U4" s="20">
        <f>SUM('BIFUbC-electricity'!U3,'BIFUbC-coal'!U3,'BIFUbC-natural-gas'!U3,'BIFUbC-biomass'!U3,'BIFUbC-heat'!U3,'BIFUbC-crude-oil'!U3,'BIFUbC-petroleum-diesel'!U3,'BIFUbC-heavy-or-residual-oil'!U3,'BIFUbC-LPG-propane-or-butane'!U3,'BIFUbC-hydrogen'!U3)</f>
        <v>372563579100.80731</v>
      </c>
      <c r="V4" s="20">
        <f>SUM('BIFUbC-electricity'!V3,'BIFUbC-coal'!V3,'BIFUbC-natural-gas'!V3,'BIFUbC-biomass'!V3,'BIFUbC-heat'!V3,'BIFUbC-crude-oil'!V3,'BIFUbC-petroleum-diesel'!V3,'BIFUbC-heavy-or-residual-oil'!V3,'BIFUbC-LPG-propane-or-butane'!V3,'BIFUbC-hydrogen'!V3)</f>
        <v>364204697863.77344</v>
      </c>
      <c r="W4" s="20">
        <f>SUM('BIFUbC-electricity'!W3,'BIFUbC-coal'!W3,'BIFUbC-natural-gas'!W3,'BIFUbC-biomass'!W3,'BIFUbC-heat'!W3,'BIFUbC-crude-oil'!W3,'BIFUbC-petroleum-diesel'!W3,'BIFUbC-heavy-or-residual-oil'!W3,'BIFUbC-LPG-propane-or-butane'!W3,'BIFUbC-hydrogen'!W3)</f>
        <v>365003617608.91852</v>
      </c>
      <c r="X4" s="20">
        <f>SUM('BIFUbC-electricity'!X3,'BIFUbC-coal'!X3,'BIFUbC-natural-gas'!X3,'BIFUbC-biomass'!X3,'BIFUbC-heat'!X3,'BIFUbC-crude-oil'!X3,'BIFUbC-petroleum-diesel'!X3,'BIFUbC-heavy-or-residual-oil'!X3,'BIFUbC-LPG-propane-or-butane'!X3,'BIFUbC-hydrogen'!X3)</f>
        <v>359558582138.93958</v>
      </c>
      <c r="Y4" s="20">
        <f>SUM('BIFUbC-electricity'!Y3,'BIFUbC-coal'!Y3,'BIFUbC-natural-gas'!Y3,'BIFUbC-biomass'!Y3,'BIFUbC-heat'!Y3,'BIFUbC-crude-oil'!Y3,'BIFUbC-petroleum-diesel'!Y3,'BIFUbC-heavy-or-residual-oil'!Y3,'BIFUbC-LPG-propane-or-butane'!Y3,'BIFUbC-hydrogen'!Y3)</f>
        <v>354113546668.96234</v>
      </c>
      <c r="Z4" s="20">
        <f>SUM('BIFUbC-electricity'!Z3,'BIFUbC-coal'!Z3,'BIFUbC-natural-gas'!Z3,'BIFUbC-biomass'!Z3,'BIFUbC-heat'!Z3,'BIFUbC-crude-oil'!Z3,'BIFUbC-petroleum-diesel'!Z3,'BIFUbC-heavy-or-residual-oil'!Z3,'BIFUbC-LPG-propane-or-butane'!Z3,'BIFUbC-hydrogen'!Z3)</f>
        <v>348668511198.98334</v>
      </c>
      <c r="AA4" s="20">
        <f>SUM('BIFUbC-electricity'!AA3,'BIFUbC-coal'!AA3,'BIFUbC-natural-gas'!AA3,'BIFUbC-biomass'!AA3,'BIFUbC-heat'!AA3,'BIFUbC-crude-oil'!AA3,'BIFUbC-petroleum-diesel'!AA3,'BIFUbC-heavy-or-residual-oil'!AA3,'BIFUbC-LPG-propane-or-butane'!AA3,'BIFUbC-hydrogen'!AA3)</f>
        <v>343223475729.0061</v>
      </c>
      <c r="AB4" s="20">
        <f>SUM('BIFUbC-electricity'!AB3,'BIFUbC-coal'!AB3,'BIFUbC-natural-gas'!AB3,'BIFUbC-biomass'!AB3,'BIFUbC-heat'!AB3,'BIFUbC-crude-oil'!AB3,'BIFUbC-petroleum-diesel'!AB3,'BIFUbC-heavy-or-residual-oil'!AB3,'BIFUbC-LPG-propane-or-butane'!AB3,'BIFUbC-hydrogen'!AB3)</f>
        <v>337778440259.02893</v>
      </c>
      <c r="AC4" s="20">
        <f>SUM('BIFUbC-electricity'!AC3,'BIFUbC-coal'!AC3,'BIFUbC-natural-gas'!AC3,'BIFUbC-biomass'!AC3,'BIFUbC-heat'!AC3,'BIFUbC-crude-oil'!AC3,'BIFUbC-petroleum-diesel'!AC3,'BIFUbC-heavy-or-residual-oil'!AC3,'BIFUbC-LPG-propane-or-butane'!AC3,'BIFUbC-hydrogen'!AC3)</f>
        <v>332333404789.04993</v>
      </c>
      <c r="AD4" s="20">
        <f>SUM('BIFUbC-electricity'!AD3,'BIFUbC-coal'!AD3,'BIFUbC-natural-gas'!AD3,'BIFUbC-biomass'!AD3,'BIFUbC-heat'!AD3,'BIFUbC-crude-oil'!AD3,'BIFUbC-petroleum-diesel'!AD3,'BIFUbC-heavy-or-residual-oil'!AD3,'BIFUbC-LPG-propane-or-butane'!AD3,'BIFUbC-hydrogen'!AD3)</f>
        <v>326888369319.07269</v>
      </c>
      <c r="AE4" s="20">
        <f>SUM('BIFUbC-electricity'!AE3,'BIFUbC-coal'!AE3,'BIFUbC-natural-gas'!AE3,'BIFUbC-biomass'!AE3,'BIFUbC-heat'!AE3,'BIFUbC-crude-oil'!AE3,'BIFUbC-petroleum-diesel'!AE3,'BIFUbC-heavy-or-residual-oil'!AE3,'BIFUbC-LPG-propane-or-butane'!AE3,'BIFUbC-hydrogen'!AE3)</f>
        <v>321443333849.09546</v>
      </c>
      <c r="AF4" s="20">
        <f>SUM('BIFUbC-electricity'!AF3,'BIFUbC-coal'!AF3,'BIFUbC-natural-gas'!AF3,'BIFUbC-biomass'!AF3,'BIFUbC-heat'!AF3,'BIFUbC-crude-oil'!AF3,'BIFUbC-petroleum-diesel'!AF3,'BIFUbC-heavy-or-residual-oil'!AF3,'BIFUbC-LPG-propane-or-butane'!AF3,'BIFUbC-hydrogen'!AF3)</f>
        <v>315998298379.11646</v>
      </c>
    </row>
    <row r="5" spans="1:32">
      <c r="A5" s="14" t="s">
        <v>4</v>
      </c>
      <c r="B5" s="20">
        <f>SUM('BIFUbC-electricity'!B4,'BIFUbC-coal'!B4,'BIFUbC-natural-gas'!B4,'BIFUbC-biomass'!B4,'BIFUbC-heat'!B4,'BIFUbC-crude-oil'!B4,'BIFUbC-petroleum-diesel'!B4,'BIFUbC-heavy-or-residual-oil'!B4,'BIFUbC-LPG-propane-or-butane'!B4,'BIFUbC-hydrogen'!B4)</f>
        <v>139126610879.03522</v>
      </c>
      <c r="C5" s="20">
        <f>SUM('BIFUbC-electricity'!C4,'BIFUbC-coal'!C4,'BIFUbC-natural-gas'!C4,'BIFUbC-biomass'!C4,'BIFUbC-heat'!C4,'BIFUbC-crude-oil'!C4,'BIFUbC-petroleum-diesel'!C4,'BIFUbC-heavy-or-residual-oil'!C4,'BIFUbC-LPG-propane-or-butane'!C4,'BIFUbC-hydrogen'!C4)</f>
        <v>134180545787.83896</v>
      </c>
      <c r="D5" s="20">
        <f>SUM('BIFUbC-electricity'!D4,'BIFUbC-coal'!D4,'BIFUbC-natural-gas'!D4,'BIFUbC-biomass'!D4,'BIFUbC-heat'!D4,'BIFUbC-crude-oil'!D4,'BIFUbC-petroleum-diesel'!D4,'BIFUbC-heavy-or-residual-oil'!D4,'BIFUbC-LPG-propane-or-butane'!D4,'BIFUbC-hydrogen'!D4)</f>
        <v>129234480696.64418</v>
      </c>
      <c r="E5" s="20">
        <f>SUM('BIFUbC-electricity'!E4,'BIFUbC-coal'!E4,'BIFUbC-natural-gas'!E4,'BIFUbC-biomass'!E4,'BIFUbC-heat'!E4,'BIFUbC-crude-oil'!E4,'BIFUbC-petroleum-diesel'!E4,'BIFUbC-heavy-or-residual-oil'!E4,'BIFUbC-LPG-propane-or-butane'!E4,'BIFUbC-hydrogen'!E4)</f>
        <v>124288415605.44939</v>
      </c>
      <c r="F5" s="20">
        <f>SUM('BIFUbC-electricity'!F4,'BIFUbC-coal'!F4,'BIFUbC-natural-gas'!F4,'BIFUbC-biomass'!F4,'BIFUbC-heat'!F4,'BIFUbC-crude-oil'!F4,'BIFUbC-petroleum-diesel'!F4,'BIFUbC-heavy-or-residual-oil'!F4,'BIFUbC-LPG-propane-or-butane'!F4,'BIFUbC-hydrogen'!F4)</f>
        <v>119342350514.25461</v>
      </c>
      <c r="G5" s="20">
        <f>SUM('BIFUbC-electricity'!G4,'BIFUbC-coal'!G4,'BIFUbC-natural-gas'!G4,'BIFUbC-biomass'!G4,'BIFUbC-heat'!G4,'BIFUbC-crude-oil'!G4,'BIFUbC-petroleum-diesel'!G4,'BIFUbC-heavy-or-residual-oil'!G4,'BIFUbC-LPG-propane-or-butane'!G4,'BIFUbC-hydrogen'!G4)</f>
        <v>114396285423.05949</v>
      </c>
      <c r="H5" s="20">
        <f>SUM('BIFUbC-electricity'!H4,'BIFUbC-coal'!H4,'BIFUbC-natural-gas'!H4,'BIFUbC-biomass'!H4,'BIFUbC-heat'!H4,'BIFUbC-crude-oil'!H4,'BIFUbC-petroleum-diesel'!H4,'BIFUbC-heavy-or-residual-oil'!H4,'BIFUbC-LPG-propane-or-butane'!H4,'BIFUbC-hydrogen'!H4)</f>
        <v>114730348973.88715</v>
      </c>
      <c r="I5" s="20">
        <f>SUM('BIFUbC-electricity'!I4,'BIFUbC-coal'!I4,'BIFUbC-natural-gas'!I4,'BIFUbC-biomass'!I4,'BIFUbC-heat'!I4,'BIFUbC-crude-oil'!I4,'BIFUbC-petroleum-diesel'!I4,'BIFUbC-heavy-or-residual-oil'!I4,'BIFUbC-LPG-propane-or-butane'!I4,'BIFUbC-hydrogen'!I4)</f>
        <v>115064412524.71483</v>
      </c>
      <c r="J5" s="20">
        <f>SUM('BIFUbC-electricity'!J4,'BIFUbC-coal'!J4,'BIFUbC-natural-gas'!J4,'BIFUbC-biomass'!J4,'BIFUbC-heat'!J4,'BIFUbC-crude-oil'!J4,'BIFUbC-petroleum-diesel'!J4,'BIFUbC-heavy-or-residual-oil'!J4,'BIFUbC-LPG-propane-or-butane'!J4,'BIFUbC-hydrogen'!J4)</f>
        <v>115398476075.54242</v>
      </c>
      <c r="K5" s="20">
        <f>SUM('BIFUbC-electricity'!K4,'BIFUbC-coal'!K4,'BIFUbC-natural-gas'!K4,'BIFUbC-biomass'!K4,'BIFUbC-heat'!K4,'BIFUbC-crude-oil'!K4,'BIFUbC-petroleum-diesel'!K4,'BIFUbC-heavy-or-residual-oil'!K4,'BIFUbC-LPG-propane-or-butane'!K4,'BIFUbC-hydrogen'!K4)</f>
        <v>115732539626.3701</v>
      </c>
      <c r="L5" s="20">
        <f>SUM('BIFUbC-electricity'!L4,'BIFUbC-coal'!L4,'BIFUbC-natural-gas'!L4,'BIFUbC-biomass'!L4,'BIFUbC-heat'!L4,'BIFUbC-crude-oil'!L4,'BIFUbC-petroleum-diesel'!L4,'BIFUbC-heavy-or-residual-oil'!L4,'BIFUbC-LPG-propane-or-butane'!L4,'BIFUbC-hydrogen'!L4)</f>
        <v>116066603177.19768</v>
      </c>
      <c r="M5" s="20">
        <f>SUM('BIFUbC-electricity'!M4,'BIFUbC-coal'!M4,'BIFUbC-natural-gas'!M4,'BIFUbC-biomass'!M4,'BIFUbC-heat'!M4,'BIFUbC-crude-oil'!M4,'BIFUbC-petroleum-diesel'!M4,'BIFUbC-heavy-or-residual-oil'!M4,'BIFUbC-LPG-propane-or-butane'!M4,'BIFUbC-hydrogen'!M4)</f>
        <v>116006162251.38039</v>
      </c>
      <c r="N5" s="20">
        <f>SUM('BIFUbC-electricity'!N4,'BIFUbC-coal'!N4,'BIFUbC-natural-gas'!N4,'BIFUbC-biomass'!N4,'BIFUbC-heat'!N4,'BIFUbC-crude-oil'!N4,'BIFUbC-petroleum-diesel'!N4,'BIFUbC-heavy-or-residual-oil'!N4,'BIFUbC-LPG-propane-or-butane'!N4,'BIFUbC-hydrogen'!N4)</f>
        <v>115945721325.56308</v>
      </c>
      <c r="O5" s="20">
        <f>SUM('BIFUbC-electricity'!O4,'BIFUbC-coal'!O4,'BIFUbC-natural-gas'!O4,'BIFUbC-biomass'!O4,'BIFUbC-heat'!O4,'BIFUbC-crude-oil'!O4,'BIFUbC-petroleum-diesel'!O4,'BIFUbC-heavy-or-residual-oil'!O4,'BIFUbC-LPG-propane-or-butane'!O4,'BIFUbC-hydrogen'!O4)</f>
        <v>115885280399.74576</v>
      </c>
      <c r="P5" s="20">
        <f>SUM('BIFUbC-electricity'!P4,'BIFUbC-coal'!P4,'BIFUbC-natural-gas'!P4,'BIFUbC-biomass'!P4,'BIFUbC-heat'!P4,'BIFUbC-crude-oil'!P4,'BIFUbC-petroleum-diesel'!P4,'BIFUbC-heavy-or-residual-oil'!P4,'BIFUbC-LPG-propane-or-butane'!P4,'BIFUbC-hydrogen'!P4)</f>
        <v>115824839473.92844</v>
      </c>
      <c r="Q5" s="20">
        <f>SUM('BIFUbC-electricity'!Q4,'BIFUbC-coal'!Q4,'BIFUbC-natural-gas'!Q4,'BIFUbC-biomass'!Q4,'BIFUbC-heat'!Q4,'BIFUbC-crude-oil'!Q4,'BIFUbC-petroleum-diesel'!Q4,'BIFUbC-heavy-or-residual-oil'!Q4,'BIFUbC-LPG-propane-or-butane'!Q4,'BIFUbC-hydrogen'!Q4)</f>
        <v>115764398548.1111</v>
      </c>
      <c r="R5" s="20">
        <f>SUM('BIFUbC-electricity'!R4,'BIFUbC-coal'!R4,'BIFUbC-natural-gas'!R4,'BIFUbC-biomass'!R4,'BIFUbC-heat'!R4,'BIFUbC-crude-oil'!R4,'BIFUbC-petroleum-diesel'!R4,'BIFUbC-heavy-or-residual-oil'!R4,'BIFUbC-LPG-propane-or-butane'!R4,'BIFUbC-hydrogen'!R4)</f>
        <v>115508434868.29439</v>
      </c>
      <c r="S5" s="20">
        <f>SUM('BIFUbC-electricity'!S4,'BIFUbC-coal'!S4,'BIFUbC-natural-gas'!S4,'BIFUbC-biomass'!S4,'BIFUbC-heat'!S4,'BIFUbC-crude-oil'!S4,'BIFUbC-petroleum-diesel'!S4,'BIFUbC-heavy-or-residual-oil'!S4,'BIFUbC-LPG-propane-or-butane'!S4,'BIFUbC-hydrogen'!S4)</f>
        <v>115252471188.47769</v>
      </c>
      <c r="T5" s="20">
        <f>SUM('BIFUbC-electricity'!T4,'BIFUbC-coal'!T4,'BIFUbC-natural-gas'!T4,'BIFUbC-biomass'!T4,'BIFUbC-heat'!T4,'BIFUbC-crude-oil'!T4,'BIFUbC-petroleum-diesel'!T4,'BIFUbC-heavy-or-residual-oil'!T4,'BIFUbC-LPG-propane-or-butane'!T4,'BIFUbC-hydrogen'!T4)</f>
        <v>114996507508.661</v>
      </c>
      <c r="U5" s="20">
        <f>SUM('BIFUbC-electricity'!U4,'BIFUbC-coal'!U4,'BIFUbC-natural-gas'!U4,'BIFUbC-biomass'!U4,'BIFUbC-heat'!U4,'BIFUbC-crude-oil'!U4,'BIFUbC-petroleum-diesel'!U4,'BIFUbC-heavy-or-residual-oil'!U4,'BIFUbC-LPG-propane-or-butane'!U4,'BIFUbC-hydrogen'!U4)</f>
        <v>114740543828.84428</v>
      </c>
      <c r="V5" s="20">
        <f>SUM('BIFUbC-electricity'!V4,'BIFUbC-coal'!V4,'BIFUbC-natural-gas'!V4,'BIFUbC-biomass'!V4,'BIFUbC-heat'!V4,'BIFUbC-crude-oil'!V4,'BIFUbC-petroleum-diesel'!V4,'BIFUbC-heavy-or-residual-oil'!V4,'BIFUbC-LPG-propane-or-butane'!V4,'BIFUbC-hydrogen'!V4)</f>
        <v>114484580149.02759</v>
      </c>
      <c r="W5" s="20">
        <f>SUM('BIFUbC-electricity'!W4,'BIFUbC-coal'!W4,'BIFUbC-natural-gas'!W4,'BIFUbC-biomass'!W4,'BIFUbC-heat'!W4,'BIFUbC-crude-oil'!W4,'BIFUbC-petroleum-diesel'!W4,'BIFUbC-heavy-or-residual-oil'!W4,'BIFUbC-LPG-propane-or-butane'!W4,'BIFUbC-hydrogen'!W4)</f>
        <v>114489313474.5434</v>
      </c>
      <c r="X5" s="20">
        <f>SUM('BIFUbC-electricity'!X4,'BIFUbC-coal'!X4,'BIFUbC-natural-gas'!X4,'BIFUbC-biomass'!X4,'BIFUbC-heat'!X4,'BIFUbC-crude-oil'!X4,'BIFUbC-petroleum-diesel'!X4,'BIFUbC-heavy-or-residual-oil'!X4,'BIFUbC-LPG-propane-or-butane'!X4,'BIFUbC-hydrogen'!X4)</f>
        <v>114316298841.87793</v>
      </c>
      <c r="Y5" s="20">
        <f>SUM('BIFUbC-electricity'!Y4,'BIFUbC-coal'!Y4,'BIFUbC-natural-gas'!Y4,'BIFUbC-biomass'!Y4,'BIFUbC-heat'!Y4,'BIFUbC-crude-oil'!Y4,'BIFUbC-petroleum-diesel'!Y4,'BIFUbC-heavy-or-residual-oil'!Y4,'BIFUbC-LPG-propane-or-butane'!Y4,'BIFUbC-hydrogen'!Y4)</f>
        <v>114143284209.21246</v>
      </c>
      <c r="Z5" s="20">
        <f>SUM('BIFUbC-electricity'!Z4,'BIFUbC-coal'!Z4,'BIFUbC-natural-gas'!Z4,'BIFUbC-biomass'!Z4,'BIFUbC-heat'!Z4,'BIFUbC-crude-oil'!Z4,'BIFUbC-petroleum-diesel'!Z4,'BIFUbC-heavy-or-residual-oil'!Z4,'BIFUbC-LPG-propane-or-butane'!Z4,'BIFUbC-hydrogen'!Z4)</f>
        <v>113970269576.54706</v>
      </c>
      <c r="AA5" s="20">
        <f>SUM('BIFUbC-electricity'!AA4,'BIFUbC-coal'!AA4,'BIFUbC-natural-gas'!AA4,'BIFUbC-biomass'!AA4,'BIFUbC-heat'!AA4,'BIFUbC-crude-oil'!AA4,'BIFUbC-petroleum-diesel'!AA4,'BIFUbC-heavy-or-residual-oil'!AA4,'BIFUbC-LPG-propane-or-butane'!AA4,'BIFUbC-hydrogen'!AA4)</f>
        <v>113797254943.88159</v>
      </c>
      <c r="AB5" s="20">
        <f>SUM('BIFUbC-electricity'!AB4,'BIFUbC-coal'!AB4,'BIFUbC-natural-gas'!AB4,'BIFUbC-biomass'!AB4,'BIFUbC-heat'!AB4,'BIFUbC-crude-oil'!AB4,'BIFUbC-petroleum-diesel'!AB4,'BIFUbC-heavy-or-residual-oil'!AB4,'BIFUbC-LPG-propane-or-butane'!AB4,'BIFUbC-hydrogen'!AB4)</f>
        <v>113624240311.21613</v>
      </c>
      <c r="AC5" s="20">
        <f>SUM('BIFUbC-electricity'!AC4,'BIFUbC-coal'!AC4,'BIFUbC-natural-gas'!AC4,'BIFUbC-biomass'!AC4,'BIFUbC-heat'!AC4,'BIFUbC-crude-oil'!AC4,'BIFUbC-petroleum-diesel'!AC4,'BIFUbC-heavy-or-residual-oil'!AC4,'BIFUbC-LPG-propane-or-butane'!AC4,'BIFUbC-hydrogen'!AC4)</f>
        <v>113451225678.55066</v>
      </c>
      <c r="AD5" s="20">
        <f>SUM('BIFUbC-electricity'!AD4,'BIFUbC-coal'!AD4,'BIFUbC-natural-gas'!AD4,'BIFUbC-biomass'!AD4,'BIFUbC-heat'!AD4,'BIFUbC-crude-oil'!AD4,'BIFUbC-petroleum-diesel'!AD4,'BIFUbC-heavy-or-residual-oil'!AD4,'BIFUbC-LPG-propane-or-butane'!AD4,'BIFUbC-hydrogen'!AD4)</f>
        <v>113278211045.88521</v>
      </c>
      <c r="AE5" s="20">
        <f>SUM('BIFUbC-electricity'!AE4,'BIFUbC-coal'!AE4,'BIFUbC-natural-gas'!AE4,'BIFUbC-biomass'!AE4,'BIFUbC-heat'!AE4,'BIFUbC-crude-oil'!AE4,'BIFUbC-petroleum-diesel'!AE4,'BIFUbC-heavy-or-residual-oil'!AE4,'BIFUbC-LPG-propane-or-butane'!AE4,'BIFUbC-hydrogen'!AE4)</f>
        <v>113105196413.21974</v>
      </c>
      <c r="AF5" s="20">
        <f>SUM('BIFUbC-electricity'!AF4,'BIFUbC-coal'!AF4,'BIFUbC-natural-gas'!AF4,'BIFUbC-biomass'!AF4,'BIFUbC-heat'!AF4,'BIFUbC-crude-oil'!AF4,'BIFUbC-petroleum-diesel'!AF4,'BIFUbC-heavy-or-residual-oil'!AF4,'BIFUbC-LPG-propane-or-butane'!AF4,'BIFUbC-hydrogen'!AF4)</f>
        <v>112932181780.55429</v>
      </c>
    </row>
    <row r="6" spans="1:32">
      <c r="A6" s="14" t="s">
        <v>5</v>
      </c>
      <c r="B6" s="20">
        <f>SUM('BIFUbC-electricity'!B5,'BIFUbC-coal'!B5,'BIFUbC-natural-gas'!B5,'BIFUbC-biomass'!B5,'BIFUbC-heat'!B5,'BIFUbC-crude-oil'!B5,'BIFUbC-petroleum-diesel'!B5,'BIFUbC-heavy-or-residual-oil'!B5,'BIFUbC-LPG-propane-or-butane'!B5,'BIFUbC-hydrogen'!B5)</f>
        <v>7086619710222.2275</v>
      </c>
      <c r="C6" s="20">
        <f>SUM('BIFUbC-electricity'!C5,'BIFUbC-coal'!C5,'BIFUbC-natural-gas'!C5,'BIFUbC-biomass'!C5,'BIFUbC-heat'!C5,'BIFUbC-crude-oil'!C5,'BIFUbC-petroleum-diesel'!C5,'BIFUbC-heavy-or-residual-oil'!C5,'BIFUbC-LPG-propane-or-butane'!C5,'BIFUbC-hydrogen'!C5)</f>
        <v>7311981486619.4912</v>
      </c>
      <c r="D6" s="20">
        <f>SUM('BIFUbC-electricity'!D5,'BIFUbC-coal'!D5,'BIFUbC-natural-gas'!D5,'BIFUbC-biomass'!D5,'BIFUbC-heat'!D5,'BIFUbC-crude-oil'!D5,'BIFUbC-petroleum-diesel'!D5,'BIFUbC-heavy-or-residual-oil'!D5,'BIFUbC-LPG-propane-or-butane'!D5,'BIFUbC-hydrogen'!D5)</f>
        <v>7537343263016.7529</v>
      </c>
      <c r="E6" s="20">
        <f>SUM('BIFUbC-electricity'!E5,'BIFUbC-coal'!E5,'BIFUbC-natural-gas'!E5,'BIFUbC-biomass'!E5,'BIFUbC-heat'!E5,'BIFUbC-crude-oil'!E5,'BIFUbC-petroleum-diesel'!E5,'BIFUbC-heavy-or-residual-oil'!E5,'BIFUbC-LPG-propane-or-butane'!E5,'BIFUbC-hydrogen'!E5)</f>
        <v>7762705039414.0146</v>
      </c>
      <c r="F6" s="20">
        <f>SUM('BIFUbC-electricity'!F5,'BIFUbC-coal'!F5,'BIFUbC-natural-gas'!F5,'BIFUbC-biomass'!F5,'BIFUbC-heat'!F5,'BIFUbC-crude-oil'!F5,'BIFUbC-petroleum-diesel'!F5,'BIFUbC-heavy-or-residual-oil'!F5,'BIFUbC-LPG-propane-or-butane'!F5,'BIFUbC-hydrogen'!F5)</f>
        <v>7988066815811.2793</v>
      </c>
      <c r="G6" s="20">
        <f>SUM('BIFUbC-electricity'!G5,'BIFUbC-coal'!G5,'BIFUbC-natural-gas'!G5,'BIFUbC-biomass'!G5,'BIFUbC-heat'!G5,'BIFUbC-crude-oil'!G5,'BIFUbC-petroleum-diesel'!G5,'BIFUbC-heavy-or-residual-oil'!G5,'BIFUbC-LPG-propane-or-butane'!G5,'BIFUbC-hydrogen'!G5)</f>
        <v>8213428592208.541</v>
      </c>
      <c r="H6" s="20">
        <f>SUM('BIFUbC-electricity'!H5,'BIFUbC-coal'!H5,'BIFUbC-natural-gas'!H5,'BIFUbC-biomass'!H5,'BIFUbC-heat'!H5,'BIFUbC-crude-oil'!H5,'BIFUbC-petroleum-diesel'!H5,'BIFUbC-heavy-or-residual-oil'!H5,'BIFUbC-LPG-propane-or-butane'!H5,'BIFUbC-hydrogen'!H5)</f>
        <v>8282977687582.4541</v>
      </c>
      <c r="I6" s="20">
        <f>SUM('BIFUbC-electricity'!I5,'BIFUbC-coal'!I5,'BIFUbC-natural-gas'!I5,'BIFUbC-biomass'!I5,'BIFUbC-heat'!I5,'BIFUbC-crude-oil'!I5,'BIFUbC-petroleum-diesel'!I5,'BIFUbC-heavy-or-residual-oil'!I5,'BIFUbC-LPG-propane-or-butane'!I5,'BIFUbC-hydrogen'!I5)</f>
        <v>8352526782956.3594</v>
      </c>
      <c r="J6" s="20">
        <f>SUM('BIFUbC-electricity'!J5,'BIFUbC-coal'!J5,'BIFUbC-natural-gas'!J5,'BIFUbC-biomass'!J5,'BIFUbC-heat'!J5,'BIFUbC-crude-oil'!J5,'BIFUbC-petroleum-diesel'!J5,'BIFUbC-heavy-or-residual-oil'!J5,'BIFUbC-LPG-propane-or-butane'!J5,'BIFUbC-hydrogen'!J5)</f>
        <v>8422075878330.2646</v>
      </c>
      <c r="K6" s="20">
        <f>SUM('BIFUbC-electricity'!K5,'BIFUbC-coal'!K5,'BIFUbC-natural-gas'!K5,'BIFUbC-biomass'!K5,'BIFUbC-heat'!K5,'BIFUbC-crude-oil'!K5,'BIFUbC-petroleum-diesel'!K5,'BIFUbC-heavy-or-residual-oil'!K5,'BIFUbC-LPG-propane-or-butane'!K5,'BIFUbC-hydrogen'!K5)</f>
        <v>8491624973704.1689</v>
      </c>
      <c r="L6" s="20">
        <f>SUM('BIFUbC-electricity'!L5,'BIFUbC-coal'!L5,'BIFUbC-natural-gas'!L5,'BIFUbC-biomass'!L5,'BIFUbC-heat'!L5,'BIFUbC-crude-oil'!L5,'BIFUbC-petroleum-diesel'!L5,'BIFUbC-heavy-or-residual-oil'!L5,'BIFUbC-LPG-propane-or-butane'!L5,'BIFUbC-hydrogen'!L5)</f>
        <v>8561174069078.0781</v>
      </c>
      <c r="M6" s="20">
        <f>SUM('BIFUbC-electricity'!M5,'BIFUbC-coal'!M5,'BIFUbC-natural-gas'!M5,'BIFUbC-biomass'!M5,'BIFUbC-heat'!M5,'BIFUbC-crude-oil'!M5,'BIFUbC-petroleum-diesel'!M5,'BIFUbC-heavy-or-residual-oil'!M5,'BIFUbC-LPG-propane-or-butane'!M5,'BIFUbC-hydrogen'!M5)</f>
        <v>8602567618844.4844</v>
      </c>
      <c r="N6" s="20">
        <f>SUM('BIFUbC-electricity'!N5,'BIFUbC-coal'!N5,'BIFUbC-natural-gas'!N5,'BIFUbC-biomass'!N5,'BIFUbC-heat'!N5,'BIFUbC-crude-oil'!N5,'BIFUbC-petroleum-diesel'!N5,'BIFUbC-heavy-or-residual-oil'!N5,'BIFUbC-LPG-propane-or-butane'!N5,'BIFUbC-hydrogen'!N5)</f>
        <v>8643961168610.8955</v>
      </c>
      <c r="O6" s="20">
        <f>SUM('BIFUbC-electricity'!O5,'BIFUbC-coal'!O5,'BIFUbC-natural-gas'!O5,'BIFUbC-biomass'!O5,'BIFUbC-heat'!O5,'BIFUbC-crude-oil'!O5,'BIFUbC-petroleum-diesel'!O5,'BIFUbC-heavy-or-residual-oil'!O5,'BIFUbC-LPG-propane-or-butane'!O5,'BIFUbC-hydrogen'!O5)</f>
        <v>8685354718377.3047</v>
      </c>
      <c r="P6" s="20">
        <f>SUM('BIFUbC-electricity'!P5,'BIFUbC-coal'!P5,'BIFUbC-natural-gas'!P5,'BIFUbC-biomass'!P5,'BIFUbC-heat'!P5,'BIFUbC-crude-oil'!P5,'BIFUbC-petroleum-diesel'!P5,'BIFUbC-heavy-or-residual-oil'!P5,'BIFUbC-LPG-propane-or-butane'!P5,'BIFUbC-hydrogen'!P5)</f>
        <v>8726748268143.7148</v>
      </c>
      <c r="Q6" s="20">
        <f>SUM('BIFUbC-electricity'!Q5,'BIFUbC-coal'!Q5,'BIFUbC-natural-gas'!Q5,'BIFUbC-biomass'!Q5,'BIFUbC-heat'!Q5,'BIFUbC-crude-oil'!Q5,'BIFUbC-petroleum-diesel'!Q5,'BIFUbC-heavy-or-residual-oil'!Q5,'BIFUbC-LPG-propane-or-butane'!Q5,'BIFUbC-hydrogen'!Q5)</f>
        <v>8768141817910.124</v>
      </c>
      <c r="R6" s="20">
        <f>SUM('BIFUbC-electricity'!R5,'BIFUbC-coal'!R5,'BIFUbC-natural-gas'!R5,'BIFUbC-biomass'!R5,'BIFUbC-heat'!R5,'BIFUbC-crude-oil'!R5,'BIFUbC-petroleum-diesel'!R5,'BIFUbC-heavy-or-residual-oil'!R5,'BIFUbC-LPG-propane-or-butane'!R5,'BIFUbC-hydrogen'!R5)</f>
        <v>8799051853406.623</v>
      </c>
      <c r="S6" s="20">
        <f>SUM('BIFUbC-electricity'!S5,'BIFUbC-coal'!S5,'BIFUbC-natural-gas'!S5,'BIFUbC-biomass'!S5,'BIFUbC-heat'!S5,'BIFUbC-crude-oil'!S5,'BIFUbC-petroleum-diesel'!S5,'BIFUbC-heavy-or-residual-oil'!S5,'BIFUbC-LPG-propane-or-butane'!S5,'BIFUbC-hydrogen'!S5)</f>
        <v>8829961888903.1113</v>
      </c>
      <c r="T6" s="20">
        <f>SUM('BIFUbC-electricity'!T5,'BIFUbC-coal'!T5,'BIFUbC-natural-gas'!T5,'BIFUbC-biomass'!T5,'BIFUbC-heat'!T5,'BIFUbC-crude-oil'!T5,'BIFUbC-petroleum-diesel'!T5,'BIFUbC-heavy-or-residual-oil'!T5,'BIFUbC-LPG-propane-or-butane'!T5,'BIFUbC-hydrogen'!T5)</f>
        <v>8860871924399.6016</v>
      </c>
      <c r="U6" s="20">
        <f>SUM('BIFUbC-electricity'!U5,'BIFUbC-coal'!U5,'BIFUbC-natural-gas'!U5,'BIFUbC-biomass'!U5,'BIFUbC-heat'!U5,'BIFUbC-crude-oil'!U5,'BIFUbC-petroleum-diesel'!U5,'BIFUbC-heavy-or-residual-oil'!U5,'BIFUbC-LPG-propane-or-butane'!U5,'BIFUbC-hydrogen'!U5)</f>
        <v>8891781959896.0938</v>
      </c>
      <c r="V6" s="20">
        <f>SUM('BIFUbC-electricity'!V5,'BIFUbC-coal'!V5,'BIFUbC-natural-gas'!V5,'BIFUbC-biomass'!V5,'BIFUbC-heat'!V5,'BIFUbC-crude-oil'!V5,'BIFUbC-petroleum-diesel'!V5,'BIFUbC-heavy-or-residual-oil'!V5,'BIFUbC-LPG-propane-or-butane'!V5,'BIFUbC-hydrogen'!V5)</f>
        <v>8922691995392.5801</v>
      </c>
      <c r="W6" s="20">
        <f>SUM('BIFUbC-electricity'!W5,'BIFUbC-coal'!W5,'BIFUbC-natural-gas'!W5,'BIFUbC-biomass'!W5,'BIFUbC-heat'!W5,'BIFUbC-crude-oil'!W5,'BIFUbC-petroleum-diesel'!W5,'BIFUbC-heavy-or-residual-oil'!W5,'BIFUbC-LPG-propane-or-butane'!W5,'BIFUbC-hydrogen'!W5)</f>
        <v>8967580049915.6367</v>
      </c>
      <c r="X6" s="20">
        <f>SUM('BIFUbC-electricity'!X5,'BIFUbC-coal'!X5,'BIFUbC-natural-gas'!X5,'BIFUbC-biomass'!X5,'BIFUbC-heat'!X5,'BIFUbC-crude-oil'!X5,'BIFUbC-petroleum-diesel'!X5,'BIFUbC-heavy-or-residual-oil'!X5,'BIFUbC-LPG-propane-or-butane'!X5,'BIFUbC-hydrogen'!X5)</f>
        <v>9002937636920.5723</v>
      </c>
      <c r="Y6" s="20">
        <f>SUM('BIFUbC-electricity'!Y5,'BIFUbC-coal'!Y5,'BIFUbC-natural-gas'!Y5,'BIFUbC-biomass'!Y5,'BIFUbC-heat'!Y5,'BIFUbC-crude-oil'!Y5,'BIFUbC-petroleum-diesel'!Y5,'BIFUbC-heavy-or-residual-oil'!Y5,'BIFUbC-LPG-propane-or-butane'!Y5,'BIFUbC-hydrogen'!Y5)</f>
        <v>9038295223925.5195</v>
      </c>
      <c r="Z6" s="20">
        <f>SUM('BIFUbC-electricity'!Z5,'BIFUbC-coal'!Z5,'BIFUbC-natural-gas'!Z5,'BIFUbC-biomass'!Z5,'BIFUbC-heat'!Z5,'BIFUbC-crude-oil'!Z5,'BIFUbC-petroleum-diesel'!Z5,'BIFUbC-heavy-or-residual-oil'!Z5,'BIFUbC-LPG-propane-or-butane'!Z5,'BIFUbC-hydrogen'!Z5)</f>
        <v>9073652810930.4609</v>
      </c>
      <c r="AA6" s="20">
        <f>SUM('BIFUbC-electricity'!AA5,'BIFUbC-coal'!AA5,'BIFUbC-natural-gas'!AA5,'BIFUbC-biomass'!AA5,'BIFUbC-heat'!AA5,'BIFUbC-crude-oil'!AA5,'BIFUbC-petroleum-diesel'!AA5,'BIFUbC-heavy-or-residual-oil'!AA5,'BIFUbC-LPG-propane-or-butane'!AA5,'BIFUbC-hydrogen'!AA5)</f>
        <v>9109010397935.4043</v>
      </c>
      <c r="AB6" s="20">
        <f>SUM('BIFUbC-electricity'!AB5,'BIFUbC-coal'!AB5,'BIFUbC-natural-gas'!AB5,'BIFUbC-biomass'!AB5,'BIFUbC-heat'!AB5,'BIFUbC-crude-oil'!AB5,'BIFUbC-petroleum-diesel'!AB5,'BIFUbC-heavy-or-residual-oil'!AB5,'BIFUbC-LPG-propane-or-butane'!AB5,'BIFUbC-hydrogen'!AB5)</f>
        <v>9144367984940.3418</v>
      </c>
      <c r="AC6" s="20">
        <f>SUM('BIFUbC-electricity'!AC5,'BIFUbC-coal'!AC5,'BIFUbC-natural-gas'!AC5,'BIFUbC-biomass'!AC5,'BIFUbC-heat'!AC5,'BIFUbC-crude-oil'!AC5,'BIFUbC-petroleum-diesel'!AC5,'BIFUbC-heavy-or-residual-oil'!AC5,'BIFUbC-LPG-propane-or-butane'!AC5,'BIFUbC-hydrogen'!AC5)</f>
        <v>9179725571945.2871</v>
      </c>
      <c r="AD6" s="20">
        <f>SUM('BIFUbC-electricity'!AD5,'BIFUbC-coal'!AD5,'BIFUbC-natural-gas'!AD5,'BIFUbC-biomass'!AD5,'BIFUbC-heat'!AD5,'BIFUbC-crude-oil'!AD5,'BIFUbC-petroleum-diesel'!AD5,'BIFUbC-heavy-or-residual-oil'!AD5,'BIFUbC-LPG-propane-or-butane'!AD5,'BIFUbC-hydrogen'!AD5)</f>
        <v>9215083158950.2305</v>
      </c>
      <c r="AE6" s="20">
        <f>SUM('BIFUbC-electricity'!AE5,'BIFUbC-coal'!AE5,'BIFUbC-natural-gas'!AE5,'BIFUbC-biomass'!AE5,'BIFUbC-heat'!AE5,'BIFUbC-crude-oil'!AE5,'BIFUbC-petroleum-diesel'!AE5,'BIFUbC-heavy-or-residual-oil'!AE5,'BIFUbC-LPG-propane-or-butane'!AE5,'BIFUbC-hydrogen'!AE5)</f>
        <v>9250440745955.1699</v>
      </c>
      <c r="AF6" s="20">
        <f>SUM('BIFUbC-electricity'!AF5,'BIFUbC-coal'!AF5,'BIFUbC-natural-gas'!AF5,'BIFUbC-biomass'!AF5,'BIFUbC-heat'!AF5,'BIFUbC-crude-oil'!AF5,'BIFUbC-petroleum-diesel'!AF5,'BIFUbC-heavy-or-residual-oil'!AF5,'BIFUbC-LPG-propane-or-butane'!AF5,'BIFUbC-hydrogen'!AF5)</f>
        <v>9285798332960.1191</v>
      </c>
    </row>
    <row r="7" spans="1:32">
      <c r="A7" s="14" t="s">
        <v>6</v>
      </c>
      <c r="B7" s="20">
        <f>SUM('BIFUbC-electricity'!B6,'BIFUbC-coal'!B6,'BIFUbC-natural-gas'!B6,'BIFUbC-biomass'!B6,'BIFUbC-heat'!B6,'BIFUbC-crude-oil'!B6,'BIFUbC-petroleum-diesel'!B6,'BIFUbC-heavy-or-residual-oil'!B6,'BIFUbC-LPG-propane-or-butane'!B6,'BIFUbC-hydrogen'!B6)</f>
        <v>107099458129362.69</v>
      </c>
      <c r="C7" s="20">
        <f>SUM('BIFUbC-electricity'!C6,'BIFUbC-coal'!C6,'BIFUbC-natural-gas'!C6,'BIFUbC-biomass'!C6,'BIFUbC-heat'!C6,'BIFUbC-crude-oil'!C6,'BIFUbC-petroleum-diesel'!C6,'BIFUbC-heavy-or-residual-oil'!C6,'BIFUbC-LPG-propane-or-butane'!C6,'BIFUbC-hydrogen'!C6)</f>
        <v>105512026811187.31</v>
      </c>
      <c r="D7" s="20">
        <f>SUM('BIFUbC-electricity'!D6,'BIFUbC-coal'!D6,'BIFUbC-natural-gas'!D6,'BIFUbC-biomass'!D6,'BIFUbC-heat'!D6,'BIFUbC-crude-oil'!D6,'BIFUbC-petroleum-diesel'!D6,'BIFUbC-heavy-or-residual-oil'!D6,'BIFUbC-LPG-propane-or-butane'!D6,'BIFUbC-hydrogen'!D6)</f>
        <v>103924595493011.97</v>
      </c>
      <c r="E7" s="20">
        <f>SUM('BIFUbC-electricity'!E6,'BIFUbC-coal'!E6,'BIFUbC-natural-gas'!E6,'BIFUbC-biomass'!E6,'BIFUbC-heat'!E6,'BIFUbC-crude-oil'!E6,'BIFUbC-petroleum-diesel'!E6,'BIFUbC-heavy-or-residual-oil'!E6,'BIFUbC-LPG-propane-or-butane'!E6,'BIFUbC-hydrogen'!E6)</f>
        <v>102337164174836.64</v>
      </c>
      <c r="F7" s="20">
        <f>SUM('BIFUbC-electricity'!F6,'BIFUbC-coal'!F6,'BIFUbC-natural-gas'!F6,'BIFUbC-biomass'!F6,'BIFUbC-heat'!F6,'BIFUbC-crude-oil'!F6,'BIFUbC-petroleum-diesel'!F6,'BIFUbC-heavy-or-residual-oil'!F6,'BIFUbC-LPG-propane-or-butane'!F6,'BIFUbC-hydrogen'!F6)</f>
        <v>100749732856661.36</v>
      </c>
      <c r="G7" s="20">
        <f>SUM('BIFUbC-electricity'!G6,'BIFUbC-coal'!G6,'BIFUbC-natural-gas'!G6,'BIFUbC-biomass'!G6,'BIFUbC-heat'!G6,'BIFUbC-crude-oil'!G6,'BIFUbC-petroleum-diesel'!G6,'BIFUbC-heavy-or-residual-oil'!G6,'BIFUbC-LPG-propane-or-butane'!G6,'BIFUbC-hydrogen'!G6)</f>
        <v>99162301538486.078</v>
      </c>
      <c r="H7" s="20">
        <f>SUM('BIFUbC-electricity'!H6,'BIFUbC-coal'!H6,'BIFUbC-natural-gas'!H6,'BIFUbC-biomass'!H6,'BIFUbC-heat'!H6,'BIFUbC-crude-oil'!H6,'BIFUbC-petroleum-diesel'!H6,'BIFUbC-heavy-or-residual-oil'!H6,'BIFUbC-LPG-propane-or-butane'!H6,'BIFUbC-hydrogen'!H6)</f>
        <v>100461183485067.09</v>
      </c>
      <c r="I7" s="20">
        <f>SUM('BIFUbC-electricity'!I6,'BIFUbC-coal'!I6,'BIFUbC-natural-gas'!I6,'BIFUbC-biomass'!I6,'BIFUbC-heat'!I6,'BIFUbC-crude-oil'!I6,'BIFUbC-petroleum-diesel'!I6,'BIFUbC-heavy-or-residual-oil'!I6,'BIFUbC-LPG-propane-or-butane'!I6,'BIFUbC-hydrogen'!I6)</f>
        <v>101760065431648.08</v>
      </c>
      <c r="J7" s="20">
        <f>SUM('BIFUbC-electricity'!J6,'BIFUbC-coal'!J6,'BIFUbC-natural-gas'!J6,'BIFUbC-biomass'!J6,'BIFUbC-heat'!J6,'BIFUbC-crude-oil'!J6,'BIFUbC-petroleum-diesel'!J6,'BIFUbC-heavy-or-residual-oil'!J6,'BIFUbC-LPG-propane-or-butane'!J6,'BIFUbC-hydrogen'!J6)</f>
        <v>103058947378229.05</v>
      </c>
      <c r="K7" s="20">
        <f>SUM('BIFUbC-electricity'!K6,'BIFUbC-coal'!K6,'BIFUbC-natural-gas'!K6,'BIFUbC-biomass'!K6,'BIFUbC-heat'!K6,'BIFUbC-crude-oil'!K6,'BIFUbC-petroleum-diesel'!K6,'BIFUbC-heavy-or-residual-oil'!K6,'BIFUbC-LPG-propane-or-butane'!K6,'BIFUbC-hydrogen'!K6)</f>
        <v>104357829324810.09</v>
      </c>
      <c r="L7" s="20">
        <f>SUM('BIFUbC-electricity'!L6,'BIFUbC-coal'!L6,'BIFUbC-natural-gas'!L6,'BIFUbC-biomass'!L6,'BIFUbC-heat'!L6,'BIFUbC-crude-oil'!L6,'BIFUbC-petroleum-diesel'!L6,'BIFUbC-heavy-or-residual-oil'!L6,'BIFUbC-LPG-propane-or-butane'!L6,'BIFUbC-hydrogen'!L6)</f>
        <v>105656711271391.11</v>
      </c>
      <c r="M7" s="20">
        <f>SUM('BIFUbC-electricity'!M6,'BIFUbC-coal'!M6,'BIFUbC-natural-gas'!M6,'BIFUbC-biomass'!M6,'BIFUbC-heat'!M6,'BIFUbC-crude-oil'!M6,'BIFUbC-petroleum-diesel'!M6,'BIFUbC-heavy-or-residual-oil'!M6,'BIFUbC-LPG-propane-or-butane'!M6,'BIFUbC-hydrogen'!M6)</f>
        <v>106740035991831.52</v>
      </c>
      <c r="N7" s="20">
        <f>SUM('BIFUbC-electricity'!N6,'BIFUbC-coal'!N6,'BIFUbC-natural-gas'!N6,'BIFUbC-biomass'!N6,'BIFUbC-heat'!N6,'BIFUbC-crude-oil'!N6,'BIFUbC-petroleum-diesel'!N6,'BIFUbC-heavy-or-residual-oil'!N6,'BIFUbC-LPG-propane-or-butane'!N6,'BIFUbC-hydrogen'!N6)</f>
        <v>107823360712271.88</v>
      </c>
      <c r="O7" s="20">
        <f>SUM('BIFUbC-electricity'!O6,'BIFUbC-coal'!O6,'BIFUbC-natural-gas'!O6,'BIFUbC-biomass'!O6,'BIFUbC-heat'!O6,'BIFUbC-crude-oil'!O6,'BIFUbC-petroleum-diesel'!O6,'BIFUbC-heavy-or-residual-oil'!O6,'BIFUbC-LPG-propane-or-butane'!O6,'BIFUbC-hydrogen'!O6)</f>
        <v>108906685432712.39</v>
      </c>
      <c r="P7" s="20">
        <f>SUM('BIFUbC-electricity'!P6,'BIFUbC-coal'!P6,'BIFUbC-natural-gas'!P6,'BIFUbC-biomass'!P6,'BIFUbC-heat'!P6,'BIFUbC-crude-oil'!P6,'BIFUbC-petroleum-diesel'!P6,'BIFUbC-heavy-or-residual-oil'!P6,'BIFUbC-LPG-propane-or-butane'!P6,'BIFUbC-hydrogen'!P6)</f>
        <v>109990010153152.81</v>
      </c>
      <c r="Q7" s="20">
        <f>SUM('BIFUbC-electricity'!Q6,'BIFUbC-coal'!Q6,'BIFUbC-natural-gas'!Q6,'BIFUbC-biomass'!Q6,'BIFUbC-heat'!Q6,'BIFUbC-crude-oil'!Q6,'BIFUbC-petroleum-diesel'!Q6,'BIFUbC-heavy-or-residual-oil'!Q6,'BIFUbC-LPG-propane-or-butane'!Q6,'BIFUbC-hydrogen'!Q6)</f>
        <v>111073334873593.31</v>
      </c>
      <c r="R7" s="20">
        <f>SUM('BIFUbC-electricity'!R6,'BIFUbC-coal'!R6,'BIFUbC-natural-gas'!R6,'BIFUbC-biomass'!R6,'BIFUbC-heat'!R6,'BIFUbC-crude-oil'!R6,'BIFUbC-petroleum-diesel'!R6,'BIFUbC-heavy-or-residual-oil'!R6,'BIFUbC-LPG-propane-or-butane'!R6,'BIFUbC-hydrogen'!R6)</f>
        <v>112168872441361.61</v>
      </c>
      <c r="S7" s="20">
        <f>SUM('BIFUbC-electricity'!S6,'BIFUbC-coal'!S6,'BIFUbC-natural-gas'!S6,'BIFUbC-biomass'!S6,'BIFUbC-heat'!S6,'BIFUbC-crude-oil'!S6,'BIFUbC-petroleum-diesel'!S6,'BIFUbC-heavy-or-residual-oil'!S6,'BIFUbC-LPG-propane-or-butane'!S6,'BIFUbC-hydrogen'!S6)</f>
        <v>113264410009129.95</v>
      </c>
      <c r="T7" s="20">
        <f>SUM('BIFUbC-electricity'!T6,'BIFUbC-coal'!T6,'BIFUbC-natural-gas'!T6,'BIFUbC-biomass'!T6,'BIFUbC-heat'!T6,'BIFUbC-crude-oil'!T6,'BIFUbC-petroleum-diesel'!T6,'BIFUbC-heavy-or-residual-oil'!T6,'BIFUbC-LPG-propane-or-butane'!T6,'BIFUbC-hydrogen'!T6)</f>
        <v>114359947576898.27</v>
      </c>
      <c r="U7" s="20">
        <f>SUM('BIFUbC-electricity'!U6,'BIFUbC-coal'!U6,'BIFUbC-natural-gas'!U6,'BIFUbC-biomass'!U6,'BIFUbC-heat'!U6,'BIFUbC-crude-oil'!U6,'BIFUbC-petroleum-diesel'!U6,'BIFUbC-heavy-or-residual-oil'!U6,'BIFUbC-LPG-propane-or-butane'!U6,'BIFUbC-hydrogen'!U6)</f>
        <v>115455485144666.69</v>
      </c>
      <c r="V7" s="20">
        <f>SUM('BIFUbC-electricity'!V6,'BIFUbC-coal'!V6,'BIFUbC-natural-gas'!V6,'BIFUbC-biomass'!V6,'BIFUbC-heat'!V6,'BIFUbC-crude-oil'!V6,'BIFUbC-petroleum-diesel'!V6,'BIFUbC-heavy-or-residual-oil'!V6,'BIFUbC-LPG-propane-or-butane'!V6,'BIFUbC-hydrogen'!V6)</f>
        <v>116551022712434.98</v>
      </c>
      <c r="W7" s="20">
        <f>SUM('BIFUbC-electricity'!W6,'BIFUbC-coal'!W6,'BIFUbC-natural-gas'!W6,'BIFUbC-biomass'!W6,'BIFUbC-heat'!W6,'BIFUbC-crude-oil'!W6,'BIFUbC-petroleum-diesel'!W6,'BIFUbC-heavy-or-residual-oil'!W6,'BIFUbC-LPG-propane-or-butane'!W6,'BIFUbC-hydrogen'!W6)</f>
        <v>117630276483766.56</v>
      </c>
      <c r="X7" s="20">
        <f>SUM('BIFUbC-electricity'!X6,'BIFUbC-coal'!X6,'BIFUbC-natural-gas'!X6,'BIFUbC-biomass'!X6,'BIFUbC-heat'!X6,'BIFUbC-crude-oil'!X6,'BIFUbC-petroleum-diesel'!X6,'BIFUbC-heavy-or-residual-oil'!X6,'BIFUbC-LPG-propane-or-butane'!X6,'BIFUbC-hydrogen'!X6)</f>
        <v>118720632843577.75</v>
      </c>
      <c r="Y7" s="20">
        <f>SUM('BIFUbC-electricity'!Y6,'BIFUbC-coal'!Y6,'BIFUbC-natural-gas'!Y6,'BIFUbC-biomass'!Y6,'BIFUbC-heat'!Y6,'BIFUbC-crude-oil'!Y6,'BIFUbC-petroleum-diesel'!Y6,'BIFUbC-heavy-or-residual-oil'!Y6,'BIFUbC-LPG-propane-or-butane'!Y6,'BIFUbC-hydrogen'!Y6)</f>
        <v>119810989203389.23</v>
      </c>
      <c r="Z7" s="20">
        <f>SUM('BIFUbC-electricity'!Z6,'BIFUbC-coal'!Z6,'BIFUbC-natural-gas'!Z6,'BIFUbC-biomass'!Z6,'BIFUbC-heat'!Z6,'BIFUbC-crude-oil'!Z6,'BIFUbC-petroleum-diesel'!Z6,'BIFUbC-heavy-or-residual-oil'!Z6,'BIFUbC-LPG-propane-or-butane'!Z6,'BIFUbC-hydrogen'!Z6)</f>
        <v>120901345563200.56</v>
      </c>
      <c r="AA7" s="20">
        <f>SUM('BIFUbC-electricity'!AA6,'BIFUbC-coal'!AA6,'BIFUbC-natural-gas'!AA6,'BIFUbC-biomass'!AA6,'BIFUbC-heat'!AA6,'BIFUbC-crude-oil'!AA6,'BIFUbC-petroleum-diesel'!AA6,'BIFUbC-heavy-or-residual-oil'!AA6,'BIFUbC-LPG-propane-or-butane'!AA6,'BIFUbC-hydrogen'!AA6)</f>
        <v>121991701923012.14</v>
      </c>
      <c r="AB7" s="20">
        <f>SUM('BIFUbC-electricity'!AB6,'BIFUbC-coal'!AB6,'BIFUbC-natural-gas'!AB6,'BIFUbC-biomass'!AB6,'BIFUbC-heat'!AB6,'BIFUbC-crude-oil'!AB6,'BIFUbC-petroleum-diesel'!AB6,'BIFUbC-heavy-or-residual-oil'!AB6,'BIFUbC-LPG-propane-or-butane'!AB6,'BIFUbC-hydrogen'!AB6)</f>
        <v>123082058282823.52</v>
      </c>
      <c r="AC7" s="20">
        <f>SUM('BIFUbC-electricity'!AC6,'BIFUbC-coal'!AC6,'BIFUbC-natural-gas'!AC6,'BIFUbC-biomass'!AC6,'BIFUbC-heat'!AC6,'BIFUbC-crude-oil'!AC6,'BIFUbC-petroleum-diesel'!AC6,'BIFUbC-heavy-or-residual-oil'!AC6,'BIFUbC-LPG-propane-or-butane'!AC6,'BIFUbC-hydrogen'!AC6)</f>
        <v>124172414642635.11</v>
      </c>
      <c r="AD7" s="20">
        <f>SUM('BIFUbC-electricity'!AD6,'BIFUbC-coal'!AD6,'BIFUbC-natural-gas'!AD6,'BIFUbC-biomass'!AD6,'BIFUbC-heat'!AD6,'BIFUbC-crude-oil'!AD6,'BIFUbC-petroleum-diesel'!AD6,'BIFUbC-heavy-or-residual-oil'!AD6,'BIFUbC-LPG-propane-or-butane'!AD6,'BIFUbC-hydrogen'!AD6)</f>
        <v>125262771002446.69</v>
      </c>
      <c r="AE7" s="20">
        <f>SUM('BIFUbC-electricity'!AE6,'BIFUbC-coal'!AE6,'BIFUbC-natural-gas'!AE6,'BIFUbC-biomass'!AE6,'BIFUbC-heat'!AE6,'BIFUbC-crude-oil'!AE6,'BIFUbC-petroleum-diesel'!AE6,'BIFUbC-heavy-or-residual-oil'!AE6,'BIFUbC-LPG-propane-or-butane'!AE6,'BIFUbC-hydrogen'!AE6)</f>
        <v>126353127362258.28</v>
      </c>
      <c r="AF7" s="20">
        <f>SUM('BIFUbC-electricity'!AF6,'BIFUbC-coal'!AF6,'BIFUbC-natural-gas'!AF6,'BIFUbC-biomass'!AF6,'BIFUbC-heat'!AF6,'BIFUbC-crude-oil'!AF6,'BIFUbC-petroleum-diesel'!AF6,'BIFUbC-heavy-or-residual-oil'!AF6,'BIFUbC-LPG-propane-or-butane'!AF6,'BIFUbC-hydrogen'!AF6)</f>
        <v>127443483722070.03</v>
      </c>
    </row>
    <row r="8" spans="1:32">
      <c r="A8" s="14" t="s">
        <v>7</v>
      </c>
      <c r="B8" s="20">
        <f>SUM('BIFUbC-electricity'!B7,'BIFUbC-coal'!B7,'BIFUbC-natural-gas'!B7,'BIFUbC-biomass'!B7,'BIFUbC-heat'!B7,'BIFUbC-crude-oil'!B7,'BIFUbC-petroleum-diesel'!B7,'BIFUbC-heavy-or-residual-oil'!B7,'BIFUbC-LPG-propane-or-butane'!B7,'BIFUbC-hydrogen'!B7)</f>
        <v>84175132274442.938</v>
      </c>
      <c r="C8" s="20">
        <f>SUM('BIFUbC-electricity'!C7,'BIFUbC-coal'!C7,'BIFUbC-natural-gas'!C7,'BIFUbC-biomass'!C7,'BIFUbC-heat'!C7,'BIFUbC-crude-oil'!C7,'BIFUbC-petroleum-diesel'!C7,'BIFUbC-heavy-or-residual-oil'!C7,'BIFUbC-LPG-propane-or-butane'!C7,'BIFUbC-hydrogen'!C7)</f>
        <v>86471184669671.625</v>
      </c>
      <c r="D8" s="20">
        <f>SUM('BIFUbC-electricity'!D7,'BIFUbC-coal'!D7,'BIFUbC-natural-gas'!D7,'BIFUbC-biomass'!D7,'BIFUbC-heat'!D7,'BIFUbC-crude-oil'!D7,'BIFUbC-petroleum-diesel'!D7,'BIFUbC-heavy-or-residual-oil'!D7,'BIFUbC-LPG-propane-or-butane'!D7,'BIFUbC-hydrogen'!D7)</f>
        <v>88767237064900.406</v>
      </c>
      <c r="E8" s="20">
        <f>SUM('BIFUbC-electricity'!E7,'BIFUbC-coal'!E7,'BIFUbC-natural-gas'!E7,'BIFUbC-biomass'!E7,'BIFUbC-heat'!E7,'BIFUbC-crude-oil'!E7,'BIFUbC-petroleum-diesel'!E7,'BIFUbC-heavy-or-residual-oil'!E7,'BIFUbC-LPG-propane-or-butane'!E7,'BIFUbC-hydrogen'!E7)</f>
        <v>91063289460129.219</v>
      </c>
      <c r="F8" s="20">
        <f>SUM('BIFUbC-electricity'!F7,'BIFUbC-coal'!F7,'BIFUbC-natural-gas'!F7,'BIFUbC-biomass'!F7,'BIFUbC-heat'!F7,'BIFUbC-crude-oil'!F7,'BIFUbC-petroleum-diesel'!F7,'BIFUbC-heavy-or-residual-oil'!F7,'BIFUbC-LPG-propane-or-butane'!F7,'BIFUbC-hydrogen'!F7)</f>
        <v>93359341855358.094</v>
      </c>
      <c r="G8" s="20">
        <f>SUM('BIFUbC-electricity'!G7,'BIFUbC-coal'!G7,'BIFUbC-natural-gas'!G7,'BIFUbC-biomass'!G7,'BIFUbC-heat'!G7,'BIFUbC-crude-oil'!G7,'BIFUbC-petroleum-diesel'!G7,'BIFUbC-heavy-or-residual-oil'!G7,'BIFUbC-LPG-propane-or-butane'!G7,'BIFUbC-hydrogen'!G7)</f>
        <v>95655394250587.063</v>
      </c>
      <c r="H8" s="20">
        <f>SUM('BIFUbC-electricity'!H7,'BIFUbC-coal'!H7,'BIFUbC-natural-gas'!H7,'BIFUbC-biomass'!H7,'BIFUbC-heat'!H7,'BIFUbC-crude-oil'!H7,'BIFUbC-petroleum-diesel'!H7,'BIFUbC-heavy-or-residual-oil'!H7,'BIFUbC-LPG-propane-or-butane'!H7,'BIFUbC-hydrogen'!H7)</f>
        <v>97300891718178.859</v>
      </c>
      <c r="I8" s="20">
        <f>SUM('BIFUbC-electricity'!I7,'BIFUbC-coal'!I7,'BIFUbC-natural-gas'!I7,'BIFUbC-biomass'!I7,'BIFUbC-heat'!I7,'BIFUbC-crude-oil'!I7,'BIFUbC-petroleum-diesel'!I7,'BIFUbC-heavy-or-residual-oil'!I7,'BIFUbC-LPG-propane-or-butane'!I7,'BIFUbC-hydrogen'!I7)</f>
        <v>98946389185770.734</v>
      </c>
      <c r="J8" s="20">
        <f>SUM('BIFUbC-electricity'!J7,'BIFUbC-coal'!J7,'BIFUbC-natural-gas'!J7,'BIFUbC-biomass'!J7,'BIFUbC-heat'!J7,'BIFUbC-crude-oil'!J7,'BIFUbC-petroleum-diesel'!J7,'BIFUbC-heavy-or-residual-oil'!J7,'BIFUbC-LPG-propane-or-butane'!J7,'BIFUbC-hydrogen'!J7)</f>
        <v>100591886653362.48</v>
      </c>
      <c r="K8" s="20">
        <f>SUM('BIFUbC-electricity'!K7,'BIFUbC-coal'!K7,'BIFUbC-natural-gas'!K7,'BIFUbC-biomass'!K7,'BIFUbC-heat'!K7,'BIFUbC-crude-oil'!K7,'BIFUbC-petroleum-diesel'!K7,'BIFUbC-heavy-or-residual-oil'!K7,'BIFUbC-LPG-propane-or-butane'!K7,'BIFUbC-hydrogen'!K7)</f>
        <v>102237384120954.5</v>
      </c>
      <c r="L8" s="20">
        <f>SUM('BIFUbC-electricity'!L7,'BIFUbC-coal'!L7,'BIFUbC-natural-gas'!L7,'BIFUbC-biomass'!L7,'BIFUbC-heat'!L7,'BIFUbC-crude-oil'!L7,'BIFUbC-petroleum-diesel'!L7,'BIFUbC-heavy-or-residual-oil'!L7,'BIFUbC-LPG-propane-or-butane'!L7,'BIFUbC-hydrogen'!L7)</f>
        <v>103882881588546.28</v>
      </c>
      <c r="M8" s="20">
        <f>SUM('BIFUbC-electricity'!M7,'BIFUbC-coal'!M7,'BIFUbC-natural-gas'!M7,'BIFUbC-biomass'!M7,'BIFUbC-heat'!M7,'BIFUbC-crude-oil'!M7,'BIFUbC-petroleum-diesel'!M7,'BIFUbC-heavy-or-residual-oil'!M7,'BIFUbC-LPG-propane-or-butane'!M7,'BIFUbC-hydrogen'!M7)</f>
        <v>105166143013693.36</v>
      </c>
      <c r="N8" s="20">
        <f>SUM('BIFUbC-electricity'!N7,'BIFUbC-coal'!N7,'BIFUbC-natural-gas'!N7,'BIFUbC-biomass'!N7,'BIFUbC-heat'!N7,'BIFUbC-crude-oil'!N7,'BIFUbC-petroleum-diesel'!N7,'BIFUbC-heavy-or-residual-oil'!N7,'BIFUbC-LPG-propane-or-butane'!N7,'BIFUbC-hydrogen'!N7)</f>
        <v>106449404438840.17</v>
      </c>
      <c r="O8" s="20">
        <f>SUM('BIFUbC-electricity'!O7,'BIFUbC-coal'!O7,'BIFUbC-natural-gas'!O7,'BIFUbC-biomass'!O7,'BIFUbC-heat'!O7,'BIFUbC-crude-oil'!O7,'BIFUbC-petroleum-diesel'!O7,'BIFUbC-heavy-or-residual-oil'!O7,'BIFUbC-LPG-propane-or-butane'!O7,'BIFUbC-hydrogen'!O7)</f>
        <v>107732665863987.31</v>
      </c>
      <c r="P8" s="20">
        <f>SUM('BIFUbC-electricity'!P7,'BIFUbC-coal'!P7,'BIFUbC-natural-gas'!P7,'BIFUbC-biomass'!P7,'BIFUbC-heat'!P7,'BIFUbC-crude-oil'!P7,'BIFUbC-petroleum-diesel'!P7,'BIFUbC-heavy-or-residual-oil'!P7,'BIFUbC-LPG-propane-or-butane'!P7,'BIFUbC-hydrogen'!P7)</f>
        <v>109015927289134.28</v>
      </c>
      <c r="Q8" s="20">
        <f>SUM('BIFUbC-electricity'!Q7,'BIFUbC-coal'!Q7,'BIFUbC-natural-gas'!Q7,'BIFUbC-biomass'!Q7,'BIFUbC-heat'!Q7,'BIFUbC-crude-oil'!Q7,'BIFUbC-petroleum-diesel'!Q7,'BIFUbC-heavy-or-residual-oil'!Q7,'BIFUbC-LPG-propane-or-butane'!Q7,'BIFUbC-hydrogen'!Q7)</f>
        <v>110299188714281.34</v>
      </c>
      <c r="R8" s="20">
        <f>SUM('BIFUbC-electricity'!R7,'BIFUbC-coal'!R7,'BIFUbC-natural-gas'!R7,'BIFUbC-biomass'!R7,'BIFUbC-heat'!R7,'BIFUbC-crude-oil'!R7,'BIFUbC-petroleum-diesel'!R7,'BIFUbC-heavy-or-residual-oil'!R7,'BIFUbC-LPG-propane-or-butane'!R7,'BIFUbC-hydrogen'!R7)</f>
        <v>111448630358867.39</v>
      </c>
      <c r="S8" s="20">
        <f>SUM('BIFUbC-electricity'!S7,'BIFUbC-coal'!S7,'BIFUbC-natural-gas'!S7,'BIFUbC-biomass'!S7,'BIFUbC-heat'!S7,'BIFUbC-crude-oil'!S7,'BIFUbC-petroleum-diesel'!S7,'BIFUbC-heavy-or-residual-oil'!S7,'BIFUbC-LPG-propane-or-butane'!S7,'BIFUbC-hydrogen'!S7)</f>
        <v>112598072003453.5</v>
      </c>
      <c r="T8" s="20">
        <f>SUM('BIFUbC-electricity'!T7,'BIFUbC-coal'!T7,'BIFUbC-natural-gas'!T7,'BIFUbC-biomass'!T7,'BIFUbC-heat'!T7,'BIFUbC-crude-oil'!T7,'BIFUbC-petroleum-diesel'!T7,'BIFUbC-heavy-or-residual-oil'!T7,'BIFUbC-LPG-propane-or-butane'!T7,'BIFUbC-hydrogen'!T7)</f>
        <v>113747513648039.48</v>
      </c>
      <c r="U8" s="20">
        <f>SUM('BIFUbC-electricity'!U7,'BIFUbC-coal'!U7,'BIFUbC-natural-gas'!U7,'BIFUbC-biomass'!U7,'BIFUbC-heat'!U7,'BIFUbC-crude-oil'!U7,'BIFUbC-petroleum-diesel'!U7,'BIFUbC-heavy-or-residual-oil'!U7,'BIFUbC-LPG-propane-or-butane'!U7,'BIFUbC-hydrogen'!U7)</f>
        <v>114896955292625.78</v>
      </c>
      <c r="V8" s="20">
        <f>SUM('BIFUbC-electricity'!V7,'BIFUbC-coal'!V7,'BIFUbC-natural-gas'!V7,'BIFUbC-biomass'!V7,'BIFUbC-heat'!V7,'BIFUbC-crude-oil'!V7,'BIFUbC-petroleum-diesel'!V7,'BIFUbC-heavy-or-residual-oil'!V7,'BIFUbC-LPG-propane-or-butane'!V7,'BIFUbC-hydrogen'!V7)</f>
        <v>116046396937211.81</v>
      </c>
      <c r="W8" s="20">
        <f>SUM('BIFUbC-electricity'!W7,'BIFUbC-coal'!W7,'BIFUbC-natural-gas'!W7,'BIFUbC-biomass'!W7,'BIFUbC-heat'!W7,'BIFUbC-crude-oil'!W7,'BIFUbC-petroleum-diesel'!W7,'BIFUbC-heavy-or-residual-oil'!W7,'BIFUbC-LPG-propane-or-butane'!W7,'BIFUbC-hydrogen'!W7)</f>
        <v>117374264955879.88</v>
      </c>
      <c r="X8" s="20">
        <f>SUM('BIFUbC-electricity'!X7,'BIFUbC-coal'!X7,'BIFUbC-natural-gas'!X7,'BIFUbC-biomass'!X7,'BIFUbC-heat'!X7,'BIFUbC-crude-oil'!X7,'BIFUbC-petroleum-diesel'!X7,'BIFUbC-heavy-or-residual-oil'!X7,'BIFUbC-LPG-propane-or-butane'!X7,'BIFUbC-hydrogen'!X7)</f>
        <v>118580478628583.2</v>
      </c>
      <c r="Y8" s="20">
        <f>SUM('BIFUbC-electricity'!Y7,'BIFUbC-coal'!Y7,'BIFUbC-natural-gas'!Y7,'BIFUbC-biomass'!Y7,'BIFUbC-heat'!Y7,'BIFUbC-crude-oil'!Y7,'BIFUbC-petroleum-diesel'!Y7,'BIFUbC-heavy-or-residual-oil'!Y7,'BIFUbC-LPG-propane-or-butane'!Y7,'BIFUbC-hydrogen'!Y7)</f>
        <v>119786692301286.81</v>
      </c>
      <c r="Z8" s="20">
        <f>SUM('BIFUbC-electricity'!Z7,'BIFUbC-coal'!Z7,'BIFUbC-natural-gas'!Z7,'BIFUbC-biomass'!Z7,'BIFUbC-heat'!Z7,'BIFUbC-crude-oil'!Z7,'BIFUbC-petroleum-diesel'!Z7,'BIFUbC-heavy-or-residual-oil'!Z7,'BIFUbC-LPG-propane-or-butane'!Z7,'BIFUbC-hydrogen'!Z7)</f>
        <v>120992905973990.09</v>
      </c>
      <c r="AA8" s="20">
        <f>SUM('BIFUbC-electricity'!AA7,'BIFUbC-coal'!AA7,'BIFUbC-natural-gas'!AA7,'BIFUbC-biomass'!AA7,'BIFUbC-heat'!AA7,'BIFUbC-crude-oil'!AA7,'BIFUbC-petroleum-diesel'!AA7,'BIFUbC-heavy-or-residual-oil'!AA7,'BIFUbC-LPG-propane-or-butane'!AA7,'BIFUbC-hydrogen'!AA7)</f>
        <v>122199119646693.78</v>
      </c>
      <c r="AB8" s="20">
        <f>SUM('BIFUbC-electricity'!AB7,'BIFUbC-coal'!AB7,'BIFUbC-natural-gas'!AB7,'BIFUbC-biomass'!AB7,'BIFUbC-heat'!AB7,'BIFUbC-crude-oil'!AB7,'BIFUbC-petroleum-diesel'!AB7,'BIFUbC-heavy-or-residual-oil'!AB7,'BIFUbC-LPG-propane-or-butane'!AB7,'BIFUbC-hydrogen'!AB7)</f>
        <v>123405333319397.44</v>
      </c>
      <c r="AC8" s="20">
        <f>SUM('BIFUbC-electricity'!AC7,'BIFUbC-coal'!AC7,'BIFUbC-natural-gas'!AC7,'BIFUbC-biomass'!AC7,'BIFUbC-heat'!AC7,'BIFUbC-crude-oil'!AC7,'BIFUbC-petroleum-diesel'!AC7,'BIFUbC-heavy-or-residual-oil'!AC7,'BIFUbC-LPG-propane-or-butane'!AC7,'BIFUbC-hydrogen'!AC7)</f>
        <v>124611546992101.17</v>
      </c>
      <c r="AD8" s="20">
        <f>SUM('BIFUbC-electricity'!AD7,'BIFUbC-coal'!AD7,'BIFUbC-natural-gas'!AD7,'BIFUbC-biomass'!AD7,'BIFUbC-heat'!AD7,'BIFUbC-crude-oil'!AD7,'BIFUbC-petroleum-diesel'!AD7,'BIFUbC-heavy-or-residual-oil'!AD7,'BIFUbC-LPG-propane-or-butane'!AD7,'BIFUbC-hydrogen'!AD7)</f>
        <v>125817760664805.06</v>
      </c>
      <c r="AE8" s="20">
        <f>SUM('BIFUbC-electricity'!AE7,'BIFUbC-coal'!AE7,'BIFUbC-natural-gas'!AE7,'BIFUbC-biomass'!AE7,'BIFUbC-heat'!AE7,'BIFUbC-crude-oil'!AE7,'BIFUbC-petroleum-diesel'!AE7,'BIFUbC-heavy-or-residual-oil'!AE7,'BIFUbC-LPG-propane-or-butane'!AE7,'BIFUbC-hydrogen'!AE7)</f>
        <v>127023974337509.02</v>
      </c>
      <c r="AF8" s="20">
        <f>SUM('BIFUbC-electricity'!AF7,'BIFUbC-coal'!AF7,'BIFUbC-natural-gas'!AF7,'BIFUbC-biomass'!AF7,'BIFUbC-heat'!AF7,'BIFUbC-crude-oil'!AF7,'BIFUbC-petroleum-diesel'!AF7,'BIFUbC-heavy-or-residual-oil'!AF7,'BIFUbC-LPG-propane-or-butane'!AF7,'BIFUbC-hydrogen'!AF7)</f>
        <v>128230188010213.03</v>
      </c>
    </row>
    <row r="9" spans="1:32">
      <c r="A9" s="14" t="s">
        <v>8</v>
      </c>
      <c r="B9" s="20">
        <f>SUM('BIFUbC-electricity'!B8,'BIFUbC-coal'!B8,'BIFUbC-natural-gas'!B8,'BIFUbC-biomass'!B8,'BIFUbC-heat'!B8,'BIFUbC-crude-oil'!B8,'BIFUbC-petroleum-diesel'!B8,'BIFUbC-heavy-or-residual-oil'!B8,'BIFUbC-LPG-propane-or-butane'!B8,'BIFUbC-hydrogen'!B8)</f>
        <v>19530108526715.77</v>
      </c>
      <c r="C9" s="20">
        <f>SUM('BIFUbC-electricity'!C8,'BIFUbC-coal'!C8,'BIFUbC-natural-gas'!C8,'BIFUbC-biomass'!C8,'BIFUbC-heat'!C8,'BIFUbC-crude-oil'!C8,'BIFUbC-petroleum-diesel'!C8,'BIFUbC-heavy-or-residual-oil'!C8,'BIFUbC-LPG-propane-or-butane'!C8,'BIFUbC-hydrogen'!C8)</f>
        <v>20156878729953.801</v>
      </c>
      <c r="D9" s="20">
        <f>SUM('BIFUbC-electricity'!D8,'BIFUbC-coal'!D8,'BIFUbC-natural-gas'!D8,'BIFUbC-biomass'!D8,'BIFUbC-heat'!D8,'BIFUbC-crude-oil'!D8,'BIFUbC-petroleum-diesel'!D8,'BIFUbC-heavy-or-residual-oil'!D8,'BIFUbC-LPG-propane-or-butane'!D8,'BIFUbC-hydrogen'!D8)</f>
        <v>20783648933191.836</v>
      </c>
      <c r="E9" s="20">
        <f>SUM('BIFUbC-electricity'!E8,'BIFUbC-coal'!E8,'BIFUbC-natural-gas'!E8,'BIFUbC-biomass'!E8,'BIFUbC-heat'!E8,'BIFUbC-crude-oil'!E8,'BIFUbC-petroleum-diesel'!E8,'BIFUbC-heavy-or-residual-oil'!E8,'BIFUbC-LPG-propane-or-butane'!E8,'BIFUbC-hydrogen'!E8)</f>
        <v>21410419136429.863</v>
      </c>
      <c r="F9" s="20">
        <f>SUM('BIFUbC-electricity'!F8,'BIFUbC-coal'!F8,'BIFUbC-natural-gas'!F8,'BIFUbC-biomass'!F8,'BIFUbC-heat'!F8,'BIFUbC-crude-oil'!F8,'BIFUbC-petroleum-diesel'!F8,'BIFUbC-heavy-or-residual-oil'!F8,'BIFUbC-LPG-propane-or-butane'!F8,'BIFUbC-hydrogen'!F8)</f>
        <v>22037189339667.898</v>
      </c>
      <c r="G9" s="20">
        <f>SUM('BIFUbC-electricity'!G8,'BIFUbC-coal'!G8,'BIFUbC-natural-gas'!G8,'BIFUbC-biomass'!G8,'BIFUbC-heat'!G8,'BIFUbC-crude-oil'!G8,'BIFUbC-petroleum-diesel'!G8,'BIFUbC-heavy-or-residual-oil'!G8,'BIFUbC-LPG-propane-or-butane'!G8,'BIFUbC-hydrogen'!G8)</f>
        <v>22663959542905.938</v>
      </c>
      <c r="H9" s="20">
        <f>SUM('BIFUbC-electricity'!H8,'BIFUbC-coal'!H8,'BIFUbC-natural-gas'!H8,'BIFUbC-biomass'!H8,'BIFUbC-heat'!H8,'BIFUbC-crude-oil'!H8,'BIFUbC-petroleum-diesel'!H8,'BIFUbC-heavy-or-residual-oil'!H8,'BIFUbC-LPG-propane-or-butane'!H8,'BIFUbC-hydrogen'!H8)</f>
        <v>23138908522720.367</v>
      </c>
      <c r="I9" s="20">
        <f>SUM('BIFUbC-electricity'!I8,'BIFUbC-coal'!I8,'BIFUbC-natural-gas'!I8,'BIFUbC-biomass'!I8,'BIFUbC-heat'!I8,'BIFUbC-crude-oil'!I8,'BIFUbC-petroleum-diesel'!I8,'BIFUbC-heavy-or-residual-oil'!I8,'BIFUbC-LPG-propane-or-butane'!I8,'BIFUbC-hydrogen'!I8)</f>
        <v>23613857502534.801</v>
      </c>
      <c r="J9" s="20">
        <f>SUM('BIFUbC-electricity'!J8,'BIFUbC-coal'!J8,'BIFUbC-natural-gas'!J8,'BIFUbC-biomass'!J8,'BIFUbC-heat'!J8,'BIFUbC-crude-oil'!J8,'BIFUbC-petroleum-diesel'!J8,'BIFUbC-heavy-or-residual-oil'!J8,'BIFUbC-LPG-propane-or-butane'!J8,'BIFUbC-hydrogen'!J8)</f>
        <v>24088806482349.105</v>
      </c>
      <c r="K9" s="20">
        <f>SUM('BIFUbC-electricity'!K8,'BIFUbC-coal'!K8,'BIFUbC-natural-gas'!K8,'BIFUbC-biomass'!K8,'BIFUbC-heat'!K8,'BIFUbC-crude-oil'!K8,'BIFUbC-petroleum-diesel'!K8,'BIFUbC-heavy-or-residual-oil'!K8,'BIFUbC-LPG-propane-or-butane'!K8,'BIFUbC-hydrogen'!K8)</f>
        <v>24563755462163.535</v>
      </c>
      <c r="L9" s="20">
        <f>SUM('BIFUbC-electricity'!L8,'BIFUbC-coal'!L8,'BIFUbC-natural-gas'!L8,'BIFUbC-biomass'!L8,'BIFUbC-heat'!L8,'BIFUbC-crude-oil'!L8,'BIFUbC-petroleum-diesel'!L8,'BIFUbC-heavy-or-residual-oil'!L8,'BIFUbC-LPG-propane-or-butane'!L8,'BIFUbC-hydrogen'!L8)</f>
        <v>25038704441977.781</v>
      </c>
      <c r="M9" s="20">
        <f>SUM('BIFUbC-electricity'!M8,'BIFUbC-coal'!M8,'BIFUbC-natural-gas'!M8,'BIFUbC-biomass'!M8,'BIFUbC-heat'!M8,'BIFUbC-crude-oil'!M8,'BIFUbC-petroleum-diesel'!M8,'BIFUbC-heavy-or-residual-oil'!M8,'BIFUbC-LPG-propane-or-butane'!M8,'BIFUbC-hydrogen'!M8)</f>
        <v>25446687334325.262</v>
      </c>
      <c r="N9" s="20">
        <f>SUM('BIFUbC-electricity'!N8,'BIFUbC-coal'!N8,'BIFUbC-natural-gas'!N8,'BIFUbC-biomass'!N8,'BIFUbC-heat'!N8,'BIFUbC-crude-oil'!N8,'BIFUbC-petroleum-diesel'!N8,'BIFUbC-heavy-or-residual-oil'!N8,'BIFUbC-LPG-propane-or-butane'!N8,'BIFUbC-hydrogen'!N8)</f>
        <v>25854670226672.555</v>
      </c>
      <c r="O9" s="20">
        <f>SUM('BIFUbC-electricity'!O8,'BIFUbC-coal'!O8,'BIFUbC-natural-gas'!O8,'BIFUbC-biomass'!O8,'BIFUbC-heat'!O8,'BIFUbC-crude-oil'!O8,'BIFUbC-petroleum-diesel'!O8,'BIFUbC-heavy-or-residual-oil'!O8,'BIFUbC-LPG-propane-or-butane'!O8,'BIFUbC-hydrogen'!O8)</f>
        <v>26262653119019.969</v>
      </c>
      <c r="P9" s="20">
        <f>SUM('BIFUbC-electricity'!P8,'BIFUbC-coal'!P8,'BIFUbC-natural-gas'!P8,'BIFUbC-biomass'!P8,'BIFUbC-heat'!P8,'BIFUbC-crude-oil'!P8,'BIFUbC-petroleum-diesel'!P8,'BIFUbC-heavy-or-residual-oil'!P8,'BIFUbC-LPG-propane-or-butane'!P8,'BIFUbC-hydrogen'!P8)</f>
        <v>26670636011367.262</v>
      </c>
      <c r="Q9" s="20">
        <f>SUM('BIFUbC-electricity'!Q8,'BIFUbC-coal'!Q8,'BIFUbC-natural-gas'!Q8,'BIFUbC-biomass'!Q8,'BIFUbC-heat'!Q8,'BIFUbC-crude-oil'!Q8,'BIFUbC-petroleum-diesel'!Q8,'BIFUbC-heavy-or-residual-oil'!Q8,'BIFUbC-LPG-propane-or-butane'!Q8,'BIFUbC-hydrogen'!Q8)</f>
        <v>27078618903714.563</v>
      </c>
      <c r="R9" s="20">
        <f>SUM('BIFUbC-electricity'!R8,'BIFUbC-coal'!R8,'BIFUbC-natural-gas'!R8,'BIFUbC-biomass'!R8,'BIFUbC-heat'!R8,'BIFUbC-crude-oil'!R8,'BIFUbC-petroleum-diesel'!R8,'BIFUbC-heavy-or-residual-oil'!R8,'BIFUbC-LPG-propane-or-butane'!R8,'BIFUbC-hydrogen'!R8)</f>
        <v>27488852746376.848</v>
      </c>
      <c r="S9" s="20">
        <f>SUM('BIFUbC-electricity'!S8,'BIFUbC-coal'!S8,'BIFUbC-natural-gas'!S8,'BIFUbC-biomass'!S8,'BIFUbC-heat'!S8,'BIFUbC-crude-oil'!S8,'BIFUbC-petroleum-diesel'!S8,'BIFUbC-heavy-or-residual-oil'!S8,'BIFUbC-LPG-propane-or-butane'!S8,'BIFUbC-hydrogen'!S8)</f>
        <v>27899086589039.145</v>
      </c>
      <c r="T9" s="20">
        <f>SUM('BIFUbC-electricity'!T8,'BIFUbC-coal'!T8,'BIFUbC-natural-gas'!T8,'BIFUbC-biomass'!T8,'BIFUbC-heat'!T8,'BIFUbC-crude-oil'!T8,'BIFUbC-petroleum-diesel'!T8,'BIFUbC-heavy-or-residual-oil'!T8,'BIFUbC-LPG-propane-or-butane'!T8,'BIFUbC-hydrogen'!T8)</f>
        <v>28309320431701.309</v>
      </c>
      <c r="U9" s="20">
        <f>SUM('BIFUbC-electricity'!U8,'BIFUbC-coal'!U8,'BIFUbC-natural-gas'!U8,'BIFUbC-biomass'!U8,'BIFUbC-heat'!U8,'BIFUbC-crude-oil'!U8,'BIFUbC-petroleum-diesel'!U8,'BIFUbC-heavy-or-residual-oil'!U8,'BIFUbC-LPG-propane-or-butane'!U8,'BIFUbC-hydrogen'!U8)</f>
        <v>28719554274363.609</v>
      </c>
      <c r="V9" s="20">
        <f>SUM('BIFUbC-electricity'!V8,'BIFUbC-coal'!V8,'BIFUbC-natural-gas'!V8,'BIFUbC-biomass'!V8,'BIFUbC-heat'!V8,'BIFUbC-crude-oil'!V8,'BIFUbC-petroleum-diesel'!V8,'BIFUbC-heavy-or-residual-oil'!V8,'BIFUbC-LPG-propane-or-butane'!V8,'BIFUbC-hydrogen'!V8)</f>
        <v>29129788117025.715</v>
      </c>
      <c r="W9" s="20">
        <f>SUM('BIFUbC-electricity'!W8,'BIFUbC-coal'!W8,'BIFUbC-natural-gas'!W8,'BIFUbC-biomass'!W8,'BIFUbC-heat'!W8,'BIFUbC-crude-oil'!W8,'BIFUbC-petroleum-diesel'!W8,'BIFUbC-heavy-or-residual-oil'!W8,'BIFUbC-LPG-propane-or-butane'!W8,'BIFUbC-hydrogen'!W8)</f>
        <v>29537020692601.469</v>
      </c>
      <c r="X9" s="20">
        <f>SUM('BIFUbC-electricity'!X8,'BIFUbC-coal'!X8,'BIFUbC-natural-gas'!X8,'BIFUbC-biomass'!X8,'BIFUbC-heat'!X8,'BIFUbC-crude-oil'!X8,'BIFUbC-petroleum-diesel'!X8,'BIFUbC-heavy-or-residual-oil'!X8,'BIFUbC-LPG-propane-or-butane'!X8,'BIFUbC-hydrogen'!X8)</f>
        <v>29946299586645.324</v>
      </c>
      <c r="Y9" s="20">
        <f>SUM('BIFUbC-electricity'!Y8,'BIFUbC-coal'!Y8,'BIFUbC-natural-gas'!Y8,'BIFUbC-biomass'!Y8,'BIFUbC-heat'!Y8,'BIFUbC-crude-oil'!Y8,'BIFUbC-petroleum-diesel'!Y8,'BIFUbC-heavy-or-residual-oil'!Y8,'BIFUbC-LPG-propane-or-butane'!Y8,'BIFUbC-hydrogen'!Y8)</f>
        <v>30355578480689.188</v>
      </c>
      <c r="Z9" s="20">
        <f>SUM('BIFUbC-electricity'!Z8,'BIFUbC-coal'!Z8,'BIFUbC-natural-gas'!Z8,'BIFUbC-biomass'!Z8,'BIFUbC-heat'!Z8,'BIFUbC-crude-oil'!Z8,'BIFUbC-petroleum-diesel'!Z8,'BIFUbC-heavy-or-residual-oil'!Z8,'BIFUbC-LPG-propane-or-butane'!Z8,'BIFUbC-hydrogen'!Z8)</f>
        <v>30764857374732.918</v>
      </c>
      <c r="AA9" s="20">
        <f>SUM('BIFUbC-electricity'!AA8,'BIFUbC-coal'!AA8,'BIFUbC-natural-gas'!AA8,'BIFUbC-biomass'!AA8,'BIFUbC-heat'!AA8,'BIFUbC-crude-oil'!AA8,'BIFUbC-petroleum-diesel'!AA8,'BIFUbC-heavy-or-residual-oil'!AA8,'BIFUbC-LPG-propane-or-butane'!AA8,'BIFUbC-hydrogen'!AA8)</f>
        <v>31174136268776.789</v>
      </c>
      <c r="AB9" s="20">
        <f>SUM('BIFUbC-electricity'!AB8,'BIFUbC-coal'!AB8,'BIFUbC-natural-gas'!AB8,'BIFUbC-biomass'!AB8,'BIFUbC-heat'!AB8,'BIFUbC-crude-oil'!AB8,'BIFUbC-petroleum-diesel'!AB8,'BIFUbC-heavy-or-residual-oil'!AB8,'BIFUbC-LPG-propane-or-butane'!AB8,'BIFUbC-hydrogen'!AB8)</f>
        <v>31583415162820.645</v>
      </c>
      <c r="AC9" s="20">
        <f>SUM('BIFUbC-electricity'!AC8,'BIFUbC-coal'!AC8,'BIFUbC-natural-gas'!AC8,'BIFUbC-biomass'!AC8,'BIFUbC-heat'!AC8,'BIFUbC-crude-oil'!AC8,'BIFUbC-petroleum-diesel'!AC8,'BIFUbC-heavy-or-residual-oil'!AC8,'BIFUbC-LPG-propane-or-butane'!AC8,'BIFUbC-hydrogen'!AC8)</f>
        <v>31992694056864.395</v>
      </c>
      <c r="AD9" s="20">
        <f>SUM('BIFUbC-electricity'!AD8,'BIFUbC-coal'!AD8,'BIFUbC-natural-gas'!AD8,'BIFUbC-biomass'!AD8,'BIFUbC-heat'!AD8,'BIFUbC-crude-oil'!AD8,'BIFUbC-petroleum-diesel'!AD8,'BIFUbC-heavy-or-residual-oil'!AD8,'BIFUbC-LPG-propane-or-butane'!AD8,'BIFUbC-hydrogen'!AD8)</f>
        <v>32401972950908.27</v>
      </c>
      <c r="AE9" s="20">
        <f>SUM('BIFUbC-electricity'!AE8,'BIFUbC-coal'!AE8,'BIFUbC-natural-gas'!AE8,'BIFUbC-biomass'!AE8,'BIFUbC-heat'!AE8,'BIFUbC-crude-oil'!AE8,'BIFUbC-petroleum-diesel'!AE8,'BIFUbC-heavy-or-residual-oil'!AE8,'BIFUbC-LPG-propane-or-butane'!AE8,'BIFUbC-hydrogen'!AE8)</f>
        <v>32811251844952.145</v>
      </c>
      <c r="AF9" s="20">
        <f>SUM('BIFUbC-electricity'!AF8,'BIFUbC-coal'!AF8,'BIFUbC-natural-gas'!AF8,'BIFUbC-biomass'!AF8,'BIFUbC-heat'!AF8,'BIFUbC-crude-oil'!AF8,'BIFUbC-petroleum-diesel'!AF8,'BIFUbC-heavy-or-residual-oil'!AF8,'BIFUbC-LPG-propane-or-butane'!AF8,'BIFUbC-hydrogen'!AF8)</f>
        <v>33220530738995.906</v>
      </c>
    </row>
    <row r="10" spans="1:32">
      <c r="A10" s="14" t="s">
        <v>9</v>
      </c>
      <c r="B10" s="20">
        <f>SUM('BIFUbC-electricity'!B9,'BIFUbC-coal'!B9,'BIFUbC-natural-gas'!B9,'BIFUbC-biomass'!B9,'BIFUbC-heat'!B9,'BIFUbC-crude-oil'!B9,'BIFUbC-petroleum-diesel'!B9,'BIFUbC-heavy-or-residual-oil'!B9,'BIFUbC-LPG-propane-or-butane'!B9,'BIFUbC-hydrogen'!B9)</f>
        <v>159686503409745.06</v>
      </c>
      <c r="C10" s="20">
        <f>SUM('BIFUbC-electricity'!C9,'BIFUbC-coal'!C9,'BIFUbC-natural-gas'!C9,'BIFUbC-biomass'!C9,'BIFUbC-heat'!C9,'BIFUbC-crude-oil'!C9,'BIFUbC-petroleum-diesel'!C9,'BIFUbC-heavy-or-residual-oil'!C9,'BIFUbC-LPG-propane-or-butane'!C9,'BIFUbC-hydrogen'!C9)</f>
        <v>164384044955907.44</v>
      </c>
      <c r="D10" s="20">
        <f>SUM('BIFUbC-electricity'!D9,'BIFUbC-coal'!D9,'BIFUbC-natural-gas'!D9,'BIFUbC-biomass'!D9,'BIFUbC-heat'!D9,'BIFUbC-crude-oil'!D9,'BIFUbC-petroleum-diesel'!D9,'BIFUbC-heavy-or-residual-oil'!D9,'BIFUbC-LPG-propane-or-butane'!D9,'BIFUbC-hydrogen'!D9)</f>
        <v>169081586502069.81</v>
      </c>
      <c r="E10" s="20">
        <f>SUM('BIFUbC-electricity'!E9,'BIFUbC-coal'!E9,'BIFUbC-natural-gas'!E9,'BIFUbC-biomass'!E9,'BIFUbC-heat'!E9,'BIFUbC-crude-oil'!E9,'BIFUbC-petroleum-diesel'!E9,'BIFUbC-heavy-or-residual-oil'!E9,'BIFUbC-LPG-propane-or-butane'!E9,'BIFUbC-hydrogen'!E9)</f>
        <v>173779128048232.31</v>
      </c>
      <c r="F10" s="20">
        <f>SUM('BIFUbC-electricity'!F9,'BIFUbC-coal'!F9,'BIFUbC-natural-gas'!F9,'BIFUbC-biomass'!F9,'BIFUbC-heat'!F9,'BIFUbC-crude-oil'!F9,'BIFUbC-petroleum-diesel'!F9,'BIFUbC-heavy-or-residual-oil'!F9,'BIFUbC-LPG-propane-or-butane'!F9,'BIFUbC-hydrogen'!F9)</f>
        <v>178476669594394.84</v>
      </c>
      <c r="G10" s="20">
        <f>SUM('BIFUbC-electricity'!G9,'BIFUbC-coal'!G9,'BIFUbC-natural-gas'!G9,'BIFUbC-biomass'!G9,'BIFUbC-heat'!G9,'BIFUbC-crude-oil'!G9,'BIFUbC-petroleum-diesel'!G9,'BIFUbC-heavy-or-residual-oil'!G9,'BIFUbC-LPG-propane-or-butane'!G9,'BIFUbC-hydrogen'!G9)</f>
        <v>183174211140557.44</v>
      </c>
      <c r="H10" s="20">
        <f>SUM('BIFUbC-electricity'!H9,'BIFUbC-coal'!H9,'BIFUbC-natural-gas'!H9,'BIFUbC-biomass'!H9,'BIFUbC-heat'!H9,'BIFUbC-crude-oil'!H9,'BIFUbC-petroleum-diesel'!H9,'BIFUbC-heavy-or-residual-oil'!H9,'BIFUbC-LPG-propane-or-butane'!H9,'BIFUbC-hydrogen'!H9)</f>
        <v>187263629117939.69</v>
      </c>
      <c r="I10" s="20">
        <f>SUM('BIFUbC-electricity'!I9,'BIFUbC-coal'!I9,'BIFUbC-natural-gas'!I9,'BIFUbC-biomass'!I9,'BIFUbC-heat'!I9,'BIFUbC-crude-oil'!I9,'BIFUbC-petroleum-diesel'!I9,'BIFUbC-heavy-or-residual-oil'!I9,'BIFUbC-LPG-propane-or-butane'!I9,'BIFUbC-hydrogen'!I9)</f>
        <v>191353047095321.91</v>
      </c>
      <c r="J10" s="20">
        <f>SUM('BIFUbC-electricity'!J9,'BIFUbC-coal'!J9,'BIFUbC-natural-gas'!J9,'BIFUbC-biomass'!J9,'BIFUbC-heat'!J9,'BIFUbC-crude-oil'!J9,'BIFUbC-petroleum-diesel'!J9,'BIFUbC-heavy-or-residual-oil'!J9,'BIFUbC-LPG-propane-or-butane'!J9,'BIFUbC-hydrogen'!J9)</f>
        <v>195442465072703.09</v>
      </c>
      <c r="K10" s="20">
        <f>SUM('BIFUbC-electricity'!K9,'BIFUbC-coal'!K9,'BIFUbC-natural-gas'!K9,'BIFUbC-biomass'!K9,'BIFUbC-heat'!K9,'BIFUbC-crude-oil'!K9,'BIFUbC-petroleum-diesel'!K9,'BIFUbC-heavy-or-residual-oil'!K9,'BIFUbC-LPG-propane-or-butane'!K9,'BIFUbC-hydrogen'!K9)</f>
        <v>199531883050085.47</v>
      </c>
      <c r="L10" s="20">
        <f>SUM('BIFUbC-electricity'!L9,'BIFUbC-coal'!L9,'BIFUbC-natural-gas'!L9,'BIFUbC-biomass'!L9,'BIFUbC-heat'!L9,'BIFUbC-crude-oil'!L9,'BIFUbC-petroleum-diesel'!L9,'BIFUbC-heavy-or-residual-oil'!L9,'BIFUbC-LPG-propane-or-butane'!L9,'BIFUbC-hydrogen'!L9)</f>
        <v>203621301027466.19</v>
      </c>
      <c r="M10" s="20">
        <f>SUM('BIFUbC-electricity'!M9,'BIFUbC-coal'!M9,'BIFUbC-natural-gas'!M9,'BIFUbC-biomass'!M9,'BIFUbC-heat'!M9,'BIFUbC-crude-oil'!M9,'BIFUbC-petroleum-diesel'!M9,'BIFUbC-heavy-or-residual-oil'!M9,'BIFUbC-LPG-propane-or-butane'!M9,'BIFUbC-hydrogen'!M9)</f>
        <v>207194374687342.56</v>
      </c>
      <c r="N10" s="20">
        <f>SUM('BIFUbC-electricity'!N9,'BIFUbC-coal'!N9,'BIFUbC-natural-gas'!N9,'BIFUbC-biomass'!N9,'BIFUbC-heat'!N9,'BIFUbC-crude-oil'!N9,'BIFUbC-petroleum-diesel'!N9,'BIFUbC-heavy-or-residual-oil'!N9,'BIFUbC-LPG-propane-or-butane'!N9,'BIFUbC-hydrogen'!N9)</f>
        <v>210767448347217.25</v>
      </c>
      <c r="O10" s="20">
        <f>SUM('BIFUbC-electricity'!O9,'BIFUbC-coal'!O9,'BIFUbC-natural-gas'!O9,'BIFUbC-biomass'!O9,'BIFUbC-heat'!O9,'BIFUbC-crude-oil'!O9,'BIFUbC-petroleum-diesel'!O9,'BIFUbC-heavy-or-residual-oil'!O9,'BIFUbC-LPG-propane-or-butane'!O9,'BIFUbC-hydrogen'!O9)</f>
        <v>214340522007093.25</v>
      </c>
      <c r="P10" s="20">
        <f>SUM('BIFUbC-electricity'!P9,'BIFUbC-coal'!P9,'BIFUbC-natural-gas'!P9,'BIFUbC-biomass'!P9,'BIFUbC-heat'!P9,'BIFUbC-crude-oil'!P9,'BIFUbC-petroleum-diesel'!P9,'BIFUbC-heavy-or-residual-oil'!P9,'BIFUbC-LPG-propane-or-butane'!P9,'BIFUbC-hydrogen'!P9)</f>
        <v>217913595666968.13</v>
      </c>
      <c r="Q10" s="20">
        <f>SUM('BIFUbC-electricity'!Q9,'BIFUbC-coal'!Q9,'BIFUbC-natural-gas'!Q9,'BIFUbC-biomass'!Q9,'BIFUbC-heat'!Q9,'BIFUbC-crude-oil'!Q9,'BIFUbC-petroleum-diesel'!Q9,'BIFUbC-heavy-or-residual-oil'!Q9,'BIFUbC-LPG-propane-or-butane'!Q9,'BIFUbC-hydrogen'!Q9)</f>
        <v>221486669326843.09</v>
      </c>
      <c r="R10" s="20">
        <f>SUM('BIFUbC-electricity'!R9,'BIFUbC-coal'!R9,'BIFUbC-natural-gas'!R9,'BIFUbC-biomass'!R9,'BIFUbC-heat'!R9,'BIFUbC-crude-oil'!R9,'BIFUbC-petroleum-diesel'!R9,'BIFUbC-heavy-or-residual-oil'!R9,'BIFUbC-LPG-propane-or-butane'!R9,'BIFUbC-hydrogen'!R9)</f>
        <v>225108998670888.91</v>
      </c>
      <c r="S10" s="20">
        <f>SUM('BIFUbC-electricity'!S9,'BIFUbC-coal'!S9,'BIFUbC-natural-gas'!S9,'BIFUbC-biomass'!S9,'BIFUbC-heat'!S9,'BIFUbC-crude-oil'!S9,'BIFUbC-petroleum-diesel'!S9,'BIFUbC-heavy-or-residual-oil'!S9,'BIFUbC-LPG-propane-or-butane'!S9,'BIFUbC-hydrogen'!S9)</f>
        <v>228731328014934.81</v>
      </c>
      <c r="T10" s="20">
        <f>SUM('BIFUbC-electricity'!T9,'BIFUbC-coal'!T9,'BIFUbC-natural-gas'!T9,'BIFUbC-biomass'!T9,'BIFUbC-heat'!T9,'BIFUbC-crude-oil'!T9,'BIFUbC-petroleum-diesel'!T9,'BIFUbC-heavy-or-residual-oil'!T9,'BIFUbC-LPG-propane-or-butane'!T9,'BIFUbC-hydrogen'!T9)</f>
        <v>232353657358979.63</v>
      </c>
      <c r="U10" s="20">
        <f>SUM('BIFUbC-electricity'!U9,'BIFUbC-coal'!U9,'BIFUbC-natural-gas'!U9,'BIFUbC-biomass'!U9,'BIFUbC-heat'!U9,'BIFUbC-crude-oil'!U9,'BIFUbC-petroleum-diesel'!U9,'BIFUbC-heavy-or-residual-oil'!U9,'BIFUbC-LPG-propane-or-butane'!U9,'BIFUbC-hydrogen'!U9)</f>
        <v>235975986703025.66</v>
      </c>
      <c r="V10" s="20">
        <f>SUM('BIFUbC-electricity'!V9,'BIFUbC-coal'!V9,'BIFUbC-natural-gas'!V9,'BIFUbC-biomass'!V9,'BIFUbC-heat'!V9,'BIFUbC-crude-oil'!V9,'BIFUbC-petroleum-diesel'!V9,'BIFUbC-heavy-or-residual-oil'!V9,'BIFUbC-LPG-propane-or-butane'!V9,'BIFUbC-hydrogen'!V9)</f>
        <v>239598316047070.06</v>
      </c>
      <c r="W10" s="20">
        <f>SUM('BIFUbC-electricity'!W9,'BIFUbC-coal'!W9,'BIFUbC-natural-gas'!W9,'BIFUbC-biomass'!W9,'BIFUbC-heat'!W9,'BIFUbC-crude-oil'!W9,'BIFUbC-petroleum-diesel'!W9,'BIFUbC-heavy-or-residual-oil'!W9,'BIFUbC-LPG-propane-or-butane'!W9,'BIFUbC-hydrogen'!W9)</f>
        <v>243154971145556.19</v>
      </c>
      <c r="X10" s="20">
        <f>SUM('BIFUbC-electricity'!X9,'BIFUbC-coal'!X9,'BIFUbC-natural-gas'!X9,'BIFUbC-biomass'!X9,'BIFUbC-heat'!X9,'BIFUbC-crude-oil'!X9,'BIFUbC-petroleum-diesel'!X9,'BIFUbC-heavy-or-residual-oil'!X9,'BIFUbC-LPG-propane-or-butane'!X9,'BIFUbC-hydrogen'!X9)</f>
        <v>246756404138742.38</v>
      </c>
      <c r="Y10" s="20">
        <f>SUM('BIFUbC-electricity'!Y9,'BIFUbC-coal'!Y9,'BIFUbC-natural-gas'!Y9,'BIFUbC-biomass'!Y9,'BIFUbC-heat'!Y9,'BIFUbC-crude-oil'!Y9,'BIFUbC-petroleum-diesel'!Y9,'BIFUbC-heavy-or-residual-oil'!Y9,'BIFUbC-LPG-propane-or-butane'!Y9,'BIFUbC-hydrogen'!Y9)</f>
        <v>250357837131928.75</v>
      </c>
      <c r="Z10" s="20">
        <f>SUM('BIFUbC-electricity'!Z9,'BIFUbC-coal'!Z9,'BIFUbC-natural-gas'!Z9,'BIFUbC-biomass'!Z9,'BIFUbC-heat'!Z9,'BIFUbC-crude-oil'!Z9,'BIFUbC-petroleum-diesel'!Z9,'BIFUbC-heavy-or-residual-oil'!Z9,'BIFUbC-LPG-propane-or-butane'!Z9,'BIFUbC-hydrogen'!Z9)</f>
        <v>253959270125114</v>
      </c>
      <c r="AA10" s="20">
        <f>SUM('BIFUbC-electricity'!AA9,'BIFUbC-coal'!AA9,'BIFUbC-natural-gas'!AA9,'BIFUbC-biomass'!AA9,'BIFUbC-heat'!AA9,'BIFUbC-crude-oil'!AA9,'BIFUbC-petroleum-diesel'!AA9,'BIFUbC-heavy-or-residual-oil'!AA9,'BIFUbC-LPG-propane-or-butane'!AA9,'BIFUbC-hydrogen'!AA9)</f>
        <v>257560703118300.56</v>
      </c>
      <c r="AB10" s="20">
        <f>SUM('BIFUbC-electricity'!AB9,'BIFUbC-coal'!AB9,'BIFUbC-natural-gas'!AB9,'BIFUbC-biomass'!AB9,'BIFUbC-heat'!AB9,'BIFUbC-crude-oil'!AB9,'BIFUbC-petroleum-diesel'!AB9,'BIFUbC-heavy-or-residual-oil'!AB9,'BIFUbC-LPG-propane-or-butane'!AB9,'BIFUbC-hydrogen'!AB9)</f>
        <v>261162136111487.09</v>
      </c>
      <c r="AC10" s="20">
        <f>SUM('BIFUbC-electricity'!AC9,'BIFUbC-coal'!AC9,'BIFUbC-natural-gas'!AC9,'BIFUbC-biomass'!AC9,'BIFUbC-heat'!AC9,'BIFUbC-crude-oil'!AC9,'BIFUbC-petroleum-diesel'!AC9,'BIFUbC-heavy-or-residual-oil'!AC9,'BIFUbC-LPG-propane-or-butane'!AC9,'BIFUbC-hydrogen'!AC9)</f>
        <v>264763569104672.66</v>
      </c>
      <c r="AD10" s="20">
        <f>SUM('BIFUbC-electricity'!AD9,'BIFUbC-coal'!AD9,'BIFUbC-natural-gas'!AD9,'BIFUbC-biomass'!AD9,'BIFUbC-heat'!AD9,'BIFUbC-crude-oil'!AD9,'BIFUbC-petroleum-diesel'!AD9,'BIFUbC-heavy-or-residual-oil'!AD9,'BIFUbC-LPG-propane-or-butane'!AD9,'BIFUbC-hydrogen'!AD9)</f>
        <v>268365002097859.41</v>
      </c>
      <c r="AE10" s="20">
        <f>SUM('BIFUbC-electricity'!AE9,'BIFUbC-coal'!AE9,'BIFUbC-natural-gas'!AE9,'BIFUbC-biomass'!AE9,'BIFUbC-heat'!AE9,'BIFUbC-crude-oil'!AE9,'BIFUbC-petroleum-diesel'!AE9,'BIFUbC-heavy-or-residual-oil'!AE9,'BIFUbC-LPG-propane-or-butane'!AE9,'BIFUbC-hydrogen'!AE9)</f>
        <v>271966435091046.28</v>
      </c>
      <c r="AF10" s="20">
        <f>SUM('BIFUbC-electricity'!AF9,'BIFUbC-coal'!AF9,'BIFUbC-natural-gas'!AF9,'BIFUbC-biomass'!AF9,'BIFUbC-heat'!AF9,'BIFUbC-crude-oil'!AF9,'BIFUbC-petroleum-diesel'!AF9,'BIFUbC-heavy-or-residual-oil'!AF9,'BIFUbC-LPG-propane-or-butane'!AF9,'BIFUbC-hydrogen'!AF9)</f>
        <v>275567868084232.09</v>
      </c>
    </row>
    <row r="11" spans="1:32">
      <c r="A11" s="14" t="s">
        <v>649</v>
      </c>
      <c r="B11" s="20">
        <f>SUM('BIFUbC-electricity'!B10,'BIFUbC-coal'!B10,'BIFUbC-natural-gas'!B10,'BIFUbC-biomass'!B10,'BIFUbC-heat'!B10,'BIFUbC-crude-oil'!B10,'BIFUbC-petroleum-diesel'!B10,'BIFUbC-heavy-or-residual-oil'!B10,'BIFUbC-LPG-propane-or-butane'!B10,'BIFUbC-hydrogen'!B10)</f>
        <v>5976949475130753</v>
      </c>
      <c r="C11" s="20">
        <f>SUM('BIFUbC-electricity'!C10,'BIFUbC-coal'!C10,'BIFUbC-natural-gas'!C10,'BIFUbC-biomass'!C10,'BIFUbC-heat'!C10,'BIFUbC-crude-oil'!C10,'BIFUbC-petroleum-diesel'!C10,'BIFUbC-heavy-or-residual-oil'!C10,'BIFUbC-LPG-propane-or-butane'!C10,'BIFUbC-hydrogen'!C10)</f>
        <v>5764464020594013</v>
      </c>
      <c r="D11" s="20">
        <f>SUM('BIFUbC-electricity'!D10,'BIFUbC-coal'!D10,'BIFUbC-natural-gas'!D10,'BIFUbC-biomass'!D10,'BIFUbC-heat'!D10,'BIFUbC-crude-oil'!D10,'BIFUbC-petroleum-diesel'!D10,'BIFUbC-heavy-or-residual-oil'!D10,'BIFUbC-LPG-propane-or-butane'!D10,'BIFUbC-hydrogen'!D10)</f>
        <v>5551978566057336</v>
      </c>
      <c r="E11" s="20">
        <f>SUM('BIFUbC-electricity'!E10,'BIFUbC-coal'!E10,'BIFUbC-natural-gas'!E10,'BIFUbC-biomass'!E10,'BIFUbC-heat'!E10,'BIFUbC-crude-oil'!E10,'BIFUbC-petroleum-diesel'!E10,'BIFUbC-heavy-or-residual-oil'!E10,'BIFUbC-LPG-propane-or-butane'!E10,'BIFUbC-hydrogen'!E10)</f>
        <v>5339493111520659</v>
      </c>
      <c r="F11" s="20">
        <f>SUM('BIFUbC-electricity'!F10,'BIFUbC-coal'!F10,'BIFUbC-natural-gas'!F10,'BIFUbC-biomass'!F10,'BIFUbC-heat'!F10,'BIFUbC-crude-oil'!F10,'BIFUbC-petroleum-diesel'!F10,'BIFUbC-heavy-or-residual-oil'!F10,'BIFUbC-LPG-propane-or-butane'!F10,'BIFUbC-hydrogen'!F10)</f>
        <v>5127007656983982</v>
      </c>
      <c r="G11" s="20">
        <f>SUM('BIFUbC-electricity'!G10,'BIFUbC-coal'!G10,'BIFUbC-natural-gas'!G10,'BIFUbC-biomass'!G10,'BIFUbC-heat'!G10,'BIFUbC-crude-oil'!G10,'BIFUbC-petroleum-diesel'!G10,'BIFUbC-heavy-or-residual-oil'!G10,'BIFUbC-LPG-propane-or-butane'!G10,'BIFUbC-hydrogen'!G10)</f>
        <v>4914522202447291</v>
      </c>
      <c r="H11" s="20">
        <f>SUM('BIFUbC-electricity'!H10,'BIFUbC-coal'!H10,'BIFUbC-natural-gas'!H10,'BIFUbC-biomass'!H10,'BIFUbC-heat'!H10,'BIFUbC-crude-oil'!H10,'BIFUbC-petroleum-diesel'!H10,'BIFUbC-heavy-or-residual-oil'!H10,'BIFUbC-LPG-propane-or-butane'!H10,'BIFUbC-hydrogen'!H10)</f>
        <v>4928873741323744</v>
      </c>
      <c r="I11" s="20">
        <f>SUM('BIFUbC-electricity'!I10,'BIFUbC-coal'!I10,'BIFUbC-natural-gas'!I10,'BIFUbC-biomass'!I10,'BIFUbC-heat'!I10,'BIFUbC-crude-oil'!I10,'BIFUbC-petroleum-diesel'!I10,'BIFUbC-heavy-or-residual-oil'!I10,'BIFUbC-LPG-propane-or-butane'!I10,'BIFUbC-hydrogen'!I10)</f>
        <v>4943225280200198</v>
      </c>
      <c r="J11" s="20">
        <f>SUM('BIFUbC-electricity'!J10,'BIFUbC-coal'!J10,'BIFUbC-natural-gas'!J10,'BIFUbC-biomass'!J10,'BIFUbC-heat'!J10,'BIFUbC-crude-oil'!J10,'BIFUbC-petroleum-diesel'!J10,'BIFUbC-heavy-or-residual-oil'!J10,'BIFUbC-LPG-propane-or-butane'!J10,'BIFUbC-hydrogen'!J10)</f>
        <v>4957576819076649</v>
      </c>
      <c r="K11" s="20">
        <f>SUM('BIFUbC-electricity'!K10,'BIFUbC-coal'!K10,'BIFUbC-natural-gas'!K10,'BIFUbC-biomass'!K10,'BIFUbC-heat'!K10,'BIFUbC-crude-oil'!K10,'BIFUbC-petroleum-diesel'!K10,'BIFUbC-heavy-or-residual-oil'!K10,'BIFUbC-LPG-propane-or-butane'!K10,'BIFUbC-hydrogen'!K10)</f>
        <v>4971928357953103</v>
      </c>
      <c r="L11" s="20">
        <f>SUM('BIFUbC-electricity'!L10,'BIFUbC-coal'!L10,'BIFUbC-natural-gas'!L10,'BIFUbC-biomass'!L10,'BIFUbC-heat'!L10,'BIFUbC-crude-oil'!L10,'BIFUbC-petroleum-diesel'!L10,'BIFUbC-heavy-or-residual-oil'!L10,'BIFUbC-LPG-propane-or-butane'!L10,'BIFUbC-hydrogen'!L10)</f>
        <v>4986279896829553</v>
      </c>
      <c r="M11" s="20">
        <f>SUM('BIFUbC-electricity'!M10,'BIFUbC-coal'!M10,'BIFUbC-natural-gas'!M10,'BIFUbC-biomass'!M10,'BIFUbC-heat'!M10,'BIFUbC-crude-oil'!M10,'BIFUbC-petroleum-diesel'!M10,'BIFUbC-heavy-or-residual-oil'!M10,'BIFUbC-LPG-propane-or-butane'!M10,'BIFUbC-hydrogen'!M10)</f>
        <v>4983683324128201</v>
      </c>
      <c r="N11" s="20">
        <f>SUM('BIFUbC-electricity'!N10,'BIFUbC-coal'!N10,'BIFUbC-natural-gas'!N10,'BIFUbC-biomass'!N10,'BIFUbC-heat'!N10,'BIFUbC-crude-oil'!N10,'BIFUbC-petroleum-diesel'!N10,'BIFUbC-heavy-or-residual-oil'!N10,'BIFUbC-LPG-propane-or-butane'!N10,'BIFUbC-hydrogen'!N10)</f>
        <v>4981086751426848</v>
      </c>
      <c r="O11" s="20">
        <f>SUM('BIFUbC-electricity'!O10,'BIFUbC-coal'!O10,'BIFUbC-natural-gas'!O10,'BIFUbC-biomass'!O10,'BIFUbC-heat'!O10,'BIFUbC-crude-oil'!O10,'BIFUbC-petroleum-diesel'!O10,'BIFUbC-heavy-or-residual-oil'!O10,'BIFUbC-LPG-propane-or-butane'!O10,'BIFUbC-hydrogen'!O10)</f>
        <v>4978490178725495</v>
      </c>
      <c r="P11" s="20">
        <f>SUM('BIFUbC-electricity'!P10,'BIFUbC-coal'!P10,'BIFUbC-natural-gas'!P10,'BIFUbC-biomass'!P10,'BIFUbC-heat'!P10,'BIFUbC-crude-oil'!P10,'BIFUbC-petroleum-diesel'!P10,'BIFUbC-heavy-or-residual-oil'!P10,'BIFUbC-LPG-propane-or-butane'!P10,'BIFUbC-hydrogen'!P10)</f>
        <v>4975893606024142</v>
      </c>
      <c r="Q11" s="20">
        <f>SUM('BIFUbC-electricity'!Q10,'BIFUbC-coal'!Q10,'BIFUbC-natural-gas'!Q10,'BIFUbC-biomass'!Q10,'BIFUbC-heat'!Q10,'BIFUbC-crude-oil'!Q10,'BIFUbC-petroleum-diesel'!Q10,'BIFUbC-heavy-or-residual-oil'!Q10,'BIFUbC-LPG-propane-or-butane'!Q10,'BIFUbC-hydrogen'!Q10)</f>
        <v>4973297033322789</v>
      </c>
      <c r="R11" s="20">
        <f>SUM('BIFUbC-electricity'!R10,'BIFUbC-coal'!R10,'BIFUbC-natural-gas'!R10,'BIFUbC-biomass'!R10,'BIFUbC-heat'!R10,'BIFUbC-crude-oil'!R10,'BIFUbC-petroleum-diesel'!R10,'BIFUbC-heavy-or-residual-oil'!R10,'BIFUbC-LPG-propane-or-butane'!R10,'BIFUbC-hydrogen'!R10)</f>
        <v>4962300704352603</v>
      </c>
      <c r="S11" s="20">
        <f>SUM('BIFUbC-electricity'!S10,'BIFUbC-coal'!S10,'BIFUbC-natural-gas'!S10,'BIFUbC-biomass'!S10,'BIFUbC-heat'!S10,'BIFUbC-crude-oil'!S10,'BIFUbC-petroleum-diesel'!S10,'BIFUbC-heavy-or-residual-oil'!S10,'BIFUbC-LPG-propane-or-butane'!S10,'BIFUbC-hydrogen'!S10)</f>
        <v>4951304375382417</v>
      </c>
      <c r="T11" s="20">
        <f>SUM('BIFUbC-electricity'!T10,'BIFUbC-coal'!T10,'BIFUbC-natural-gas'!T10,'BIFUbC-biomass'!T10,'BIFUbC-heat'!T10,'BIFUbC-crude-oil'!T10,'BIFUbC-petroleum-diesel'!T10,'BIFUbC-heavy-or-residual-oil'!T10,'BIFUbC-LPG-propane-or-butane'!T10,'BIFUbC-hydrogen'!T10)</f>
        <v>4940308046412231</v>
      </c>
      <c r="U11" s="20">
        <f>SUM('BIFUbC-electricity'!U10,'BIFUbC-coal'!U10,'BIFUbC-natural-gas'!U10,'BIFUbC-biomass'!U10,'BIFUbC-heat'!U10,'BIFUbC-crude-oil'!U10,'BIFUbC-petroleum-diesel'!U10,'BIFUbC-heavy-or-residual-oil'!U10,'BIFUbC-LPG-propane-or-butane'!U10,'BIFUbC-hydrogen'!U10)</f>
        <v>4929311717442044</v>
      </c>
      <c r="V11" s="20">
        <f>SUM('BIFUbC-electricity'!V10,'BIFUbC-coal'!V10,'BIFUbC-natural-gas'!V10,'BIFUbC-biomass'!V10,'BIFUbC-heat'!V10,'BIFUbC-crude-oil'!V10,'BIFUbC-petroleum-diesel'!V10,'BIFUbC-heavy-or-residual-oil'!V10,'BIFUbC-LPG-propane-or-butane'!V10,'BIFUbC-hydrogen'!V10)</f>
        <v>4918315388471858</v>
      </c>
      <c r="W11" s="20">
        <f>SUM('BIFUbC-electricity'!W10,'BIFUbC-coal'!W10,'BIFUbC-natural-gas'!W10,'BIFUbC-biomass'!W10,'BIFUbC-heat'!W10,'BIFUbC-crude-oil'!W10,'BIFUbC-petroleum-diesel'!W10,'BIFUbC-heavy-or-residual-oil'!W10,'BIFUbC-LPG-propane-or-butane'!W10,'BIFUbC-hydrogen'!W10)</f>
        <v>4918518734526783</v>
      </c>
      <c r="X11" s="20">
        <f>SUM('BIFUbC-electricity'!X10,'BIFUbC-coal'!X10,'BIFUbC-natural-gas'!X10,'BIFUbC-biomass'!X10,'BIFUbC-heat'!X10,'BIFUbC-crude-oil'!X10,'BIFUbC-petroleum-diesel'!X10,'BIFUbC-heavy-or-residual-oil'!X10,'BIFUbC-LPG-propane-or-butane'!X10,'BIFUbC-hydrogen'!X10)</f>
        <v>4911085938519132</v>
      </c>
      <c r="Y11" s="20">
        <f>SUM('BIFUbC-electricity'!Y10,'BIFUbC-coal'!Y10,'BIFUbC-natural-gas'!Y10,'BIFUbC-biomass'!Y10,'BIFUbC-heat'!Y10,'BIFUbC-crude-oil'!Y10,'BIFUbC-petroleum-diesel'!Y10,'BIFUbC-heavy-or-residual-oil'!Y10,'BIFUbC-LPG-propane-or-butane'!Y10,'BIFUbC-hydrogen'!Y10)</f>
        <v>4903653142511481</v>
      </c>
      <c r="Z11" s="20">
        <f>SUM('BIFUbC-electricity'!Z10,'BIFUbC-coal'!Z10,'BIFUbC-natural-gas'!Z10,'BIFUbC-biomass'!Z10,'BIFUbC-heat'!Z10,'BIFUbC-crude-oil'!Z10,'BIFUbC-petroleum-diesel'!Z10,'BIFUbC-heavy-or-residual-oil'!Z10,'BIFUbC-LPG-propane-or-butane'!Z10,'BIFUbC-hydrogen'!Z10)</f>
        <v>4896220346503832</v>
      </c>
      <c r="AA11" s="20">
        <f>SUM('BIFUbC-electricity'!AA10,'BIFUbC-coal'!AA10,'BIFUbC-natural-gas'!AA10,'BIFUbC-biomass'!AA10,'BIFUbC-heat'!AA10,'BIFUbC-crude-oil'!AA10,'BIFUbC-petroleum-diesel'!AA10,'BIFUbC-heavy-or-residual-oil'!AA10,'BIFUbC-LPG-propane-or-butane'!AA10,'BIFUbC-hydrogen'!AA10)</f>
        <v>4888787550496181</v>
      </c>
      <c r="AB11" s="20">
        <f>SUM('BIFUbC-electricity'!AB10,'BIFUbC-coal'!AB10,'BIFUbC-natural-gas'!AB10,'BIFUbC-biomass'!AB10,'BIFUbC-heat'!AB10,'BIFUbC-crude-oil'!AB10,'BIFUbC-petroleum-diesel'!AB10,'BIFUbC-heavy-or-residual-oil'!AB10,'BIFUbC-LPG-propane-or-butane'!AB10,'BIFUbC-hydrogen'!AB10)</f>
        <v>4881354754488530</v>
      </c>
      <c r="AC11" s="20">
        <f>SUM('BIFUbC-electricity'!AC10,'BIFUbC-coal'!AC10,'BIFUbC-natural-gas'!AC10,'BIFUbC-biomass'!AC10,'BIFUbC-heat'!AC10,'BIFUbC-crude-oil'!AC10,'BIFUbC-petroleum-diesel'!AC10,'BIFUbC-heavy-or-residual-oil'!AC10,'BIFUbC-LPG-propane-or-butane'!AC10,'BIFUbC-hydrogen'!AC10)</f>
        <v>4873921958480879</v>
      </c>
      <c r="AD11" s="20">
        <f>SUM('BIFUbC-electricity'!AD10,'BIFUbC-coal'!AD10,'BIFUbC-natural-gas'!AD10,'BIFUbC-biomass'!AD10,'BIFUbC-heat'!AD10,'BIFUbC-crude-oil'!AD10,'BIFUbC-petroleum-diesel'!AD10,'BIFUbC-heavy-or-residual-oil'!AD10,'BIFUbC-LPG-propane-or-butane'!AD10,'BIFUbC-hydrogen'!AD10)</f>
        <v>4866489162473228</v>
      </c>
      <c r="AE11" s="20">
        <f>SUM('BIFUbC-electricity'!AE10,'BIFUbC-coal'!AE10,'BIFUbC-natural-gas'!AE10,'BIFUbC-biomass'!AE10,'BIFUbC-heat'!AE10,'BIFUbC-crude-oil'!AE10,'BIFUbC-petroleum-diesel'!AE10,'BIFUbC-heavy-or-residual-oil'!AE10,'BIFUbC-LPG-propane-or-butane'!AE10,'BIFUbC-hydrogen'!AE10)</f>
        <v>4859056366465576</v>
      </c>
      <c r="AF11" s="20">
        <f>SUM('BIFUbC-electricity'!AF10,'BIFUbC-coal'!AF10,'BIFUbC-natural-gas'!AF10,'BIFUbC-biomass'!AF10,'BIFUbC-heat'!AF10,'BIFUbC-crude-oil'!AF10,'BIFUbC-petroleum-diesel'!AF10,'BIFUbC-heavy-or-residual-oil'!AF10,'BIFUbC-LPG-propane-or-butane'!AF10,'BIFUbC-hydrogen'!AF10)</f>
        <v>4851623570457925</v>
      </c>
    </row>
    <row r="12" spans="1:32">
      <c r="A12" s="14" t="s">
        <v>125</v>
      </c>
      <c r="B12" s="20">
        <f>SUM('BIFUbC-electricity'!B11,'BIFUbC-coal'!B11,'BIFUbC-natural-gas'!B11,'BIFUbC-biomass'!B11,'BIFUbC-heat'!B11,'BIFUbC-crude-oil'!B11,'BIFUbC-petroleum-diesel'!B11,'BIFUbC-heavy-or-residual-oil'!B11,'BIFUbC-LPG-propane-or-butane'!B11,'BIFUbC-hydrogen'!B11)</f>
        <v>1801733757581466.8</v>
      </c>
      <c r="C12" s="20">
        <f>SUM('BIFUbC-electricity'!C11,'BIFUbC-coal'!C11,'BIFUbC-natural-gas'!C11,'BIFUbC-biomass'!C11,'BIFUbC-heat'!C11,'BIFUbC-crude-oil'!C11,'BIFUbC-petroleum-diesel'!C11,'BIFUbC-heavy-or-residual-oil'!C11,'BIFUbC-LPG-propane-or-butane'!C11,'BIFUbC-hydrogen'!C11)</f>
        <v>1852587789162113</v>
      </c>
      <c r="D12" s="20">
        <f>SUM('BIFUbC-electricity'!D11,'BIFUbC-coal'!D11,'BIFUbC-natural-gas'!D11,'BIFUbC-biomass'!D11,'BIFUbC-heat'!D11,'BIFUbC-crude-oil'!D11,'BIFUbC-petroleum-diesel'!D11,'BIFUbC-heavy-or-residual-oil'!D11,'BIFUbC-LPG-propane-or-butane'!D11,'BIFUbC-hydrogen'!D11)</f>
        <v>1903441820742759.8</v>
      </c>
      <c r="E12" s="20">
        <f>SUM('BIFUbC-electricity'!E11,'BIFUbC-coal'!E11,'BIFUbC-natural-gas'!E11,'BIFUbC-biomass'!E11,'BIFUbC-heat'!E11,'BIFUbC-crude-oil'!E11,'BIFUbC-petroleum-diesel'!E11,'BIFUbC-heavy-or-residual-oil'!E11,'BIFUbC-LPG-propane-or-butane'!E11,'BIFUbC-hydrogen'!E11)</f>
        <v>1954295852323406.3</v>
      </c>
      <c r="F12" s="20">
        <f>SUM('BIFUbC-electricity'!F11,'BIFUbC-coal'!F11,'BIFUbC-natural-gas'!F11,'BIFUbC-biomass'!F11,'BIFUbC-heat'!F11,'BIFUbC-crude-oil'!F11,'BIFUbC-petroleum-diesel'!F11,'BIFUbC-heavy-or-residual-oil'!F11,'BIFUbC-LPG-propane-or-butane'!F11,'BIFUbC-hydrogen'!F11)</f>
        <v>2005149883904053.5</v>
      </c>
      <c r="G12" s="20">
        <f>SUM('BIFUbC-electricity'!G11,'BIFUbC-coal'!G11,'BIFUbC-natural-gas'!G11,'BIFUbC-biomass'!G11,'BIFUbC-heat'!G11,'BIFUbC-crude-oil'!G11,'BIFUbC-petroleum-diesel'!G11,'BIFUbC-heavy-or-residual-oil'!G11,'BIFUbC-LPG-propane-or-butane'!G11,'BIFUbC-hydrogen'!G11)</f>
        <v>2056003915484700</v>
      </c>
      <c r="H12" s="20">
        <f>SUM('BIFUbC-electricity'!H11,'BIFUbC-coal'!H11,'BIFUbC-natural-gas'!H11,'BIFUbC-biomass'!H11,'BIFUbC-heat'!H11,'BIFUbC-crude-oil'!H11,'BIFUbC-petroleum-diesel'!H11,'BIFUbC-heavy-or-residual-oil'!H11,'BIFUbC-LPG-propane-or-butane'!H11,'BIFUbC-hydrogen'!H11)</f>
        <v>2071736023087549.5</v>
      </c>
      <c r="I12" s="20">
        <f>SUM('BIFUbC-electricity'!I11,'BIFUbC-coal'!I11,'BIFUbC-natural-gas'!I11,'BIFUbC-biomass'!I11,'BIFUbC-heat'!I11,'BIFUbC-crude-oil'!I11,'BIFUbC-petroleum-diesel'!I11,'BIFUbC-heavy-or-residual-oil'!I11,'BIFUbC-LPG-propane-or-butane'!I11,'BIFUbC-hydrogen'!I11)</f>
        <v>2087468130690397.8</v>
      </c>
      <c r="J12" s="20">
        <f>SUM('BIFUbC-electricity'!J11,'BIFUbC-coal'!J11,'BIFUbC-natural-gas'!J11,'BIFUbC-biomass'!J11,'BIFUbC-heat'!J11,'BIFUbC-crude-oil'!J11,'BIFUbC-petroleum-diesel'!J11,'BIFUbC-heavy-or-residual-oil'!J11,'BIFUbC-LPG-propane-or-butane'!J11,'BIFUbC-hydrogen'!J11)</f>
        <v>2103200238293248.8</v>
      </c>
      <c r="K12" s="20">
        <f>SUM('BIFUbC-electricity'!K11,'BIFUbC-coal'!K11,'BIFUbC-natural-gas'!K11,'BIFUbC-biomass'!K11,'BIFUbC-heat'!K11,'BIFUbC-crude-oil'!K11,'BIFUbC-petroleum-diesel'!K11,'BIFUbC-heavy-or-residual-oil'!K11,'BIFUbC-LPG-propane-or-butane'!K11,'BIFUbC-hydrogen'!K11)</f>
        <v>2118932345896097</v>
      </c>
      <c r="L12" s="20">
        <f>SUM('BIFUbC-electricity'!L11,'BIFUbC-coal'!L11,'BIFUbC-natural-gas'!L11,'BIFUbC-biomass'!L11,'BIFUbC-heat'!L11,'BIFUbC-crude-oil'!L11,'BIFUbC-petroleum-diesel'!L11,'BIFUbC-heavy-or-residual-oil'!L11,'BIFUbC-LPG-propane-or-butane'!L11,'BIFUbC-hydrogen'!L11)</f>
        <v>2134664453498947.5</v>
      </c>
      <c r="M12" s="20">
        <f>SUM('BIFUbC-electricity'!M11,'BIFUbC-coal'!M11,'BIFUbC-natural-gas'!M11,'BIFUbC-biomass'!M11,'BIFUbC-heat'!M11,'BIFUbC-crude-oil'!M11,'BIFUbC-petroleum-diesel'!M11,'BIFUbC-heavy-or-residual-oil'!M11,'BIFUbC-LPG-propane-or-butane'!M11,'BIFUbC-hydrogen'!M11)</f>
        <v>2142937899326951.8</v>
      </c>
      <c r="N12" s="20">
        <f>SUM('BIFUbC-electricity'!N11,'BIFUbC-coal'!N11,'BIFUbC-natural-gas'!N11,'BIFUbC-biomass'!N11,'BIFUbC-heat'!N11,'BIFUbC-crude-oil'!N11,'BIFUbC-petroleum-diesel'!N11,'BIFUbC-heavy-or-residual-oil'!N11,'BIFUbC-LPG-propane-or-butane'!N11,'BIFUbC-hydrogen'!N11)</f>
        <v>2151211345154957.5</v>
      </c>
      <c r="O12" s="20">
        <f>SUM('BIFUbC-electricity'!O11,'BIFUbC-coal'!O11,'BIFUbC-natural-gas'!O11,'BIFUbC-biomass'!O11,'BIFUbC-heat'!O11,'BIFUbC-crude-oil'!O11,'BIFUbC-petroleum-diesel'!O11,'BIFUbC-heavy-or-residual-oil'!O11,'BIFUbC-LPG-propane-or-butane'!O11,'BIFUbC-hydrogen'!O11)</f>
        <v>2159484790982963</v>
      </c>
      <c r="P12" s="20">
        <f>SUM('BIFUbC-electricity'!P11,'BIFUbC-coal'!P11,'BIFUbC-natural-gas'!P11,'BIFUbC-biomass'!P11,'BIFUbC-heat'!P11,'BIFUbC-crude-oil'!P11,'BIFUbC-petroleum-diesel'!P11,'BIFUbC-heavy-or-residual-oil'!P11,'BIFUbC-LPG-propane-or-butane'!P11,'BIFUbC-hydrogen'!P11)</f>
        <v>2167758236810968.8</v>
      </c>
      <c r="Q12" s="20">
        <f>SUM('BIFUbC-electricity'!Q11,'BIFUbC-coal'!Q11,'BIFUbC-natural-gas'!Q11,'BIFUbC-biomass'!Q11,'BIFUbC-heat'!Q11,'BIFUbC-crude-oil'!Q11,'BIFUbC-petroleum-diesel'!Q11,'BIFUbC-heavy-or-residual-oil'!Q11,'BIFUbC-LPG-propane-or-butane'!Q11,'BIFUbC-hydrogen'!Q11)</f>
        <v>2176031682638975.5</v>
      </c>
      <c r="R12" s="20">
        <f>SUM('BIFUbC-electricity'!R11,'BIFUbC-coal'!R11,'BIFUbC-natural-gas'!R11,'BIFUbC-biomass'!R11,'BIFUbC-heat'!R11,'BIFUbC-crude-oil'!R11,'BIFUbC-petroleum-diesel'!R11,'BIFUbC-heavy-or-residual-oil'!R11,'BIFUbC-LPG-propane-or-butane'!R11,'BIFUbC-hydrogen'!R11)</f>
        <v>2180852255653132</v>
      </c>
      <c r="S12" s="20">
        <f>SUM('BIFUbC-electricity'!S11,'BIFUbC-coal'!S11,'BIFUbC-natural-gas'!S11,'BIFUbC-biomass'!S11,'BIFUbC-heat'!S11,'BIFUbC-crude-oil'!S11,'BIFUbC-petroleum-diesel'!S11,'BIFUbC-heavy-or-residual-oil'!S11,'BIFUbC-LPG-propane-or-butane'!S11,'BIFUbC-hydrogen'!S11)</f>
        <v>2185672828667289.5</v>
      </c>
      <c r="T12" s="20">
        <f>SUM('BIFUbC-electricity'!T11,'BIFUbC-coal'!T11,'BIFUbC-natural-gas'!T11,'BIFUbC-biomass'!T11,'BIFUbC-heat'!T11,'BIFUbC-crude-oil'!T11,'BIFUbC-petroleum-diesel'!T11,'BIFUbC-heavy-or-residual-oil'!T11,'BIFUbC-LPG-propane-or-butane'!T11,'BIFUbC-hydrogen'!T11)</f>
        <v>2190493401681446.8</v>
      </c>
      <c r="U12" s="20">
        <f>SUM('BIFUbC-electricity'!U11,'BIFUbC-coal'!U11,'BIFUbC-natural-gas'!U11,'BIFUbC-biomass'!U11,'BIFUbC-heat'!U11,'BIFUbC-crude-oil'!U11,'BIFUbC-petroleum-diesel'!U11,'BIFUbC-heavy-or-residual-oil'!U11,'BIFUbC-LPG-propane-or-butane'!U11,'BIFUbC-hydrogen'!U11)</f>
        <v>2195313974695604.5</v>
      </c>
      <c r="V12" s="20">
        <f>SUM('BIFUbC-electricity'!V11,'BIFUbC-coal'!V11,'BIFUbC-natural-gas'!V11,'BIFUbC-biomass'!V11,'BIFUbC-heat'!V11,'BIFUbC-crude-oil'!V11,'BIFUbC-petroleum-diesel'!V11,'BIFUbC-heavy-or-residual-oil'!V11,'BIFUbC-LPG-propane-or-butane'!V11,'BIFUbC-hydrogen'!V11)</f>
        <v>2200134547709763.3</v>
      </c>
      <c r="W12" s="20">
        <f>SUM('BIFUbC-electricity'!W11,'BIFUbC-coal'!W11,'BIFUbC-natural-gas'!W11,'BIFUbC-biomass'!W11,'BIFUbC-heat'!W11,'BIFUbC-crude-oil'!W11,'BIFUbC-petroleum-diesel'!W11,'BIFUbC-heavy-or-residual-oil'!W11,'BIFUbC-LPG-propane-or-butane'!W11,'BIFUbC-hydrogen'!W11)</f>
        <v>2209558951142384.5</v>
      </c>
      <c r="X12" s="20">
        <f>SUM('BIFUbC-electricity'!X11,'BIFUbC-coal'!X11,'BIFUbC-natural-gas'!X11,'BIFUbC-biomass'!X11,'BIFUbC-heat'!X11,'BIFUbC-crude-oil'!X11,'BIFUbC-petroleum-diesel'!X11,'BIFUbC-heavy-or-residual-oil'!X11,'BIFUbC-LPG-propane-or-butane'!X11,'BIFUbC-hydrogen'!X11)</f>
        <v>2215844379289691</v>
      </c>
      <c r="Y12" s="20">
        <f>SUM('BIFUbC-electricity'!Y11,'BIFUbC-coal'!Y11,'BIFUbC-natural-gas'!Y11,'BIFUbC-biomass'!Y11,'BIFUbC-heat'!Y11,'BIFUbC-crude-oil'!Y11,'BIFUbC-petroleum-diesel'!Y11,'BIFUbC-heavy-or-residual-oil'!Y11,'BIFUbC-LPG-propane-or-butane'!Y11,'BIFUbC-hydrogen'!Y11)</f>
        <v>2222129807436997</v>
      </c>
      <c r="Z12" s="20">
        <f>SUM('BIFUbC-electricity'!Z11,'BIFUbC-coal'!Z11,'BIFUbC-natural-gas'!Z11,'BIFUbC-biomass'!Z11,'BIFUbC-heat'!Z11,'BIFUbC-crude-oil'!Z11,'BIFUbC-petroleum-diesel'!Z11,'BIFUbC-heavy-or-residual-oil'!Z11,'BIFUbC-LPG-propane-or-butane'!Z11,'BIFUbC-hydrogen'!Z11)</f>
        <v>2228415235584302.5</v>
      </c>
      <c r="AA12" s="20">
        <f>SUM('BIFUbC-electricity'!AA11,'BIFUbC-coal'!AA11,'BIFUbC-natural-gas'!AA11,'BIFUbC-biomass'!AA11,'BIFUbC-heat'!AA11,'BIFUbC-crude-oil'!AA11,'BIFUbC-petroleum-diesel'!AA11,'BIFUbC-heavy-or-residual-oil'!AA11,'BIFUbC-LPG-propane-or-butane'!AA11,'BIFUbC-hydrogen'!AA11)</f>
        <v>2234700663731608.3</v>
      </c>
      <c r="AB12" s="20">
        <f>SUM('BIFUbC-electricity'!AB11,'BIFUbC-coal'!AB11,'BIFUbC-natural-gas'!AB11,'BIFUbC-biomass'!AB11,'BIFUbC-heat'!AB11,'BIFUbC-crude-oil'!AB11,'BIFUbC-petroleum-diesel'!AB11,'BIFUbC-heavy-or-residual-oil'!AB11,'BIFUbC-LPG-propane-or-butane'!AB11,'BIFUbC-hydrogen'!AB11)</f>
        <v>2240986091878914.3</v>
      </c>
      <c r="AC12" s="20">
        <f>SUM('BIFUbC-electricity'!AC11,'BIFUbC-coal'!AC11,'BIFUbC-natural-gas'!AC11,'BIFUbC-biomass'!AC11,'BIFUbC-heat'!AC11,'BIFUbC-crude-oil'!AC11,'BIFUbC-petroleum-diesel'!AC11,'BIFUbC-heavy-or-residual-oil'!AC11,'BIFUbC-LPG-propane-or-butane'!AC11,'BIFUbC-hydrogen'!AC11)</f>
        <v>2247271520026221.5</v>
      </c>
      <c r="AD12" s="20">
        <f>SUM('BIFUbC-electricity'!AD11,'BIFUbC-coal'!AD11,'BIFUbC-natural-gas'!AD11,'BIFUbC-biomass'!AD11,'BIFUbC-heat'!AD11,'BIFUbC-crude-oil'!AD11,'BIFUbC-petroleum-diesel'!AD11,'BIFUbC-heavy-or-residual-oil'!AD11,'BIFUbC-LPG-propane-or-butane'!AD11,'BIFUbC-hydrogen'!AD11)</f>
        <v>2253556948173527.5</v>
      </c>
      <c r="AE12" s="20">
        <f>SUM('BIFUbC-electricity'!AE11,'BIFUbC-coal'!AE11,'BIFUbC-natural-gas'!AE11,'BIFUbC-biomass'!AE11,'BIFUbC-heat'!AE11,'BIFUbC-crude-oil'!AE11,'BIFUbC-petroleum-diesel'!AE11,'BIFUbC-heavy-or-residual-oil'!AE11,'BIFUbC-LPG-propane-or-butane'!AE11,'BIFUbC-hydrogen'!AE11)</f>
        <v>2259842376320833.5</v>
      </c>
      <c r="AF12" s="20">
        <f>SUM('BIFUbC-electricity'!AF11,'BIFUbC-coal'!AF11,'BIFUbC-natural-gas'!AF11,'BIFUbC-biomass'!AF11,'BIFUbC-heat'!AF11,'BIFUbC-crude-oil'!AF11,'BIFUbC-petroleum-diesel'!AF11,'BIFUbC-heavy-or-residual-oil'!AF11,'BIFUbC-LPG-propane-or-butane'!AF11,'BIFUbC-hydrogen'!AF11)</f>
        <v>2266127804468141</v>
      </c>
    </row>
    <row r="13" spans="1:32">
      <c r="A13" s="14" t="s">
        <v>12</v>
      </c>
      <c r="B13" s="20">
        <f>SUM('BIFUbC-electricity'!B12,'BIFUbC-coal'!B12,'BIFUbC-natural-gas'!B12,'BIFUbC-biomass'!B12,'BIFUbC-heat'!B12,'BIFUbC-crude-oil'!B12,'BIFUbC-petroleum-diesel'!B12,'BIFUbC-heavy-or-residual-oil'!B12,'BIFUbC-LPG-propane-or-butane'!B12,'BIFUbC-hydrogen'!B12)</f>
        <v>1035310539684989.5</v>
      </c>
      <c r="C13" s="20">
        <f>SUM('BIFUbC-electricity'!C12,'BIFUbC-coal'!C12,'BIFUbC-natural-gas'!C12,'BIFUbC-biomass'!C12,'BIFUbC-heat'!C12,'BIFUbC-crude-oil'!C12,'BIFUbC-petroleum-diesel'!C12,'BIFUbC-heavy-or-residual-oil'!C12,'BIFUbC-LPG-propane-or-butane'!C12,'BIFUbC-hydrogen'!C12)</f>
        <v>1059890173290306.9</v>
      </c>
      <c r="D13" s="20">
        <f>SUM('BIFUbC-electricity'!D12,'BIFUbC-coal'!D12,'BIFUbC-natural-gas'!D12,'BIFUbC-biomass'!D12,'BIFUbC-heat'!D12,'BIFUbC-crude-oil'!D12,'BIFUbC-petroleum-diesel'!D12,'BIFUbC-heavy-or-residual-oil'!D12,'BIFUbC-LPG-propane-or-butane'!D12,'BIFUbC-hydrogen'!D12)</f>
        <v>1084469806895624.8</v>
      </c>
      <c r="E13" s="20">
        <f>SUM('BIFUbC-electricity'!E12,'BIFUbC-coal'!E12,'BIFUbC-natural-gas'!E12,'BIFUbC-biomass'!E12,'BIFUbC-heat'!E12,'BIFUbC-crude-oil'!E12,'BIFUbC-petroleum-diesel'!E12,'BIFUbC-heavy-or-residual-oil'!E12,'BIFUbC-LPG-propane-or-butane'!E12,'BIFUbC-hydrogen'!E12)</f>
        <v>1109049440500942.4</v>
      </c>
      <c r="F13" s="20">
        <f>SUM('BIFUbC-electricity'!F12,'BIFUbC-coal'!F12,'BIFUbC-natural-gas'!F12,'BIFUbC-biomass'!F12,'BIFUbC-heat'!F12,'BIFUbC-crude-oil'!F12,'BIFUbC-petroleum-diesel'!F12,'BIFUbC-heavy-or-residual-oil'!F12,'BIFUbC-LPG-propane-or-butane'!F12,'BIFUbC-hydrogen'!F12)</f>
        <v>1133629074106260.3</v>
      </c>
      <c r="G13" s="20">
        <f>SUM('BIFUbC-electricity'!G12,'BIFUbC-coal'!G12,'BIFUbC-natural-gas'!G12,'BIFUbC-biomass'!G12,'BIFUbC-heat'!G12,'BIFUbC-crude-oil'!G12,'BIFUbC-petroleum-diesel'!G12,'BIFUbC-heavy-or-residual-oil'!G12,'BIFUbC-LPG-propane-or-butane'!G12,'BIFUbC-hydrogen'!G12)</f>
        <v>1158208707711578</v>
      </c>
      <c r="H13" s="20">
        <f>SUM('BIFUbC-electricity'!H12,'BIFUbC-coal'!H12,'BIFUbC-natural-gas'!H12,'BIFUbC-biomass'!H12,'BIFUbC-heat'!H12,'BIFUbC-crude-oil'!H12,'BIFUbC-petroleum-diesel'!H12,'BIFUbC-heavy-or-residual-oil'!H12,'BIFUbC-LPG-propane-or-butane'!H12,'BIFUbC-hydrogen'!H12)</f>
        <v>1168396198516163</v>
      </c>
      <c r="I13" s="20">
        <f>SUM('BIFUbC-electricity'!I12,'BIFUbC-coal'!I12,'BIFUbC-natural-gas'!I12,'BIFUbC-biomass'!I12,'BIFUbC-heat'!I12,'BIFUbC-crude-oil'!I12,'BIFUbC-petroleum-diesel'!I12,'BIFUbC-heavy-or-residual-oil'!I12,'BIFUbC-LPG-propane-or-butane'!I12,'BIFUbC-hydrogen'!I12)</f>
        <v>1178583689320748</v>
      </c>
      <c r="J13" s="20">
        <f>SUM('BIFUbC-electricity'!J12,'BIFUbC-coal'!J12,'BIFUbC-natural-gas'!J12,'BIFUbC-biomass'!J12,'BIFUbC-heat'!J12,'BIFUbC-crude-oil'!J12,'BIFUbC-petroleum-diesel'!J12,'BIFUbC-heavy-or-residual-oil'!J12,'BIFUbC-LPG-propane-or-butane'!J12,'BIFUbC-hydrogen'!J12)</f>
        <v>1188771180125334.5</v>
      </c>
      <c r="K13" s="20">
        <f>SUM('BIFUbC-electricity'!K12,'BIFUbC-coal'!K12,'BIFUbC-natural-gas'!K12,'BIFUbC-biomass'!K12,'BIFUbC-heat'!K12,'BIFUbC-crude-oil'!K12,'BIFUbC-petroleum-diesel'!K12,'BIFUbC-heavy-or-residual-oil'!K12,'BIFUbC-LPG-propane-or-butane'!K12,'BIFUbC-hydrogen'!K12)</f>
        <v>1198958670929919.3</v>
      </c>
      <c r="L13" s="20">
        <f>SUM('BIFUbC-electricity'!L12,'BIFUbC-coal'!L12,'BIFUbC-natural-gas'!L12,'BIFUbC-biomass'!L12,'BIFUbC-heat'!L12,'BIFUbC-crude-oil'!L12,'BIFUbC-petroleum-diesel'!L12,'BIFUbC-heavy-or-residual-oil'!L12,'BIFUbC-LPG-propane-or-butane'!L12,'BIFUbC-hydrogen'!L12)</f>
        <v>1209146161734505.8</v>
      </c>
      <c r="M13" s="20">
        <f>SUM('BIFUbC-electricity'!M12,'BIFUbC-coal'!M12,'BIFUbC-natural-gas'!M12,'BIFUbC-biomass'!M12,'BIFUbC-heat'!M12,'BIFUbC-crude-oil'!M12,'BIFUbC-petroleum-diesel'!M12,'BIFUbC-heavy-or-residual-oil'!M12,'BIFUbC-LPG-propane-or-butane'!M12,'BIFUbC-hydrogen'!M12)</f>
        <v>1214768412482343.5</v>
      </c>
      <c r="N13" s="20">
        <f>SUM('BIFUbC-electricity'!N12,'BIFUbC-coal'!N12,'BIFUbC-natural-gas'!N12,'BIFUbC-biomass'!N12,'BIFUbC-heat'!N12,'BIFUbC-crude-oil'!N12,'BIFUbC-petroleum-diesel'!N12,'BIFUbC-heavy-or-residual-oil'!N12,'BIFUbC-LPG-propane-or-butane'!N12,'BIFUbC-hydrogen'!N12)</f>
        <v>1220390663230181.8</v>
      </c>
      <c r="O13" s="20">
        <f>SUM('BIFUbC-electricity'!O12,'BIFUbC-coal'!O12,'BIFUbC-natural-gas'!O12,'BIFUbC-biomass'!O12,'BIFUbC-heat'!O12,'BIFUbC-crude-oil'!O12,'BIFUbC-petroleum-diesel'!O12,'BIFUbC-heavy-or-residual-oil'!O12,'BIFUbC-LPG-propane-or-butane'!O12,'BIFUbC-hydrogen'!O12)</f>
        <v>1226012913978020</v>
      </c>
      <c r="P13" s="20">
        <f>SUM('BIFUbC-electricity'!P12,'BIFUbC-coal'!P12,'BIFUbC-natural-gas'!P12,'BIFUbC-biomass'!P12,'BIFUbC-heat'!P12,'BIFUbC-crude-oil'!P12,'BIFUbC-petroleum-diesel'!P12,'BIFUbC-heavy-or-residual-oil'!P12,'BIFUbC-LPG-propane-or-butane'!P12,'BIFUbC-hydrogen'!P12)</f>
        <v>1231635164725858.5</v>
      </c>
      <c r="Q13" s="20">
        <f>SUM('BIFUbC-electricity'!Q12,'BIFUbC-coal'!Q12,'BIFUbC-natural-gas'!Q12,'BIFUbC-biomass'!Q12,'BIFUbC-heat'!Q12,'BIFUbC-crude-oil'!Q12,'BIFUbC-petroleum-diesel'!Q12,'BIFUbC-heavy-or-residual-oil'!Q12,'BIFUbC-LPG-propane-or-butane'!Q12,'BIFUbC-hydrogen'!Q12)</f>
        <v>1237257415473697.3</v>
      </c>
      <c r="R13" s="20">
        <f>SUM('BIFUbC-electricity'!R12,'BIFUbC-coal'!R12,'BIFUbC-natural-gas'!R12,'BIFUbC-biomass'!R12,'BIFUbC-heat'!R12,'BIFUbC-crude-oil'!R12,'BIFUbC-petroleum-diesel'!R12,'BIFUbC-heavy-or-residual-oil'!R12,'BIFUbC-LPG-propane-or-butane'!R12,'BIFUbC-hydrogen'!R12)</f>
        <v>1240677498134377.8</v>
      </c>
      <c r="S13" s="20">
        <f>SUM('BIFUbC-electricity'!S12,'BIFUbC-coal'!S12,'BIFUbC-natural-gas'!S12,'BIFUbC-biomass'!S12,'BIFUbC-heat'!S12,'BIFUbC-crude-oil'!S12,'BIFUbC-petroleum-diesel'!S12,'BIFUbC-heavy-or-residual-oil'!S12,'BIFUbC-LPG-propane-or-butane'!S12,'BIFUbC-hydrogen'!S12)</f>
        <v>1244097580795059</v>
      </c>
      <c r="T13" s="20">
        <f>SUM('BIFUbC-electricity'!T12,'BIFUbC-coal'!T12,'BIFUbC-natural-gas'!T12,'BIFUbC-biomass'!T12,'BIFUbC-heat'!T12,'BIFUbC-crude-oil'!T12,'BIFUbC-petroleum-diesel'!T12,'BIFUbC-heavy-or-residual-oil'!T12,'BIFUbC-LPG-propane-or-butane'!T12,'BIFUbC-hydrogen'!T12)</f>
        <v>1247517663455740</v>
      </c>
      <c r="U13" s="20">
        <f>SUM('BIFUbC-electricity'!U12,'BIFUbC-coal'!U12,'BIFUbC-natural-gas'!U12,'BIFUbC-biomass'!U12,'BIFUbC-heat'!U12,'BIFUbC-crude-oil'!U12,'BIFUbC-petroleum-diesel'!U12,'BIFUbC-heavy-or-residual-oil'!U12,'BIFUbC-LPG-propane-or-butane'!U12,'BIFUbC-hydrogen'!U12)</f>
        <v>1250937746116421.5</v>
      </c>
      <c r="V13" s="20">
        <f>SUM('BIFUbC-electricity'!V12,'BIFUbC-coal'!V12,'BIFUbC-natural-gas'!V12,'BIFUbC-biomass'!V12,'BIFUbC-heat'!V12,'BIFUbC-crude-oil'!V12,'BIFUbC-petroleum-diesel'!V12,'BIFUbC-heavy-or-residual-oil'!V12,'BIFUbC-LPG-propane-or-butane'!V12,'BIFUbC-hydrogen'!V12)</f>
        <v>1254357828777103.5</v>
      </c>
      <c r="W13" s="20">
        <f>SUM('BIFUbC-electricity'!W12,'BIFUbC-coal'!W12,'BIFUbC-natural-gas'!W12,'BIFUbC-biomass'!W12,'BIFUbC-heat'!W12,'BIFUbC-crude-oil'!W12,'BIFUbC-petroleum-diesel'!W12,'BIFUbC-heavy-or-residual-oil'!W12,'BIFUbC-LPG-propane-or-butane'!W12,'BIFUbC-hydrogen'!W12)</f>
        <v>1260714135553994</v>
      </c>
      <c r="X13" s="20">
        <f>SUM('BIFUbC-electricity'!X12,'BIFUbC-coal'!X12,'BIFUbC-natural-gas'!X12,'BIFUbC-biomass'!X12,'BIFUbC-heat'!X12,'BIFUbC-crude-oil'!X12,'BIFUbC-petroleum-diesel'!X12,'BIFUbC-heavy-or-residual-oil'!X12,'BIFUbC-LPG-propane-or-butane'!X12,'BIFUbC-hydrogen'!X12)</f>
        <v>1265068471342560.8</v>
      </c>
      <c r="Y13" s="20">
        <f>SUM('BIFUbC-electricity'!Y12,'BIFUbC-coal'!Y12,'BIFUbC-natural-gas'!Y12,'BIFUbC-biomass'!Y12,'BIFUbC-heat'!Y12,'BIFUbC-crude-oil'!Y12,'BIFUbC-petroleum-diesel'!Y12,'BIFUbC-heavy-or-residual-oil'!Y12,'BIFUbC-LPG-propane-or-butane'!Y12,'BIFUbC-hydrogen'!Y12)</f>
        <v>1269422807131127.3</v>
      </c>
      <c r="Z13" s="20">
        <f>SUM('BIFUbC-electricity'!Z12,'BIFUbC-coal'!Z12,'BIFUbC-natural-gas'!Z12,'BIFUbC-biomass'!Z12,'BIFUbC-heat'!Z12,'BIFUbC-crude-oil'!Z12,'BIFUbC-petroleum-diesel'!Z12,'BIFUbC-heavy-or-residual-oil'!Z12,'BIFUbC-LPG-propane-or-butane'!Z12,'BIFUbC-hydrogen'!Z12)</f>
        <v>1273777142919693.5</v>
      </c>
      <c r="AA13" s="20">
        <f>SUM('BIFUbC-electricity'!AA12,'BIFUbC-coal'!AA12,'BIFUbC-natural-gas'!AA12,'BIFUbC-biomass'!AA12,'BIFUbC-heat'!AA12,'BIFUbC-crude-oil'!AA12,'BIFUbC-petroleum-diesel'!AA12,'BIFUbC-heavy-or-residual-oil'!AA12,'BIFUbC-LPG-propane-or-butane'!AA12,'BIFUbC-hydrogen'!AA12)</f>
        <v>1278131478708260</v>
      </c>
      <c r="AB13" s="20">
        <f>SUM('BIFUbC-electricity'!AB12,'BIFUbC-coal'!AB12,'BIFUbC-natural-gas'!AB12,'BIFUbC-biomass'!AB12,'BIFUbC-heat'!AB12,'BIFUbC-crude-oil'!AB12,'BIFUbC-petroleum-diesel'!AB12,'BIFUbC-heavy-or-residual-oil'!AB12,'BIFUbC-LPG-propane-or-butane'!AB12,'BIFUbC-hydrogen'!AB12)</f>
        <v>1282485814496826.5</v>
      </c>
      <c r="AC13" s="20">
        <f>SUM('BIFUbC-electricity'!AC12,'BIFUbC-coal'!AC12,'BIFUbC-natural-gas'!AC12,'BIFUbC-biomass'!AC12,'BIFUbC-heat'!AC12,'BIFUbC-crude-oil'!AC12,'BIFUbC-petroleum-diesel'!AC12,'BIFUbC-heavy-or-residual-oil'!AC12,'BIFUbC-LPG-propane-or-butane'!AC12,'BIFUbC-hydrogen'!AC12)</f>
        <v>1286840150285394</v>
      </c>
      <c r="AD13" s="20">
        <f>SUM('BIFUbC-electricity'!AD12,'BIFUbC-coal'!AD12,'BIFUbC-natural-gas'!AD12,'BIFUbC-biomass'!AD12,'BIFUbC-heat'!AD12,'BIFUbC-crude-oil'!AD12,'BIFUbC-petroleum-diesel'!AD12,'BIFUbC-heavy-or-residual-oil'!AD12,'BIFUbC-LPG-propane-or-butane'!AD12,'BIFUbC-hydrogen'!AD12)</f>
        <v>1291194486073960.5</v>
      </c>
      <c r="AE13" s="20">
        <f>SUM('BIFUbC-electricity'!AE12,'BIFUbC-coal'!AE12,'BIFUbC-natural-gas'!AE12,'BIFUbC-biomass'!AE12,'BIFUbC-heat'!AE12,'BIFUbC-crude-oil'!AE12,'BIFUbC-petroleum-diesel'!AE12,'BIFUbC-heavy-or-residual-oil'!AE12,'BIFUbC-LPG-propane-or-butane'!AE12,'BIFUbC-hydrogen'!AE12)</f>
        <v>1295548821862527</v>
      </c>
      <c r="AF13" s="20">
        <f>SUM('BIFUbC-electricity'!AF12,'BIFUbC-coal'!AF12,'BIFUbC-natural-gas'!AF12,'BIFUbC-biomass'!AF12,'BIFUbC-heat'!AF12,'BIFUbC-crude-oil'!AF12,'BIFUbC-petroleum-diesel'!AF12,'BIFUbC-heavy-or-residual-oil'!AF12,'BIFUbC-LPG-propane-or-butane'!AF12,'BIFUbC-hydrogen'!AF12)</f>
        <v>1299903157651095</v>
      </c>
    </row>
    <row r="14" spans="1:32">
      <c r="A14" s="14" t="s">
        <v>13</v>
      </c>
      <c r="B14" s="20">
        <f>SUM('BIFUbC-electricity'!B13,'BIFUbC-coal'!B13,'BIFUbC-natural-gas'!B13,'BIFUbC-biomass'!B13,'BIFUbC-heat'!B13,'BIFUbC-crude-oil'!B13,'BIFUbC-petroleum-diesel'!B13,'BIFUbC-heavy-or-residual-oil'!B13,'BIFUbC-LPG-propane-or-butane'!B13,'BIFUbC-hydrogen'!B13)</f>
        <v>38490538327887.984</v>
      </c>
      <c r="C14" s="20">
        <f>SUM('BIFUbC-electricity'!C13,'BIFUbC-coal'!C13,'BIFUbC-natural-gas'!C13,'BIFUbC-biomass'!C13,'BIFUbC-heat'!C13,'BIFUbC-crude-oil'!C13,'BIFUbC-petroleum-diesel'!C13,'BIFUbC-heavy-or-residual-oil'!C13,'BIFUbC-LPG-propane-or-butane'!C13,'BIFUbC-hydrogen'!C13)</f>
        <v>38113740303322.672</v>
      </c>
      <c r="D14" s="20">
        <f>SUM('BIFUbC-electricity'!D13,'BIFUbC-coal'!D13,'BIFUbC-natural-gas'!D13,'BIFUbC-biomass'!D13,'BIFUbC-heat'!D13,'BIFUbC-crude-oil'!D13,'BIFUbC-petroleum-diesel'!D13,'BIFUbC-heavy-or-residual-oil'!D13,'BIFUbC-LPG-propane-or-butane'!D13,'BIFUbC-hydrogen'!D13)</f>
        <v>37736942278757.375</v>
      </c>
      <c r="E14" s="20">
        <f>SUM('BIFUbC-electricity'!E13,'BIFUbC-coal'!E13,'BIFUbC-natural-gas'!E13,'BIFUbC-biomass'!E13,'BIFUbC-heat'!E13,'BIFUbC-crude-oil'!E13,'BIFUbC-petroleum-diesel'!E13,'BIFUbC-heavy-or-residual-oil'!E13,'BIFUbC-LPG-propane-or-butane'!E13,'BIFUbC-hydrogen'!E13)</f>
        <v>37360144254192.07</v>
      </c>
      <c r="F14" s="20">
        <f>SUM('BIFUbC-electricity'!F13,'BIFUbC-coal'!F13,'BIFUbC-natural-gas'!F13,'BIFUbC-biomass'!F13,'BIFUbC-heat'!F13,'BIFUbC-crude-oil'!F13,'BIFUbC-petroleum-diesel'!F13,'BIFUbC-heavy-or-residual-oil'!F13,'BIFUbC-LPG-propane-or-butane'!F13,'BIFUbC-hydrogen'!F13)</f>
        <v>36983346229626.773</v>
      </c>
      <c r="G14" s="20">
        <f>SUM('BIFUbC-electricity'!G13,'BIFUbC-coal'!G13,'BIFUbC-natural-gas'!G13,'BIFUbC-biomass'!G13,'BIFUbC-heat'!G13,'BIFUbC-crude-oil'!G13,'BIFUbC-petroleum-diesel'!G13,'BIFUbC-heavy-or-residual-oil'!G13,'BIFUbC-LPG-propane-or-butane'!G13,'BIFUbC-hydrogen'!G13)</f>
        <v>36606548205061.469</v>
      </c>
      <c r="H14" s="20">
        <f>SUM('BIFUbC-electricity'!H13,'BIFUbC-coal'!H13,'BIFUbC-natural-gas'!H13,'BIFUbC-biomass'!H13,'BIFUbC-heat'!H13,'BIFUbC-crude-oil'!H13,'BIFUbC-petroleum-diesel'!H13,'BIFUbC-heavy-or-residual-oil'!H13,'BIFUbC-LPG-propane-or-butane'!H13,'BIFUbC-hydrogen'!H13)</f>
        <v>37000284381063.055</v>
      </c>
      <c r="I14" s="20">
        <f>SUM('BIFUbC-electricity'!I13,'BIFUbC-coal'!I13,'BIFUbC-natural-gas'!I13,'BIFUbC-biomass'!I13,'BIFUbC-heat'!I13,'BIFUbC-crude-oil'!I13,'BIFUbC-petroleum-diesel'!I13,'BIFUbC-heavy-or-residual-oil'!I13,'BIFUbC-LPG-propane-or-butane'!I13,'BIFUbC-hydrogen'!I13)</f>
        <v>37394020557064.594</v>
      </c>
      <c r="J14" s="20">
        <f>SUM('BIFUbC-electricity'!J13,'BIFUbC-coal'!J13,'BIFUbC-natural-gas'!J13,'BIFUbC-biomass'!J13,'BIFUbC-heat'!J13,'BIFUbC-crude-oil'!J13,'BIFUbC-petroleum-diesel'!J13,'BIFUbC-heavy-or-residual-oil'!J13,'BIFUbC-LPG-propane-or-butane'!J13,'BIFUbC-hydrogen'!J13)</f>
        <v>37787756733066.133</v>
      </c>
      <c r="K14" s="20">
        <f>SUM('BIFUbC-electricity'!K13,'BIFUbC-coal'!K13,'BIFUbC-natural-gas'!K13,'BIFUbC-biomass'!K13,'BIFUbC-heat'!K13,'BIFUbC-crude-oil'!K13,'BIFUbC-petroleum-diesel'!K13,'BIFUbC-heavy-or-residual-oil'!K13,'BIFUbC-LPG-propane-or-butane'!K13,'BIFUbC-hydrogen'!K13)</f>
        <v>38181492909067.68</v>
      </c>
      <c r="L14" s="20">
        <f>SUM('BIFUbC-electricity'!L13,'BIFUbC-coal'!L13,'BIFUbC-natural-gas'!L13,'BIFUbC-biomass'!L13,'BIFUbC-heat'!L13,'BIFUbC-crude-oil'!L13,'BIFUbC-petroleum-diesel'!L13,'BIFUbC-heavy-or-residual-oil'!L13,'BIFUbC-LPG-propane-or-butane'!L13,'BIFUbC-hydrogen'!L13)</f>
        <v>38575229085069.25</v>
      </c>
      <c r="M14" s="20">
        <f>SUM('BIFUbC-electricity'!M13,'BIFUbC-coal'!M13,'BIFUbC-natural-gas'!M13,'BIFUbC-biomass'!M13,'BIFUbC-heat'!M13,'BIFUbC-crude-oil'!M13,'BIFUbC-petroleum-diesel'!M13,'BIFUbC-heavy-or-residual-oil'!M13,'BIFUbC-LPG-propane-or-butane'!M13,'BIFUbC-hydrogen'!M13)</f>
        <v>38888663168142.297</v>
      </c>
      <c r="N14" s="20">
        <f>SUM('BIFUbC-electricity'!N13,'BIFUbC-coal'!N13,'BIFUbC-natural-gas'!N13,'BIFUbC-biomass'!N13,'BIFUbC-heat'!N13,'BIFUbC-crude-oil'!N13,'BIFUbC-petroleum-diesel'!N13,'BIFUbC-heavy-or-residual-oil'!N13,'BIFUbC-LPG-propane-or-butane'!N13,'BIFUbC-hydrogen'!N13)</f>
        <v>39202097251215.375</v>
      </c>
      <c r="O14" s="20">
        <f>SUM('BIFUbC-electricity'!O13,'BIFUbC-coal'!O13,'BIFUbC-natural-gas'!O13,'BIFUbC-biomass'!O13,'BIFUbC-heat'!O13,'BIFUbC-crude-oil'!O13,'BIFUbC-petroleum-diesel'!O13,'BIFUbC-heavy-or-residual-oil'!O13,'BIFUbC-LPG-propane-or-butane'!O13,'BIFUbC-hydrogen'!O13)</f>
        <v>39515531334288.445</v>
      </c>
      <c r="P14" s="20">
        <f>SUM('BIFUbC-electricity'!P13,'BIFUbC-coal'!P13,'BIFUbC-natural-gas'!P13,'BIFUbC-biomass'!P13,'BIFUbC-heat'!P13,'BIFUbC-crude-oil'!P13,'BIFUbC-petroleum-diesel'!P13,'BIFUbC-heavy-or-residual-oil'!P13,'BIFUbC-LPG-propane-or-butane'!P13,'BIFUbC-hydrogen'!P13)</f>
        <v>39828965417361.539</v>
      </c>
      <c r="Q14" s="20">
        <f>SUM('BIFUbC-electricity'!Q13,'BIFUbC-coal'!Q13,'BIFUbC-natural-gas'!Q13,'BIFUbC-biomass'!Q13,'BIFUbC-heat'!Q13,'BIFUbC-crude-oil'!Q13,'BIFUbC-petroleum-diesel'!Q13,'BIFUbC-heavy-or-residual-oil'!Q13,'BIFUbC-LPG-propane-or-butane'!Q13,'BIFUbC-hydrogen'!Q13)</f>
        <v>40142399500434.609</v>
      </c>
      <c r="R14" s="20">
        <f>SUM('BIFUbC-electricity'!R13,'BIFUbC-coal'!R13,'BIFUbC-natural-gas'!R13,'BIFUbC-biomass'!R13,'BIFUbC-heat'!R13,'BIFUbC-crude-oil'!R13,'BIFUbC-petroleum-diesel'!R13,'BIFUbC-heavy-or-residual-oil'!R13,'BIFUbC-LPG-propane-or-butane'!R13,'BIFUbC-hydrogen'!R13)</f>
        <v>40441334483017.594</v>
      </c>
      <c r="S14" s="20">
        <f>SUM('BIFUbC-electricity'!S13,'BIFUbC-coal'!S13,'BIFUbC-natural-gas'!S13,'BIFUbC-biomass'!S13,'BIFUbC-heat'!S13,'BIFUbC-crude-oil'!S13,'BIFUbC-petroleum-diesel'!S13,'BIFUbC-heavy-or-residual-oil'!S13,'BIFUbC-LPG-propane-or-butane'!S13,'BIFUbC-hydrogen'!S13)</f>
        <v>40740269465600.516</v>
      </c>
      <c r="T14" s="20">
        <f>SUM('BIFUbC-electricity'!T13,'BIFUbC-coal'!T13,'BIFUbC-natural-gas'!T13,'BIFUbC-biomass'!T13,'BIFUbC-heat'!T13,'BIFUbC-crude-oil'!T13,'BIFUbC-petroleum-diesel'!T13,'BIFUbC-heavy-or-residual-oil'!T13,'BIFUbC-LPG-propane-or-butane'!T13,'BIFUbC-hydrogen'!T13)</f>
        <v>41039204448183.469</v>
      </c>
      <c r="U14" s="20">
        <f>SUM('BIFUbC-electricity'!U13,'BIFUbC-coal'!U13,'BIFUbC-natural-gas'!U13,'BIFUbC-biomass'!U13,'BIFUbC-heat'!U13,'BIFUbC-crude-oil'!U13,'BIFUbC-petroleum-diesel'!U13,'BIFUbC-heavy-or-residual-oil'!U13,'BIFUbC-LPG-propane-or-butane'!U13,'BIFUbC-hydrogen'!U13)</f>
        <v>41338139430766.414</v>
      </c>
      <c r="V14" s="20">
        <f>SUM('BIFUbC-electricity'!V13,'BIFUbC-coal'!V13,'BIFUbC-natural-gas'!V13,'BIFUbC-biomass'!V13,'BIFUbC-heat'!V13,'BIFUbC-crude-oil'!V13,'BIFUbC-petroleum-diesel'!V13,'BIFUbC-heavy-or-residual-oil'!V13,'BIFUbC-LPG-propane-or-butane'!V13,'BIFUbC-hydrogen'!V13)</f>
        <v>41637074413349.328</v>
      </c>
      <c r="W14" s="20">
        <f>SUM('BIFUbC-electricity'!W13,'BIFUbC-coal'!W13,'BIFUbC-natural-gas'!W13,'BIFUbC-biomass'!W13,'BIFUbC-heat'!W13,'BIFUbC-crude-oil'!W13,'BIFUbC-petroleum-diesel'!W13,'BIFUbC-heavy-or-residual-oil'!W13,'BIFUbC-LPG-propane-or-butane'!W13,'BIFUbC-hydrogen'!W13)</f>
        <v>41955341529919.125</v>
      </c>
      <c r="X14" s="20">
        <f>SUM('BIFUbC-electricity'!X13,'BIFUbC-coal'!X13,'BIFUbC-natural-gas'!X13,'BIFUbC-biomass'!X13,'BIFUbC-heat'!X13,'BIFUbC-crude-oil'!X13,'BIFUbC-petroleum-diesel'!X13,'BIFUbC-heavy-or-residual-oil'!X13,'BIFUbC-LPG-propane-or-butane'!X13,'BIFUbC-hydrogen'!X13)</f>
        <v>42260427646043.305</v>
      </c>
      <c r="Y14" s="20">
        <f>SUM('BIFUbC-electricity'!Y13,'BIFUbC-coal'!Y13,'BIFUbC-natural-gas'!Y13,'BIFUbC-biomass'!Y13,'BIFUbC-heat'!Y13,'BIFUbC-crude-oil'!Y13,'BIFUbC-petroleum-diesel'!Y13,'BIFUbC-heavy-or-residual-oil'!Y13,'BIFUbC-LPG-propane-or-butane'!Y13,'BIFUbC-hydrogen'!Y13)</f>
        <v>42565513762167.586</v>
      </c>
      <c r="Z14" s="20">
        <f>SUM('BIFUbC-electricity'!Z13,'BIFUbC-coal'!Z13,'BIFUbC-natural-gas'!Z13,'BIFUbC-biomass'!Z13,'BIFUbC-heat'!Z13,'BIFUbC-crude-oil'!Z13,'BIFUbC-petroleum-diesel'!Z13,'BIFUbC-heavy-or-residual-oil'!Z13,'BIFUbC-LPG-propane-or-butane'!Z13,'BIFUbC-hydrogen'!Z13)</f>
        <v>42870599878291.766</v>
      </c>
      <c r="AA14" s="20">
        <f>SUM('BIFUbC-electricity'!AA13,'BIFUbC-coal'!AA13,'BIFUbC-natural-gas'!AA13,'BIFUbC-biomass'!AA13,'BIFUbC-heat'!AA13,'BIFUbC-crude-oil'!AA13,'BIFUbC-petroleum-diesel'!AA13,'BIFUbC-heavy-or-residual-oil'!AA13,'BIFUbC-LPG-propane-or-butane'!AA13,'BIFUbC-hydrogen'!AA13)</f>
        <v>43175685994416.008</v>
      </c>
      <c r="AB14" s="20">
        <f>SUM('BIFUbC-electricity'!AB13,'BIFUbC-coal'!AB13,'BIFUbC-natural-gas'!AB13,'BIFUbC-biomass'!AB13,'BIFUbC-heat'!AB13,'BIFUbC-crude-oil'!AB13,'BIFUbC-petroleum-diesel'!AB13,'BIFUbC-heavy-or-residual-oil'!AB13,'BIFUbC-LPG-propane-or-butane'!AB13,'BIFUbC-hydrogen'!AB13)</f>
        <v>43480772110540.18</v>
      </c>
      <c r="AC14" s="20">
        <f>SUM('BIFUbC-electricity'!AC13,'BIFUbC-coal'!AC13,'BIFUbC-natural-gas'!AC13,'BIFUbC-biomass'!AC13,'BIFUbC-heat'!AC13,'BIFUbC-crude-oil'!AC13,'BIFUbC-petroleum-diesel'!AC13,'BIFUbC-heavy-or-residual-oil'!AC13,'BIFUbC-LPG-propane-or-butane'!AC13,'BIFUbC-hydrogen'!AC13)</f>
        <v>43785858226664.453</v>
      </c>
      <c r="AD14" s="20">
        <f>SUM('BIFUbC-electricity'!AD13,'BIFUbC-coal'!AD13,'BIFUbC-natural-gas'!AD13,'BIFUbC-biomass'!AD13,'BIFUbC-heat'!AD13,'BIFUbC-crude-oil'!AD13,'BIFUbC-petroleum-diesel'!AD13,'BIFUbC-heavy-or-residual-oil'!AD13,'BIFUbC-LPG-propane-or-butane'!AD13,'BIFUbC-hydrogen'!AD13)</f>
        <v>44090944342788.641</v>
      </c>
      <c r="AE14" s="20">
        <f>SUM('BIFUbC-electricity'!AE13,'BIFUbC-coal'!AE13,'BIFUbC-natural-gas'!AE13,'BIFUbC-biomass'!AE13,'BIFUbC-heat'!AE13,'BIFUbC-crude-oil'!AE13,'BIFUbC-petroleum-diesel'!AE13,'BIFUbC-heavy-or-residual-oil'!AE13,'BIFUbC-LPG-propane-or-butane'!AE13,'BIFUbC-hydrogen'!AE13)</f>
        <v>44396030458912.828</v>
      </c>
      <c r="AF14" s="20">
        <f>SUM('BIFUbC-electricity'!AF13,'BIFUbC-coal'!AF13,'BIFUbC-natural-gas'!AF13,'BIFUbC-biomass'!AF13,'BIFUbC-heat'!AF13,'BIFUbC-crude-oil'!AF13,'BIFUbC-petroleum-diesel'!AF13,'BIFUbC-heavy-or-residual-oil'!AF13,'BIFUbC-LPG-propane-or-butane'!AF13,'BIFUbC-hydrogen'!AF13)</f>
        <v>44701116575037.109</v>
      </c>
    </row>
    <row r="15" spans="1:32">
      <c r="A15" s="14" t="s">
        <v>14</v>
      </c>
      <c r="B15" s="20">
        <f>SUM('BIFUbC-electricity'!B14,'BIFUbC-coal'!B14,'BIFUbC-natural-gas'!B14,'BIFUbC-biomass'!B14,'BIFUbC-heat'!B14,'BIFUbC-crude-oil'!B14,'BIFUbC-petroleum-diesel'!B14,'BIFUbC-heavy-or-residual-oil'!B14,'BIFUbC-LPG-propane-or-butane'!B14,'BIFUbC-hydrogen'!B14)</f>
        <v>259181187099527.84</v>
      </c>
      <c r="C15" s="20">
        <f>SUM('BIFUbC-electricity'!C14,'BIFUbC-coal'!C14,'BIFUbC-natural-gas'!C14,'BIFUbC-biomass'!C14,'BIFUbC-heat'!C14,'BIFUbC-crude-oil'!C14,'BIFUbC-petroleum-diesel'!C14,'BIFUbC-heavy-or-residual-oil'!C14,'BIFUbC-LPG-propane-or-butane'!C14,'BIFUbC-hydrogen'!C14)</f>
        <v>271341030662662.41</v>
      </c>
      <c r="D15" s="20">
        <f>SUM('BIFUbC-electricity'!D14,'BIFUbC-coal'!D14,'BIFUbC-natural-gas'!D14,'BIFUbC-biomass'!D14,'BIFUbC-heat'!D14,'BIFUbC-crude-oil'!D14,'BIFUbC-petroleum-diesel'!D14,'BIFUbC-heavy-or-residual-oil'!D14,'BIFUbC-LPG-propane-or-butane'!D14,'BIFUbC-hydrogen'!D14)</f>
        <v>283500874225796.94</v>
      </c>
      <c r="E15" s="20">
        <f>SUM('BIFUbC-electricity'!E14,'BIFUbC-coal'!E14,'BIFUbC-natural-gas'!E14,'BIFUbC-biomass'!E14,'BIFUbC-heat'!E14,'BIFUbC-crude-oil'!E14,'BIFUbC-petroleum-diesel'!E14,'BIFUbC-heavy-or-residual-oil'!E14,'BIFUbC-LPG-propane-or-butane'!E14,'BIFUbC-hydrogen'!E14)</f>
        <v>295660717788931.5</v>
      </c>
      <c r="F15" s="20">
        <f>SUM('BIFUbC-electricity'!F14,'BIFUbC-coal'!F14,'BIFUbC-natural-gas'!F14,'BIFUbC-biomass'!F14,'BIFUbC-heat'!F14,'BIFUbC-crude-oil'!F14,'BIFUbC-petroleum-diesel'!F14,'BIFUbC-heavy-or-residual-oil'!F14,'BIFUbC-LPG-propane-or-butane'!F14,'BIFUbC-hydrogen'!F14)</f>
        <v>307820561352066</v>
      </c>
      <c r="G15" s="20">
        <f>SUM('BIFUbC-electricity'!G14,'BIFUbC-coal'!G14,'BIFUbC-natural-gas'!G14,'BIFUbC-biomass'!G14,'BIFUbC-heat'!G14,'BIFUbC-crude-oil'!G14,'BIFUbC-petroleum-diesel'!G14,'BIFUbC-heavy-or-residual-oil'!G14,'BIFUbC-LPG-propane-or-butane'!G14,'BIFUbC-hydrogen'!G14)</f>
        <v>319980404915200.63</v>
      </c>
      <c r="H15" s="20">
        <f>SUM('BIFUbC-electricity'!H14,'BIFUbC-coal'!H14,'BIFUbC-natural-gas'!H14,'BIFUbC-biomass'!H14,'BIFUbC-heat'!H14,'BIFUbC-crude-oil'!H14,'BIFUbC-petroleum-diesel'!H14,'BIFUbC-heavy-or-residual-oil'!H14,'BIFUbC-LPG-propane-or-butane'!H14,'BIFUbC-hydrogen'!H14)</f>
        <v>327266093724608.56</v>
      </c>
      <c r="I15" s="20">
        <f>SUM('BIFUbC-electricity'!I14,'BIFUbC-coal'!I14,'BIFUbC-natural-gas'!I14,'BIFUbC-biomass'!I14,'BIFUbC-heat'!I14,'BIFUbC-crude-oil'!I14,'BIFUbC-petroleum-diesel'!I14,'BIFUbC-heavy-or-residual-oil'!I14,'BIFUbC-LPG-propane-or-butane'!I14,'BIFUbC-hydrogen'!I14)</f>
        <v>334551782534016.56</v>
      </c>
      <c r="J15" s="20">
        <f>SUM('BIFUbC-electricity'!J14,'BIFUbC-coal'!J14,'BIFUbC-natural-gas'!J14,'BIFUbC-biomass'!J14,'BIFUbC-heat'!J14,'BIFUbC-crude-oil'!J14,'BIFUbC-petroleum-diesel'!J14,'BIFUbC-heavy-or-residual-oil'!J14,'BIFUbC-LPG-propane-or-butane'!J14,'BIFUbC-hydrogen'!J14)</f>
        <v>341837471343423.25</v>
      </c>
      <c r="K15" s="20">
        <f>SUM('BIFUbC-electricity'!K14,'BIFUbC-coal'!K14,'BIFUbC-natural-gas'!K14,'BIFUbC-biomass'!K14,'BIFUbC-heat'!K14,'BIFUbC-crude-oil'!K14,'BIFUbC-petroleum-diesel'!K14,'BIFUbC-heavy-or-residual-oil'!K14,'BIFUbC-LPG-propane-or-butane'!K14,'BIFUbC-hydrogen'!K14)</f>
        <v>349123160152831.31</v>
      </c>
      <c r="L15" s="20">
        <f>SUM('BIFUbC-electricity'!L14,'BIFUbC-coal'!L14,'BIFUbC-natural-gas'!L14,'BIFUbC-biomass'!L14,'BIFUbC-heat'!L14,'BIFUbC-crude-oil'!L14,'BIFUbC-petroleum-diesel'!L14,'BIFUbC-heavy-or-residual-oil'!L14,'BIFUbC-LPG-propane-or-butane'!L14,'BIFUbC-hydrogen'!L14)</f>
        <v>356408848962237.25</v>
      </c>
      <c r="M15" s="20">
        <f>SUM('BIFUbC-electricity'!M14,'BIFUbC-coal'!M14,'BIFUbC-natural-gas'!M14,'BIFUbC-biomass'!M14,'BIFUbC-heat'!M14,'BIFUbC-crude-oil'!M14,'BIFUbC-petroleum-diesel'!M14,'BIFUbC-heavy-or-residual-oil'!M14,'BIFUbC-LPG-propane-or-butane'!M14,'BIFUbC-hydrogen'!M14)</f>
        <v>362348218348102.13</v>
      </c>
      <c r="N15" s="20">
        <f>SUM('BIFUbC-electricity'!N14,'BIFUbC-coal'!N14,'BIFUbC-natural-gas'!N14,'BIFUbC-biomass'!N14,'BIFUbC-heat'!N14,'BIFUbC-crude-oil'!N14,'BIFUbC-petroleum-diesel'!N14,'BIFUbC-heavy-or-residual-oil'!N14,'BIFUbC-LPG-propane-or-butane'!N14,'BIFUbC-hydrogen'!N14)</f>
        <v>368287587733965.06</v>
      </c>
      <c r="O15" s="20">
        <f>SUM('BIFUbC-electricity'!O14,'BIFUbC-coal'!O14,'BIFUbC-natural-gas'!O14,'BIFUbC-biomass'!O14,'BIFUbC-heat'!O14,'BIFUbC-crude-oil'!O14,'BIFUbC-petroleum-diesel'!O14,'BIFUbC-heavy-or-residual-oil'!O14,'BIFUbC-LPG-propane-or-butane'!O14,'BIFUbC-hydrogen'!O14)</f>
        <v>374226957119829.31</v>
      </c>
      <c r="P15" s="20">
        <f>SUM('BIFUbC-electricity'!P14,'BIFUbC-coal'!P14,'BIFUbC-natural-gas'!P14,'BIFUbC-biomass'!P14,'BIFUbC-heat'!P14,'BIFUbC-crude-oil'!P14,'BIFUbC-petroleum-diesel'!P14,'BIFUbC-heavy-or-residual-oil'!P14,'BIFUbC-LPG-propane-or-butane'!P14,'BIFUbC-hydrogen'!P14)</f>
        <v>380166326505692.19</v>
      </c>
      <c r="Q15" s="20">
        <f>SUM('BIFUbC-electricity'!Q14,'BIFUbC-coal'!Q14,'BIFUbC-natural-gas'!Q14,'BIFUbC-biomass'!Q14,'BIFUbC-heat'!Q14,'BIFUbC-crude-oil'!Q14,'BIFUbC-petroleum-diesel'!Q14,'BIFUbC-heavy-or-residual-oil'!Q14,'BIFUbC-LPG-propane-or-butane'!Q14,'BIFUbC-hydrogen'!Q14)</f>
        <v>386105695891555.13</v>
      </c>
      <c r="R15" s="20">
        <f>SUM('BIFUbC-electricity'!R14,'BIFUbC-coal'!R14,'BIFUbC-natural-gas'!R14,'BIFUbC-biomass'!R14,'BIFUbC-heat'!R14,'BIFUbC-crude-oil'!R14,'BIFUbC-petroleum-diesel'!R14,'BIFUbC-heavy-or-residual-oil'!R14,'BIFUbC-LPG-propane-or-butane'!R14,'BIFUbC-hydrogen'!R14)</f>
        <v>391487196273803.5</v>
      </c>
      <c r="S15" s="20">
        <f>SUM('BIFUbC-electricity'!S14,'BIFUbC-coal'!S14,'BIFUbC-natural-gas'!S14,'BIFUbC-biomass'!S14,'BIFUbC-heat'!S14,'BIFUbC-crude-oil'!S14,'BIFUbC-petroleum-diesel'!S14,'BIFUbC-heavy-or-residual-oil'!S14,'BIFUbC-LPG-propane-or-butane'!S14,'BIFUbC-hydrogen'!S14)</f>
        <v>396868696656051.88</v>
      </c>
      <c r="T15" s="20">
        <f>SUM('BIFUbC-electricity'!T14,'BIFUbC-coal'!T14,'BIFUbC-natural-gas'!T14,'BIFUbC-biomass'!T14,'BIFUbC-heat'!T14,'BIFUbC-crude-oil'!T14,'BIFUbC-petroleum-diesel'!T14,'BIFUbC-heavy-or-residual-oil'!T14,'BIFUbC-LPG-propane-or-butane'!T14,'BIFUbC-hydrogen'!T14)</f>
        <v>402250197038298.94</v>
      </c>
      <c r="U15" s="20">
        <f>SUM('BIFUbC-electricity'!U14,'BIFUbC-coal'!U14,'BIFUbC-natural-gas'!U14,'BIFUbC-biomass'!U14,'BIFUbC-heat'!U14,'BIFUbC-crude-oil'!U14,'BIFUbC-petroleum-diesel'!U14,'BIFUbC-heavy-or-residual-oil'!U14,'BIFUbC-LPG-propane-or-butane'!U14,'BIFUbC-hydrogen'!U14)</f>
        <v>407631697420547.25</v>
      </c>
      <c r="V15" s="20">
        <f>SUM('BIFUbC-electricity'!V14,'BIFUbC-coal'!V14,'BIFUbC-natural-gas'!V14,'BIFUbC-biomass'!V14,'BIFUbC-heat'!V14,'BIFUbC-crude-oil'!V14,'BIFUbC-petroleum-diesel'!V14,'BIFUbC-heavy-or-residual-oil'!V14,'BIFUbC-LPG-propane-or-butane'!V14,'BIFUbC-hydrogen'!V14)</f>
        <v>413013197802793.56</v>
      </c>
      <c r="W15" s="20">
        <f>SUM('BIFUbC-electricity'!W14,'BIFUbC-coal'!W14,'BIFUbC-natural-gas'!W14,'BIFUbC-biomass'!W14,'BIFUbC-heat'!W14,'BIFUbC-crude-oil'!W14,'BIFUbC-petroleum-diesel'!W14,'BIFUbC-heavy-or-residual-oil'!W14,'BIFUbC-LPG-propane-or-butane'!W14,'BIFUbC-hydrogen'!W14)</f>
        <v>419138523523195.75</v>
      </c>
      <c r="X15" s="20">
        <f>SUM('BIFUbC-electricity'!X14,'BIFUbC-coal'!X14,'BIFUbC-natural-gas'!X14,'BIFUbC-biomass'!X14,'BIFUbC-heat'!X14,'BIFUbC-crude-oil'!X14,'BIFUbC-petroleum-diesel'!X14,'BIFUbC-heavy-or-residual-oil'!X14,'BIFUbC-LPG-propane-or-butane'!X14,'BIFUbC-hydrogen'!X14)</f>
        <v>424756695603947.5</v>
      </c>
      <c r="Y15" s="20">
        <f>SUM('BIFUbC-electricity'!Y14,'BIFUbC-coal'!Y14,'BIFUbC-natural-gas'!Y14,'BIFUbC-biomass'!Y14,'BIFUbC-heat'!Y14,'BIFUbC-crude-oil'!Y14,'BIFUbC-petroleum-diesel'!Y14,'BIFUbC-heavy-or-residual-oil'!Y14,'BIFUbC-LPG-propane-or-butane'!Y14,'BIFUbC-hydrogen'!Y14)</f>
        <v>430374867684699.75</v>
      </c>
      <c r="Z15" s="20">
        <f>SUM('BIFUbC-electricity'!Z14,'BIFUbC-coal'!Z14,'BIFUbC-natural-gas'!Z14,'BIFUbC-biomass'!Z14,'BIFUbC-heat'!Z14,'BIFUbC-crude-oil'!Z14,'BIFUbC-petroleum-diesel'!Z14,'BIFUbC-heavy-or-residual-oil'!Z14,'BIFUbC-LPG-propane-or-butane'!Z14,'BIFUbC-hydrogen'!Z14)</f>
        <v>435993039765450</v>
      </c>
      <c r="AA15" s="20">
        <f>SUM('BIFUbC-electricity'!AA14,'BIFUbC-coal'!AA14,'BIFUbC-natural-gas'!AA14,'BIFUbC-biomass'!AA14,'BIFUbC-heat'!AA14,'BIFUbC-crude-oil'!AA14,'BIFUbC-petroleum-diesel'!AA14,'BIFUbC-heavy-or-residual-oil'!AA14,'BIFUbC-LPG-propane-or-butane'!AA14,'BIFUbC-hydrogen'!AA14)</f>
        <v>441611211846201.75</v>
      </c>
      <c r="AB15" s="20">
        <f>SUM('BIFUbC-electricity'!AB14,'BIFUbC-coal'!AB14,'BIFUbC-natural-gas'!AB14,'BIFUbC-biomass'!AB14,'BIFUbC-heat'!AB14,'BIFUbC-crude-oil'!AB14,'BIFUbC-petroleum-diesel'!AB14,'BIFUbC-heavy-or-residual-oil'!AB14,'BIFUbC-LPG-propane-or-butane'!AB14,'BIFUbC-hydrogen'!AB14)</f>
        <v>447229383926953.44</v>
      </c>
      <c r="AC15" s="20">
        <f>SUM('BIFUbC-electricity'!AC14,'BIFUbC-coal'!AC14,'BIFUbC-natural-gas'!AC14,'BIFUbC-biomass'!AC14,'BIFUbC-heat'!AC14,'BIFUbC-crude-oil'!AC14,'BIFUbC-petroleum-diesel'!AC14,'BIFUbC-heavy-or-residual-oil'!AC14,'BIFUbC-LPG-propane-or-butane'!AC14,'BIFUbC-hydrogen'!AC14)</f>
        <v>452847556007704.19</v>
      </c>
      <c r="AD15" s="20">
        <f>SUM('BIFUbC-electricity'!AD14,'BIFUbC-coal'!AD14,'BIFUbC-natural-gas'!AD14,'BIFUbC-biomass'!AD14,'BIFUbC-heat'!AD14,'BIFUbC-crude-oil'!AD14,'BIFUbC-petroleum-diesel'!AD14,'BIFUbC-heavy-or-residual-oil'!AD14,'BIFUbC-LPG-propane-or-butane'!AD14,'BIFUbC-hydrogen'!AD14)</f>
        <v>458465728088456.06</v>
      </c>
      <c r="AE15" s="20">
        <f>SUM('BIFUbC-electricity'!AE14,'BIFUbC-coal'!AE14,'BIFUbC-natural-gas'!AE14,'BIFUbC-biomass'!AE14,'BIFUbC-heat'!AE14,'BIFUbC-crude-oil'!AE14,'BIFUbC-petroleum-diesel'!AE14,'BIFUbC-heavy-or-residual-oil'!AE14,'BIFUbC-LPG-propane-or-butane'!AE14,'BIFUbC-hydrogen'!AE14)</f>
        <v>464083900169207.69</v>
      </c>
      <c r="AF15" s="20">
        <f>SUM('BIFUbC-electricity'!AF14,'BIFUbC-coal'!AF14,'BIFUbC-natural-gas'!AF14,'BIFUbC-biomass'!AF14,'BIFUbC-heat'!AF14,'BIFUbC-crude-oil'!AF14,'BIFUbC-petroleum-diesel'!AF14,'BIFUbC-heavy-or-residual-oil'!AF14,'BIFUbC-LPG-propane-or-butane'!AF14,'BIFUbC-hydrogen'!AF14)</f>
        <v>469702072249958.56</v>
      </c>
    </row>
    <row r="16" spans="1:32">
      <c r="A16" s="14" t="s">
        <v>15</v>
      </c>
      <c r="B16" s="20">
        <f>SUM('BIFUbC-electricity'!B15,'BIFUbC-coal'!B15,'BIFUbC-natural-gas'!B15,'BIFUbC-biomass'!B15,'BIFUbC-heat'!B15,'BIFUbC-crude-oil'!B15,'BIFUbC-petroleum-diesel'!B15,'BIFUbC-heavy-or-residual-oil'!B15,'BIFUbC-LPG-propane-or-butane'!B15,'BIFUbC-hydrogen'!B15)</f>
        <v>1187921133284389.8</v>
      </c>
      <c r="C16" s="20">
        <f>SUM('BIFUbC-electricity'!C15,'BIFUbC-coal'!C15,'BIFUbC-natural-gas'!C15,'BIFUbC-biomass'!C15,'BIFUbC-heat'!C15,'BIFUbC-crude-oil'!C15,'BIFUbC-petroleum-diesel'!C15,'BIFUbC-heavy-or-residual-oil'!C15,'BIFUbC-LPG-propane-or-butane'!C15,'BIFUbC-hydrogen'!C15)</f>
        <v>1221596449201575</v>
      </c>
      <c r="D16" s="20">
        <f>SUM('BIFUbC-electricity'!D15,'BIFUbC-coal'!D15,'BIFUbC-natural-gas'!D15,'BIFUbC-biomass'!D15,'BIFUbC-heat'!D15,'BIFUbC-crude-oil'!D15,'BIFUbC-petroleum-diesel'!D15,'BIFUbC-heavy-or-residual-oil'!D15,'BIFUbC-LPG-propane-or-butane'!D15,'BIFUbC-hydrogen'!D15)</f>
        <v>1255271765118760.5</v>
      </c>
      <c r="E16" s="20">
        <f>SUM('BIFUbC-electricity'!E15,'BIFUbC-coal'!E15,'BIFUbC-natural-gas'!E15,'BIFUbC-biomass'!E15,'BIFUbC-heat'!E15,'BIFUbC-crude-oil'!E15,'BIFUbC-petroleum-diesel'!E15,'BIFUbC-heavy-or-residual-oil'!E15,'BIFUbC-LPG-propane-or-butane'!E15,'BIFUbC-hydrogen'!E15)</f>
        <v>1288947081035945.5</v>
      </c>
      <c r="F16" s="20">
        <f>SUM('BIFUbC-electricity'!F15,'BIFUbC-coal'!F15,'BIFUbC-natural-gas'!F15,'BIFUbC-biomass'!F15,'BIFUbC-heat'!F15,'BIFUbC-crude-oil'!F15,'BIFUbC-petroleum-diesel'!F15,'BIFUbC-heavy-or-residual-oil'!F15,'BIFUbC-LPG-propane-or-butane'!F15,'BIFUbC-hydrogen'!F15)</f>
        <v>1322622396953131</v>
      </c>
      <c r="G16" s="20">
        <f>SUM('BIFUbC-electricity'!G15,'BIFUbC-coal'!G15,'BIFUbC-natural-gas'!G15,'BIFUbC-biomass'!G15,'BIFUbC-heat'!G15,'BIFUbC-crude-oil'!G15,'BIFUbC-petroleum-diesel'!G15,'BIFUbC-heavy-or-residual-oil'!G15,'BIFUbC-LPG-propane-or-butane'!G15,'BIFUbC-hydrogen'!G15)</f>
        <v>1356297712870316.3</v>
      </c>
      <c r="H16" s="20">
        <f>SUM('BIFUbC-electricity'!H15,'BIFUbC-coal'!H15,'BIFUbC-natural-gas'!H15,'BIFUbC-biomass'!H15,'BIFUbC-heat'!H15,'BIFUbC-crude-oil'!H15,'BIFUbC-petroleum-diesel'!H15,'BIFUbC-heavy-or-residual-oil'!H15,'BIFUbC-LPG-propane-or-butane'!H15,'BIFUbC-hydrogen'!H15)</f>
        <v>1365157012570768</v>
      </c>
      <c r="I16" s="20">
        <f>SUM('BIFUbC-electricity'!I15,'BIFUbC-coal'!I15,'BIFUbC-natural-gas'!I15,'BIFUbC-biomass'!I15,'BIFUbC-heat'!I15,'BIFUbC-crude-oil'!I15,'BIFUbC-petroleum-diesel'!I15,'BIFUbC-heavy-or-residual-oil'!I15,'BIFUbC-LPG-propane-or-butane'!I15,'BIFUbC-hydrogen'!I15)</f>
        <v>1374016312271222</v>
      </c>
      <c r="J16" s="20">
        <f>SUM('BIFUbC-electricity'!J15,'BIFUbC-coal'!J15,'BIFUbC-natural-gas'!J15,'BIFUbC-biomass'!J15,'BIFUbC-heat'!J15,'BIFUbC-crude-oil'!J15,'BIFUbC-petroleum-diesel'!J15,'BIFUbC-heavy-or-residual-oil'!J15,'BIFUbC-LPG-propane-or-butane'!J15,'BIFUbC-hydrogen'!J15)</f>
        <v>1382875611971676.5</v>
      </c>
      <c r="K16" s="20">
        <f>SUM('BIFUbC-electricity'!K15,'BIFUbC-coal'!K15,'BIFUbC-natural-gas'!K15,'BIFUbC-biomass'!K15,'BIFUbC-heat'!K15,'BIFUbC-crude-oil'!K15,'BIFUbC-petroleum-diesel'!K15,'BIFUbC-heavy-or-residual-oil'!K15,'BIFUbC-LPG-propane-or-butane'!K15,'BIFUbC-hydrogen'!K15)</f>
        <v>1391734911672130.5</v>
      </c>
      <c r="L16" s="20">
        <f>SUM('BIFUbC-electricity'!L15,'BIFUbC-coal'!L15,'BIFUbC-natural-gas'!L15,'BIFUbC-biomass'!L15,'BIFUbC-heat'!L15,'BIFUbC-crude-oil'!L15,'BIFUbC-petroleum-diesel'!L15,'BIFUbC-heavy-or-residual-oil'!L15,'BIFUbC-LPG-propane-or-butane'!L15,'BIFUbC-hydrogen'!L15)</f>
        <v>1400594211372586.5</v>
      </c>
      <c r="M16" s="20">
        <f>SUM('BIFUbC-electricity'!M15,'BIFUbC-coal'!M15,'BIFUbC-natural-gas'!M15,'BIFUbC-biomass'!M15,'BIFUbC-heat'!M15,'BIFUbC-crude-oil'!M15,'BIFUbC-petroleum-diesel'!M15,'BIFUbC-heavy-or-residual-oil'!M15,'BIFUbC-LPG-propane-or-butane'!M15,'BIFUbC-hydrogen'!M15)</f>
        <v>1398968287971877</v>
      </c>
      <c r="N16" s="20">
        <f>SUM('BIFUbC-electricity'!N15,'BIFUbC-coal'!N15,'BIFUbC-natural-gas'!N15,'BIFUbC-biomass'!N15,'BIFUbC-heat'!N15,'BIFUbC-crude-oil'!N15,'BIFUbC-petroleum-diesel'!N15,'BIFUbC-heavy-or-residual-oil'!N15,'BIFUbC-LPG-propane-or-butane'!N15,'BIFUbC-hydrogen'!N15)</f>
        <v>1397342364571167</v>
      </c>
      <c r="O16" s="20">
        <f>SUM('BIFUbC-electricity'!O15,'BIFUbC-coal'!O15,'BIFUbC-natural-gas'!O15,'BIFUbC-biomass'!O15,'BIFUbC-heat'!O15,'BIFUbC-crude-oil'!O15,'BIFUbC-petroleum-diesel'!O15,'BIFUbC-heavy-or-residual-oil'!O15,'BIFUbC-LPG-propane-or-butane'!O15,'BIFUbC-hydrogen'!O15)</f>
        <v>1395716441170457.3</v>
      </c>
      <c r="P16" s="20">
        <f>SUM('BIFUbC-electricity'!P15,'BIFUbC-coal'!P15,'BIFUbC-natural-gas'!P15,'BIFUbC-biomass'!P15,'BIFUbC-heat'!P15,'BIFUbC-crude-oil'!P15,'BIFUbC-petroleum-diesel'!P15,'BIFUbC-heavy-or-residual-oil'!P15,'BIFUbC-LPG-propane-or-butane'!P15,'BIFUbC-hydrogen'!P15)</f>
        <v>1394090517769747</v>
      </c>
      <c r="Q16" s="20">
        <f>SUM('BIFUbC-electricity'!Q15,'BIFUbC-coal'!Q15,'BIFUbC-natural-gas'!Q15,'BIFUbC-biomass'!Q15,'BIFUbC-heat'!Q15,'BIFUbC-crude-oil'!Q15,'BIFUbC-petroleum-diesel'!Q15,'BIFUbC-heavy-or-residual-oil'!Q15,'BIFUbC-LPG-propane-or-butane'!Q15,'BIFUbC-hydrogen'!Q15)</f>
        <v>1392464594369036.5</v>
      </c>
      <c r="R16" s="20">
        <f>SUM('BIFUbC-electricity'!R15,'BIFUbC-coal'!R15,'BIFUbC-natural-gas'!R15,'BIFUbC-biomass'!R15,'BIFUbC-heat'!R15,'BIFUbC-crude-oil'!R15,'BIFUbC-petroleum-diesel'!R15,'BIFUbC-heavy-or-residual-oil'!R15,'BIFUbC-LPG-propane-or-butane'!R15,'BIFUbC-hydrogen'!R15)</f>
        <v>1385040866061404.3</v>
      </c>
      <c r="S16" s="20">
        <f>SUM('BIFUbC-electricity'!S15,'BIFUbC-coal'!S15,'BIFUbC-natural-gas'!S15,'BIFUbC-biomass'!S15,'BIFUbC-heat'!S15,'BIFUbC-crude-oil'!S15,'BIFUbC-petroleum-diesel'!S15,'BIFUbC-heavy-or-residual-oil'!S15,'BIFUbC-LPG-propane-or-butane'!S15,'BIFUbC-hydrogen'!S15)</f>
        <v>1377617137753772.5</v>
      </c>
      <c r="T16" s="20">
        <f>SUM('BIFUbC-electricity'!T15,'BIFUbC-coal'!T15,'BIFUbC-natural-gas'!T15,'BIFUbC-biomass'!T15,'BIFUbC-heat'!T15,'BIFUbC-crude-oil'!T15,'BIFUbC-petroleum-diesel'!T15,'BIFUbC-heavy-or-residual-oil'!T15,'BIFUbC-LPG-propane-or-butane'!T15,'BIFUbC-hydrogen'!T15)</f>
        <v>1370193409446140.5</v>
      </c>
      <c r="U16" s="20">
        <f>SUM('BIFUbC-electricity'!U15,'BIFUbC-coal'!U15,'BIFUbC-natural-gas'!U15,'BIFUbC-biomass'!U15,'BIFUbC-heat'!U15,'BIFUbC-crude-oil'!U15,'BIFUbC-petroleum-diesel'!U15,'BIFUbC-heavy-or-residual-oil'!U15,'BIFUbC-LPG-propane-or-butane'!U15,'BIFUbC-hydrogen'!U15)</f>
        <v>1362769681138508.8</v>
      </c>
      <c r="V16" s="20">
        <f>SUM('BIFUbC-electricity'!V15,'BIFUbC-coal'!V15,'BIFUbC-natural-gas'!V15,'BIFUbC-biomass'!V15,'BIFUbC-heat'!V15,'BIFUbC-crude-oil'!V15,'BIFUbC-petroleum-diesel'!V15,'BIFUbC-heavy-or-residual-oil'!V15,'BIFUbC-LPG-propane-or-butane'!V15,'BIFUbC-hydrogen'!V15)</f>
        <v>1355345952830876.8</v>
      </c>
      <c r="W16" s="20">
        <f>SUM('BIFUbC-electricity'!W15,'BIFUbC-coal'!W15,'BIFUbC-natural-gas'!W15,'BIFUbC-biomass'!W15,'BIFUbC-heat'!W15,'BIFUbC-crude-oil'!W15,'BIFUbC-petroleum-diesel'!W15,'BIFUbC-heavy-or-residual-oil'!W15,'BIFUbC-LPG-propane-or-butane'!W15,'BIFUbC-hydrogen'!W15)</f>
        <v>1355652631065806.3</v>
      </c>
      <c r="X16" s="20">
        <f>SUM('BIFUbC-electricity'!X15,'BIFUbC-coal'!X15,'BIFUbC-natural-gas'!X15,'BIFUbC-biomass'!X15,'BIFUbC-heat'!X15,'BIFUbC-crude-oil'!X15,'BIFUbC-petroleum-diesel'!X15,'BIFUbC-heavy-or-residual-oil'!X15,'BIFUbC-LPG-propane-or-butane'!X15,'BIFUbC-hydrogen'!X15)</f>
        <v>1350688577567171.8</v>
      </c>
      <c r="Y16" s="20">
        <f>SUM('BIFUbC-electricity'!Y15,'BIFUbC-coal'!Y15,'BIFUbC-natural-gas'!Y15,'BIFUbC-biomass'!Y15,'BIFUbC-heat'!Y15,'BIFUbC-crude-oil'!Y15,'BIFUbC-petroleum-diesel'!Y15,'BIFUbC-heavy-or-residual-oil'!Y15,'BIFUbC-LPG-propane-or-butane'!Y15,'BIFUbC-hydrogen'!Y15)</f>
        <v>1345724524068537</v>
      </c>
      <c r="Z16" s="20">
        <f>SUM('BIFUbC-electricity'!Z15,'BIFUbC-coal'!Z15,'BIFUbC-natural-gas'!Z15,'BIFUbC-biomass'!Z15,'BIFUbC-heat'!Z15,'BIFUbC-crude-oil'!Z15,'BIFUbC-petroleum-diesel'!Z15,'BIFUbC-heavy-or-residual-oil'!Z15,'BIFUbC-LPG-propane-or-butane'!Z15,'BIFUbC-hydrogen'!Z15)</f>
        <v>1340760470569902.8</v>
      </c>
      <c r="AA16" s="20">
        <f>SUM('BIFUbC-electricity'!AA15,'BIFUbC-coal'!AA15,'BIFUbC-natural-gas'!AA15,'BIFUbC-biomass'!AA15,'BIFUbC-heat'!AA15,'BIFUbC-crude-oil'!AA15,'BIFUbC-petroleum-diesel'!AA15,'BIFUbC-heavy-or-residual-oil'!AA15,'BIFUbC-LPG-propane-or-butane'!AA15,'BIFUbC-hydrogen'!AA15)</f>
        <v>1335796417071268.3</v>
      </c>
      <c r="AB16" s="20">
        <f>SUM('BIFUbC-electricity'!AB15,'BIFUbC-coal'!AB15,'BIFUbC-natural-gas'!AB15,'BIFUbC-biomass'!AB15,'BIFUbC-heat'!AB15,'BIFUbC-crude-oil'!AB15,'BIFUbC-petroleum-diesel'!AB15,'BIFUbC-heavy-or-residual-oil'!AB15,'BIFUbC-LPG-propane-or-butane'!AB15,'BIFUbC-hydrogen'!AB15)</f>
        <v>1330832363572631.8</v>
      </c>
      <c r="AC16" s="20">
        <f>SUM('BIFUbC-electricity'!AC15,'BIFUbC-coal'!AC15,'BIFUbC-natural-gas'!AC15,'BIFUbC-biomass'!AC15,'BIFUbC-heat'!AC15,'BIFUbC-crude-oil'!AC15,'BIFUbC-petroleum-diesel'!AC15,'BIFUbC-heavy-or-residual-oil'!AC15,'BIFUbC-LPG-propane-or-butane'!AC15,'BIFUbC-hydrogen'!AC15)</f>
        <v>1325868310073997.3</v>
      </c>
      <c r="AD16" s="20">
        <f>SUM('BIFUbC-electricity'!AD15,'BIFUbC-coal'!AD15,'BIFUbC-natural-gas'!AD15,'BIFUbC-biomass'!AD15,'BIFUbC-heat'!AD15,'BIFUbC-crude-oil'!AD15,'BIFUbC-petroleum-diesel'!AD15,'BIFUbC-heavy-or-residual-oil'!AD15,'BIFUbC-LPG-propane-or-butane'!AD15,'BIFUbC-hydrogen'!AD15)</f>
        <v>1320904256575362.8</v>
      </c>
      <c r="AE16" s="20">
        <f>SUM('BIFUbC-electricity'!AE15,'BIFUbC-coal'!AE15,'BIFUbC-natural-gas'!AE15,'BIFUbC-biomass'!AE15,'BIFUbC-heat'!AE15,'BIFUbC-crude-oil'!AE15,'BIFUbC-petroleum-diesel'!AE15,'BIFUbC-heavy-or-residual-oil'!AE15,'BIFUbC-LPG-propane-or-butane'!AE15,'BIFUbC-hydrogen'!AE15)</f>
        <v>1315940203076728.8</v>
      </c>
      <c r="AF16" s="20">
        <f>SUM('BIFUbC-electricity'!AF15,'BIFUbC-coal'!AF15,'BIFUbC-natural-gas'!AF15,'BIFUbC-biomass'!AF15,'BIFUbC-heat'!AF15,'BIFUbC-crude-oil'!AF15,'BIFUbC-petroleum-diesel'!AF15,'BIFUbC-heavy-or-residual-oil'!AF15,'BIFUbC-LPG-propane-or-butane'!AF15,'BIFUbC-hydrogen'!AF15)</f>
        <v>1310976149578093.8</v>
      </c>
    </row>
    <row r="17" spans="1:32">
      <c r="A17" s="14" t="s">
        <v>16</v>
      </c>
      <c r="B17" s="20">
        <f>SUM('BIFUbC-electricity'!B16,'BIFUbC-coal'!B16,'BIFUbC-natural-gas'!B16,'BIFUbC-biomass'!B16,'BIFUbC-heat'!B16,'BIFUbC-crude-oil'!B16,'BIFUbC-petroleum-diesel'!B16,'BIFUbC-heavy-or-residual-oil'!B16,'BIFUbC-LPG-propane-or-butane'!B16,'BIFUbC-hydrogen'!B16)</f>
        <v>110888212409950.97</v>
      </c>
      <c r="C17" s="20">
        <f>SUM('BIFUbC-electricity'!C16,'BIFUbC-coal'!C16,'BIFUbC-natural-gas'!C16,'BIFUbC-biomass'!C16,'BIFUbC-heat'!C16,'BIFUbC-crude-oil'!C16,'BIFUbC-petroleum-diesel'!C16,'BIFUbC-heavy-or-residual-oil'!C16,'BIFUbC-LPG-propane-or-butane'!C16,'BIFUbC-hydrogen'!C16)</f>
        <v>110982580838922.48</v>
      </c>
      <c r="D17" s="20">
        <f>SUM('BIFUbC-electricity'!D16,'BIFUbC-coal'!D16,'BIFUbC-natural-gas'!D16,'BIFUbC-biomass'!D16,'BIFUbC-heat'!D16,'BIFUbC-crude-oil'!D16,'BIFUbC-petroleum-diesel'!D16,'BIFUbC-heavy-or-residual-oil'!D16,'BIFUbC-LPG-propane-or-butane'!D16,'BIFUbC-hydrogen'!D16)</f>
        <v>111076949267894.03</v>
      </c>
      <c r="E17" s="20">
        <f>SUM('BIFUbC-electricity'!E16,'BIFUbC-coal'!E16,'BIFUbC-natural-gas'!E16,'BIFUbC-biomass'!E16,'BIFUbC-heat'!E16,'BIFUbC-crude-oil'!E16,'BIFUbC-petroleum-diesel'!E16,'BIFUbC-heavy-or-residual-oil'!E16,'BIFUbC-LPG-propane-or-butane'!E16,'BIFUbC-hydrogen'!E16)</f>
        <v>111171317696865.5</v>
      </c>
      <c r="F17" s="20">
        <f>SUM('BIFUbC-electricity'!F16,'BIFUbC-coal'!F16,'BIFUbC-natural-gas'!F16,'BIFUbC-biomass'!F16,'BIFUbC-heat'!F16,'BIFUbC-crude-oil'!F16,'BIFUbC-petroleum-diesel'!F16,'BIFUbC-heavy-or-residual-oil'!F16,'BIFUbC-LPG-propane-or-butane'!F16,'BIFUbC-hydrogen'!F16)</f>
        <v>111265686125837.05</v>
      </c>
      <c r="G17" s="20">
        <f>SUM('BIFUbC-electricity'!G16,'BIFUbC-coal'!G16,'BIFUbC-natural-gas'!G16,'BIFUbC-biomass'!G16,'BIFUbC-heat'!G16,'BIFUbC-crude-oil'!G16,'BIFUbC-petroleum-diesel'!G16,'BIFUbC-heavy-or-residual-oil'!G16,'BIFUbC-LPG-propane-or-butane'!G16,'BIFUbC-hydrogen'!G16)</f>
        <v>111360054554808.56</v>
      </c>
      <c r="H17" s="20">
        <f>SUM('BIFUbC-electricity'!H16,'BIFUbC-coal'!H16,'BIFUbC-natural-gas'!H16,'BIFUbC-biomass'!H16,'BIFUbC-heat'!H16,'BIFUbC-crude-oil'!H16,'BIFUbC-petroleum-diesel'!H16,'BIFUbC-heavy-or-residual-oil'!H16,'BIFUbC-LPG-propane-or-butane'!H16,'BIFUbC-hydrogen'!H16)</f>
        <v>110942440699108.75</v>
      </c>
      <c r="I17" s="20">
        <f>SUM('BIFUbC-electricity'!I16,'BIFUbC-coal'!I16,'BIFUbC-natural-gas'!I16,'BIFUbC-biomass'!I16,'BIFUbC-heat'!I16,'BIFUbC-crude-oil'!I16,'BIFUbC-petroleum-diesel'!I16,'BIFUbC-heavy-or-residual-oil'!I16,'BIFUbC-LPG-propane-or-butane'!I16,'BIFUbC-hydrogen'!I16)</f>
        <v>110524826843408.94</v>
      </c>
      <c r="J17" s="20">
        <f>SUM('BIFUbC-electricity'!J16,'BIFUbC-coal'!J16,'BIFUbC-natural-gas'!J16,'BIFUbC-biomass'!J16,'BIFUbC-heat'!J16,'BIFUbC-crude-oil'!J16,'BIFUbC-petroleum-diesel'!J16,'BIFUbC-heavy-or-residual-oil'!J16,'BIFUbC-LPG-propane-or-butane'!J16,'BIFUbC-hydrogen'!J16)</f>
        <v>110107212987709.13</v>
      </c>
      <c r="K17" s="20">
        <f>SUM('BIFUbC-electricity'!K16,'BIFUbC-coal'!K16,'BIFUbC-natural-gas'!K16,'BIFUbC-biomass'!K16,'BIFUbC-heat'!K16,'BIFUbC-crude-oil'!K16,'BIFUbC-petroleum-diesel'!K16,'BIFUbC-heavy-or-residual-oil'!K16,'BIFUbC-LPG-propane-or-butane'!K16,'BIFUbC-hydrogen'!K16)</f>
        <v>109689599132009.33</v>
      </c>
      <c r="L17" s="20">
        <f>SUM('BIFUbC-electricity'!L16,'BIFUbC-coal'!L16,'BIFUbC-natural-gas'!L16,'BIFUbC-biomass'!L16,'BIFUbC-heat'!L16,'BIFUbC-crude-oil'!L16,'BIFUbC-petroleum-diesel'!L16,'BIFUbC-heavy-or-residual-oil'!L16,'BIFUbC-LPG-propane-or-butane'!L16,'BIFUbC-hydrogen'!L16)</f>
        <v>109271985276309.53</v>
      </c>
      <c r="M17" s="20">
        <f>SUM('BIFUbC-electricity'!M16,'BIFUbC-coal'!M16,'BIFUbC-natural-gas'!M16,'BIFUbC-biomass'!M16,'BIFUbC-heat'!M16,'BIFUbC-crude-oil'!M16,'BIFUbC-petroleum-diesel'!M16,'BIFUbC-heavy-or-residual-oil'!M16,'BIFUbC-LPG-propane-or-butane'!M16,'BIFUbC-hydrogen'!M16)</f>
        <v>108744800258175.94</v>
      </c>
      <c r="N17" s="20">
        <f>SUM('BIFUbC-electricity'!N16,'BIFUbC-coal'!N16,'BIFUbC-natural-gas'!N16,'BIFUbC-biomass'!N16,'BIFUbC-heat'!N16,'BIFUbC-crude-oil'!N16,'BIFUbC-petroleum-diesel'!N16,'BIFUbC-heavy-or-residual-oil'!N16,'BIFUbC-LPG-propane-or-butane'!N16,'BIFUbC-hydrogen'!N16)</f>
        <v>108217615240042.33</v>
      </c>
      <c r="O17" s="20">
        <f>SUM('BIFUbC-electricity'!O16,'BIFUbC-coal'!O16,'BIFUbC-natural-gas'!O16,'BIFUbC-biomass'!O16,'BIFUbC-heat'!O16,'BIFUbC-crude-oil'!O16,'BIFUbC-petroleum-diesel'!O16,'BIFUbC-heavy-or-residual-oil'!O16,'BIFUbC-LPG-propane-or-butane'!O16,'BIFUbC-hydrogen'!O16)</f>
        <v>107690430221908.72</v>
      </c>
      <c r="P17" s="20">
        <f>SUM('BIFUbC-electricity'!P16,'BIFUbC-coal'!P16,'BIFUbC-natural-gas'!P16,'BIFUbC-biomass'!P16,'BIFUbC-heat'!P16,'BIFUbC-crude-oil'!P16,'BIFUbC-petroleum-diesel'!P16,'BIFUbC-heavy-or-residual-oil'!P16,'BIFUbC-LPG-propane-or-butane'!P16,'BIFUbC-hydrogen'!P16)</f>
        <v>107163245203775.09</v>
      </c>
      <c r="Q17" s="20">
        <f>SUM('BIFUbC-electricity'!Q16,'BIFUbC-coal'!Q16,'BIFUbC-natural-gas'!Q16,'BIFUbC-biomass'!Q16,'BIFUbC-heat'!Q16,'BIFUbC-crude-oil'!Q16,'BIFUbC-petroleum-diesel'!Q16,'BIFUbC-heavy-or-residual-oil'!Q16,'BIFUbC-LPG-propane-or-butane'!Q16,'BIFUbC-hydrogen'!Q16)</f>
        <v>106636060185641.48</v>
      </c>
      <c r="R17" s="20">
        <f>SUM('BIFUbC-electricity'!R16,'BIFUbC-coal'!R16,'BIFUbC-natural-gas'!R16,'BIFUbC-biomass'!R16,'BIFUbC-heat'!R16,'BIFUbC-crude-oil'!R16,'BIFUbC-petroleum-diesel'!R16,'BIFUbC-heavy-or-residual-oil'!R16,'BIFUbC-LPG-propane-or-butane'!R16,'BIFUbC-hydrogen'!R16)</f>
        <v>106204909730363.08</v>
      </c>
      <c r="S17" s="20">
        <f>SUM('BIFUbC-electricity'!S16,'BIFUbC-coal'!S16,'BIFUbC-natural-gas'!S16,'BIFUbC-biomass'!S16,'BIFUbC-heat'!S16,'BIFUbC-crude-oil'!S16,'BIFUbC-petroleum-diesel'!S16,'BIFUbC-heavy-or-residual-oil'!S16,'BIFUbC-LPG-propane-or-butane'!S16,'BIFUbC-hydrogen'!S16)</f>
        <v>105773759275084.64</v>
      </c>
      <c r="T17" s="20">
        <f>SUM('BIFUbC-electricity'!T16,'BIFUbC-coal'!T16,'BIFUbC-natural-gas'!T16,'BIFUbC-biomass'!T16,'BIFUbC-heat'!T16,'BIFUbC-crude-oil'!T16,'BIFUbC-petroleum-diesel'!T16,'BIFUbC-heavy-or-residual-oil'!T16,'BIFUbC-LPG-propane-or-butane'!T16,'BIFUbC-hydrogen'!T16)</f>
        <v>105342608819806.22</v>
      </c>
      <c r="U17" s="20">
        <f>SUM('BIFUbC-electricity'!U16,'BIFUbC-coal'!U16,'BIFUbC-natural-gas'!U16,'BIFUbC-biomass'!U16,'BIFUbC-heat'!U16,'BIFUbC-crude-oil'!U16,'BIFUbC-petroleum-diesel'!U16,'BIFUbC-heavy-or-residual-oil'!U16,'BIFUbC-LPG-propane-or-butane'!U16,'BIFUbC-hydrogen'!U16)</f>
        <v>104911458364527.81</v>
      </c>
      <c r="V17" s="20">
        <f>SUM('BIFUbC-electricity'!V16,'BIFUbC-coal'!V16,'BIFUbC-natural-gas'!V16,'BIFUbC-biomass'!V16,'BIFUbC-heat'!V16,'BIFUbC-crude-oil'!V16,'BIFUbC-petroleum-diesel'!V16,'BIFUbC-heavy-or-residual-oil'!V16,'BIFUbC-LPG-propane-or-butane'!V16,'BIFUbC-hydrogen'!V16)</f>
        <v>104480307909249.38</v>
      </c>
      <c r="W17" s="20">
        <f>SUM('BIFUbC-electricity'!W16,'BIFUbC-coal'!W16,'BIFUbC-natural-gas'!W16,'BIFUbC-biomass'!W16,'BIFUbC-heat'!W16,'BIFUbC-crude-oil'!W16,'BIFUbC-petroleum-diesel'!W16,'BIFUbC-heavy-or-residual-oil'!W16,'BIFUbC-LPG-propane-or-butane'!W16,'BIFUbC-hydrogen'!W16)</f>
        <v>103921111370164.06</v>
      </c>
      <c r="X17" s="20">
        <f>SUM('BIFUbC-electricity'!X16,'BIFUbC-coal'!X16,'BIFUbC-natural-gas'!X16,'BIFUbC-biomass'!X16,'BIFUbC-heat'!X16,'BIFUbC-crude-oil'!X16,'BIFUbC-petroleum-diesel'!X16,'BIFUbC-heavy-or-residual-oil'!X16,'BIFUbC-LPG-propane-or-butane'!X16,'BIFUbC-hydrogen'!X16)</f>
        <v>103449218979128.77</v>
      </c>
      <c r="Y17" s="20">
        <f>SUM('BIFUbC-electricity'!Y16,'BIFUbC-coal'!Y16,'BIFUbC-natural-gas'!Y16,'BIFUbC-biomass'!Y16,'BIFUbC-heat'!Y16,'BIFUbC-crude-oil'!Y16,'BIFUbC-petroleum-diesel'!Y16,'BIFUbC-heavy-or-residual-oil'!Y16,'BIFUbC-LPG-propane-or-butane'!Y16,'BIFUbC-hydrogen'!Y16)</f>
        <v>102977326588093.73</v>
      </c>
      <c r="Z17" s="20">
        <f>SUM('BIFUbC-electricity'!Z16,'BIFUbC-coal'!Z16,'BIFUbC-natural-gas'!Z16,'BIFUbC-biomass'!Z16,'BIFUbC-heat'!Z16,'BIFUbC-crude-oil'!Z16,'BIFUbC-petroleum-diesel'!Z16,'BIFUbC-heavy-or-residual-oil'!Z16,'BIFUbC-LPG-propane-or-butane'!Z16,'BIFUbC-hydrogen'!Z16)</f>
        <v>102505434197058.44</v>
      </c>
      <c r="AA17" s="20">
        <f>SUM('BIFUbC-electricity'!AA16,'BIFUbC-coal'!AA16,'BIFUbC-natural-gas'!AA16,'BIFUbC-biomass'!AA16,'BIFUbC-heat'!AA16,'BIFUbC-crude-oil'!AA16,'BIFUbC-petroleum-diesel'!AA16,'BIFUbC-heavy-or-residual-oil'!AA16,'BIFUbC-LPG-propane-or-butane'!AA16,'BIFUbC-hydrogen'!AA16)</f>
        <v>102033541806023.39</v>
      </c>
      <c r="AB17" s="20">
        <f>SUM('BIFUbC-electricity'!AB16,'BIFUbC-coal'!AB16,'BIFUbC-natural-gas'!AB16,'BIFUbC-biomass'!AB16,'BIFUbC-heat'!AB16,'BIFUbC-crude-oil'!AB16,'BIFUbC-petroleum-diesel'!AB16,'BIFUbC-heavy-or-residual-oil'!AB16,'BIFUbC-LPG-propane-or-butane'!AB16,'BIFUbC-hydrogen'!AB16)</f>
        <v>101561649414988.16</v>
      </c>
      <c r="AC17" s="20">
        <f>SUM('BIFUbC-electricity'!AC16,'BIFUbC-coal'!AC16,'BIFUbC-natural-gas'!AC16,'BIFUbC-biomass'!AC16,'BIFUbC-heat'!AC16,'BIFUbC-crude-oil'!AC16,'BIFUbC-petroleum-diesel'!AC16,'BIFUbC-heavy-or-residual-oil'!AC16,'BIFUbC-LPG-propane-or-butane'!AC16,'BIFUbC-hydrogen'!AC16)</f>
        <v>101089757023953.11</v>
      </c>
      <c r="AD17" s="20">
        <f>SUM('BIFUbC-electricity'!AD16,'BIFUbC-coal'!AD16,'BIFUbC-natural-gas'!AD16,'BIFUbC-biomass'!AD16,'BIFUbC-heat'!AD16,'BIFUbC-crude-oil'!AD16,'BIFUbC-petroleum-diesel'!AD16,'BIFUbC-heavy-or-residual-oil'!AD16,'BIFUbC-LPG-propane-or-butane'!AD16,'BIFUbC-hydrogen'!AD16)</f>
        <v>100617864632917.83</v>
      </c>
      <c r="AE17" s="20">
        <f>SUM('BIFUbC-electricity'!AE16,'BIFUbC-coal'!AE16,'BIFUbC-natural-gas'!AE16,'BIFUbC-biomass'!AE16,'BIFUbC-heat'!AE16,'BIFUbC-crude-oil'!AE16,'BIFUbC-petroleum-diesel'!AE16,'BIFUbC-heavy-or-residual-oil'!AE16,'BIFUbC-LPG-propane-or-butane'!AE16,'BIFUbC-hydrogen'!AE16)</f>
        <v>100145972241882.55</v>
      </c>
      <c r="AF17" s="20">
        <f>SUM('BIFUbC-electricity'!AF16,'BIFUbC-coal'!AF16,'BIFUbC-natural-gas'!AF16,'BIFUbC-biomass'!AF16,'BIFUbC-heat'!AF16,'BIFUbC-crude-oil'!AF16,'BIFUbC-petroleum-diesel'!AF16,'BIFUbC-heavy-or-residual-oil'!AF16,'BIFUbC-LPG-propane-or-butane'!AF16,'BIFUbC-hydrogen'!AF16)</f>
        <v>99674079850847.5</v>
      </c>
    </row>
    <row r="18" spans="1:32">
      <c r="A18" s="14" t="s">
        <v>17</v>
      </c>
      <c r="B18" s="20">
        <f>SUM('BIFUbC-electricity'!B17,'BIFUbC-coal'!B17,'BIFUbC-natural-gas'!B17,'BIFUbC-biomass'!B17,'BIFUbC-heat'!B17,'BIFUbC-crude-oil'!B17,'BIFUbC-petroleum-diesel'!B17,'BIFUbC-heavy-or-residual-oil'!B17,'BIFUbC-LPG-propane-or-butane'!B17,'BIFUbC-hydrogen'!B17)</f>
        <v>69430590871325.219</v>
      </c>
      <c r="C18" s="20">
        <f>SUM('BIFUbC-electricity'!C17,'BIFUbC-coal'!C17,'BIFUbC-natural-gas'!C17,'BIFUbC-biomass'!C17,'BIFUbC-heat'!C17,'BIFUbC-crude-oil'!C17,'BIFUbC-petroleum-diesel'!C17,'BIFUbC-heavy-or-residual-oil'!C17,'BIFUbC-LPG-propane-or-butane'!C17,'BIFUbC-hydrogen'!C17)</f>
        <v>68987257266085.242</v>
      </c>
      <c r="D18" s="20">
        <f>SUM('BIFUbC-electricity'!D17,'BIFUbC-coal'!D17,'BIFUbC-natural-gas'!D17,'BIFUbC-biomass'!D17,'BIFUbC-heat'!D17,'BIFUbC-crude-oil'!D17,'BIFUbC-petroleum-diesel'!D17,'BIFUbC-heavy-or-residual-oil'!D17,'BIFUbC-LPG-propane-or-butane'!D17,'BIFUbC-hydrogen'!D17)</f>
        <v>68543923660845.273</v>
      </c>
      <c r="E18" s="20">
        <f>SUM('BIFUbC-electricity'!E17,'BIFUbC-coal'!E17,'BIFUbC-natural-gas'!E17,'BIFUbC-biomass'!E17,'BIFUbC-heat'!E17,'BIFUbC-crude-oil'!E17,'BIFUbC-petroleum-diesel'!E17,'BIFUbC-heavy-or-residual-oil'!E17,'BIFUbC-LPG-propane-or-butane'!E17,'BIFUbC-hydrogen'!E17)</f>
        <v>68100590055605.297</v>
      </c>
      <c r="F18" s="20">
        <f>SUM('BIFUbC-electricity'!F17,'BIFUbC-coal'!F17,'BIFUbC-natural-gas'!F17,'BIFUbC-biomass'!F17,'BIFUbC-heat'!F17,'BIFUbC-crude-oil'!F17,'BIFUbC-petroleum-diesel'!F17,'BIFUbC-heavy-or-residual-oil'!F17,'BIFUbC-LPG-propane-or-butane'!F17,'BIFUbC-hydrogen'!F17)</f>
        <v>67657256450365.313</v>
      </c>
      <c r="G18" s="20">
        <f>SUM('BIFUbC-electricity'!G17,'BIFUbC-coal'!G17,'BIFUbC-natural-gas'!G17,'BIFUbC-biomass'!G17,'BIFUbC-heat'!G17,'BIFUbC-crude-oil'!G17,'BIFUbC-petroleum-diesel'!G17,'BIFUbC-heavy-or-residual-oil'!G17,'BIFUbC-LPG-propane-or-butane'!G17,'BIFUbC-hydrogen'!G17)</f>
        <v>67213922845125.344</v>
      </c>
      <c r="H18" s="20">
        <f>SUM('BIFUbC-electricity'!H17,'BIFUbC-coal'!H17,'BIFUbC-natural-gas'!H17,'BIFUbC-biomass'!H17,'BIFUbC-heat'!H17,'BIFUbC-crude-oil'!H17,'BIFUbC-petroleum-diesel'!H17,'BIFUbC-heavy-or-residual-oil'!H17,'BIFUbC-LPG-propane-or-butane'!H17,'BIFUbC-hydrogen'!H17)</f>
        <v>67568086031529.141</v>
      </c>
      <c r="I18" s="20">
        <f>SUM('BIFUbC-electricity'!I17,'BIFUbC-coal'!I17,'BIFUbC-natural-gas'!I17,'BIFUbC-biomass'!I17,'BIFUbC-heat'!I17,'BIFUbC-crude-oil'!I17,'BIFUbC-petroleum-diesel'!I17,'BIFUbC-heavy-or-residual-oil'!I17,'BIFUbC-LPG-propane-or-butane'!I17,'BIFUbC-hydrogen'!I17)</f>
        <v>67922249217932.945</v>
      </c>
      <c r="J18" s="20">
        <f>SUM('BIFUbC-electricity'!J17,'BIFUbC-coal'!J17,'BIFUbC-natural-gas'!J17,'BIFUbC-biomass'!J17,'BIFUbC-heat'!J17,'BIFUbC-crude-oil'!J17,'BIFUbC-petroleum-diesel'!J17,'BIFUbC-heavy-or-residual-oil'!J17,'BIFUbC-LPG-propane-or-butane'!J17,'BIFUbC-hydrogen'!J17)</f>
        <v>68276412404336.727</v>
      </c>
      <c r="K18" s="20">
        <f>SUM('BIFUbC-electricity'!K17,'BIFUbC-coal'!K17,'BIFUbC-natural-gas'!K17,'BIFUbC-biomass'!K17,'BIFUbC-heat'!K17,'BIFUbC-crude-oil'!K17,'BIFUbC-petroleum-diesel'!K17,'BIFUbC-heavy-or-residual-oil'!K17,'BIFUbC-LPG-propane-or-butane'!K17,'BIFUbC-hydrogen'!K17)</f>
        <v>68630575590740.523</v>
      </c>
      <c r="L18" s="20">
        <f>SUM('BIFUbC-electricity'!L17,'BIFUbC-coal'!L17,'BIFUbC-natural-gas'!L17,'BIFUbC-biomass'!L17,'BIFUbC-heat'!L17,'BIFUbC-crude-oil'!L17,'BIFUbC-petroleum-diesel'!L17,'BIFUbC-heavy-or-residual-oil'!L17,'BIFUbC-LPG-propane-or-butane'!L17,'BIFUbC-hydrogen'!L17)</f>
        <v>68984738777144.32</v>
      </c>
      <c r="M18" s="20">
        <f>SUM('BIFUbC-electricity'!M17,'BIFUbC-coal'!M17,'BIFUbC-natural-gas'!M17,'BIFUbC-biomass'!M17,'BIFUbC-heat'!M17,'BIFUbC-crude-oil'!M17,'BIFUbC-petroleum-diesel'!M17,'BIFUbC-heavy-or-residual-oil'!M17,'BIFUbC-LPG-propane-or-butane'!M17,'BIFUbC-hydrogen'!M17)</f>
        <v>69194670448797.922</v>
      </c>
      <c r="N18" s="20">
        <f>SUM('BIFUbC-electricity'!N17,'BIFUbC-coal'!N17,'BIFUbC-natural-gas'!N17,'BIFUbC-biomass'!N17,'BIFUbC-heat'!N17,'BIFUbC-crude-oil'!N17,'BIFUbC-petroleum-diesel'!N17,'BIFUbC-heavy-or-residual-oil'!N17,'BIFUbC-LPG-propane-or-butane'!N17,'BIFUbC-hydrogen'!N17)</f>
        <v>69404602120451.531</v>
      </c>
      <c r="O18" s="20">
        <f>SUM('BIFUbC-electricity'!O17,'BIFUbC-coal'!O17,'BIFUbC-natural-gas'!O17,'BIFUbC-biomass'!O17,'BIFUbC-heat'!O17,'BIFUbC-crude-oil'!O17,'BIFUbC-petroleum-diesel'!O17,'BIFUbC-heavy-or-residual-oil'!O17,'BIFUbC-LPG-propane-or-butane'!O17,'BIFUbC-hydrogen'!O17)</f>
        <v>69614533792105.141</v>
      </c>
      <c r="P18" s="20">
        <f>SUM('BIFUbC-electricity'!P17,'BIFUbC-coal'!P17,'BIFUbC-natural-gas'!P17,'BIFUbC-biomass'!P17,'BIFUbC-heat'!P17,'BIFUbC-crude-oil'!P17,'BIFUbC-petroleum-diesel'!P17,'BIFUbC-heavy-or-residual-oil'!P17,'BIFUbC-LPG-propane-or-butane'!P17,'BIFUbC-hydrogen'!P17)</f>
        <v>69824465463758.75</v>
      </c>
      <c r="Q18" s="20">
        <f>SUM('BIFUbC-electricity'!Q17,'BIFUbC-coal'!Q17,'BIFUbC-natural-gas'!Q17,'BIFUbC-biomass'!Q17,'BIFUbC-heat'!Q17,'BIFUbC-crude-oil'!Q17,'BIFUbC-petroleum-diesel'!Q17,'BIFUbC-heavy-or-residual-oil'!Q17,'BIFUbC-LPG-propane-or-butane'!Q17,'BIFUbC-hydrogen'!Q17)</f>
        <v>70034397135412.352</v>
      </c>
      <c r="R18" s="20">
        <f>SUM('BIFUbC-electricity'!R17,'BIFUbC-coal'!R17,'BIFUbC-natural-gas'!R17,'BIFUbC-biomass'!R17,'BIFUbC-heat'!R17,'BIFUbC-crude-oil'!R17,'BIFUbC-petroleum-diesel'!R17,'BIFUbC-heavy-or-residual-oil'!R17,'BIFUbC-LPG-propane-or-butane'!R17,'BIFUbC-hydrogen'!R17)</f>
        <v>70259332915478.758</v>
      </c>
      <c r="S18" s="20">
        <f>SUM('BIFUbC-electricity'!S17,'BIFUbC-coal'!S17,'BIFUbC-natural-gas'!S17,'BIFUbC-biomass'!S17,'BIFUbC-heat'!S17,'BIFUbC-crude-oil'!S17,'BIFUbC-petroleum-diesel'!S17,'BIFUbC-heavy-or-residual-oil'!S17,'BIFUbC-LPG-propane-or-butane'!S17,'BIFUbC-hydrogen'!S17)</f>
        <v>70484268695545.172</v>
      </c>
      <c r="T18" s="20">
        <f>SUM('BIFUbC-electricity'!T17,'BIFUbC-coal'!T17,'BIFUbC-natural-gas'!T17,'BIFUbC-biomass'!T17,'BIFUbC-heat'!T17,'BIFUbC-crude-oil'!T17,'BIFUbC-petroleum-diesel'!T17,'BIFUbC-heavy-or-residual-oil'!T17,'BIFUbC-LPG-propane-or-butane'!T17,'BIFUbC-hydrogen'!T17)</f>
        <v>70709204475611.594</v>
      </c>
      <c r="U18" s="20">
        <f>SUM('BIFUbC-electricity'!U17,'BIFUbC-coal'!U17,'BIFUbC-natural-gas'!U17,'BIFUbC-biomass'!U17,'BIFUbC-heat'!U17,'BIFUbC-crude-oil'!U17,'BIFUbC-petroleum-diesel'!U17,'BIFUbC-heavy-or-residual-oil'!U17,'BIFUbC-LPG-propane-or-butane'!U17,'BIFUbC-hydrogen'!U17)</f>
        <v>70934140255678</v>
      </c>
      <c r="V18" s="20">
        <f>SUM('BIFUbC-electricity'!V17,'BIFUbC-coal'!V17,'BIFUbC-natural-gas'!V17,'BIFUbC-biomass'!V17,'BIFUbC-heat'!V17,'BIFUbC-crude-oil'!V17,'BIFUbC-petroleum-diesel'!V17,'BIFUbC-heavy-or-residual-oil'!V17,'BIFUbC-LPG-propane-or-butane'!V17,'BIFUbC-hydrogen'!V17)</f>
        <v>71159076035744.406</v>
      </c>
      <c r="W18" s="20">
        <f>SUM('BIFUbC-electricity'!W17,'BIFUbC-coal'!W17,'BIFUbC-natural-gas'!W17,'BIFUbC-biomass'!W17,'BIFUbC-heat'!W17,'BIFUbC-crude-oil'!W17,'BIFUbC-petroleum-diesel'!W17,'BIFUbC-heavy-or-residual-oil'!W17,'BIFUbC-LPG-propane-or-butane'!W17,'BIFUbC-hydrogen'!W17)</f>
        <v>71364006337927.109</v>
      </c>
      <c r="X18" s="20">
        <f>SUM('BIFUbC-electricity'!X17,'BIFUbC-coal'!X17,'BIFUbC-natural-gas'!X17,'BIFUbC-biomass'!X17,'BIFUbC-heat'!X17,'BIFUbC-crude-oil'!X17,'BIFUbC-petroleum-diesel'!X17,'BIFUbC-heavy-or-residual-oil'!X17,'BIFUbC-LPG-propane-or-butane'!X17,'BIFUbC-hydrogen'!X17)</f>
        <v>71582576738666.844</v>
      </c>
      <c r="Y18" s="20">
        <f>SUM('BIFUbC-electricity'!Y17,'BIFUbC-coal'!Y17,'BIFUbC-natural-gas'!Y17,'BIFUbC-biomass'!Y17,'BIFUbC-heat'!Y17,'BIFUbC-crude-oil'!Y17,'BIFUbC-petroleum-diesel'!Y17,'BIFUbC-heavy-or-residual-oil'!Y17,'BIFUbC-LPG-propane-or-butane'!Y17,'BIFUbC-hydrogen'!Y17)</f>
        <v>71801147139406.609</v>
      </c>
      <c r="Z18" s="20">
        <f>SUM('BIFUbC-electricity'!Z17,'BIFUbC-coal'!Z17,'BIFUbC-natural-gas'!Z17,'BIFUbC-biomass'!Z17,'BIFUbC-heat'!Z17,'BIFUbC-crude-oil'!Z17,'BIFUbC-petroleum-diesel'!Z17,'BIFUbC-heavy-or-residual-oil'!Z17,'BIFUbC-LPG-propane-or-butane'!Z17,'BIFUbC-hydrogen'!Z17)</f>
        <v>72019717540146.359</v>
      </c>
      <c r="AA18" s="20">
        <f>SUM('BIFUbC-electricity'!AA17,'BIFUbC-coal'!AA17,'BIFUbC-natural-gas'!AA17,'BIFUbC-biomass'!AA17,'BIFUbC-heat'!AA17,'BIFUbC-crude-oil'!AA17,'BIFUbC-petroleum-diesel'!AA17,'BIFUbC-heavy-or-residual-oil'!AA17,'BIFUbC-LPG-propane-or-butane'!AA17,'BIFUbC-hydrogen'!AA17)</f>
        <v>72238287940886.109</v>
      </c>
      <c r="AB18" s="20">
        <f>SUM('BIFUbC-electricity'!AB17,'BIFUbC-coal'!AB17,'BIFUbC-natural-gas'!AB17,'BIFUbC-biomass'!AB17,'BIFUbC-heat'!AB17,'BIFUbC-crude-oil'!AB17,'BIFUbC-petroleum-diesel'!AB17,'BIFUbC-heavy-or-residual-oil'!AB17,'BIFUbC-LPG-propane-or-butane'!AB17,'BIFUbC-hydrogen'!AB17)</f>
        <v>72456858341625.938</v>
      </c>
      <c r="AC18" s="20">
        <f>SUM('BIFUbC-electricity'!AC17,'BIFUbC-coal'!AC17,'BIFUbC-natural-gas'!AC17,'BIFUbC-biomass'!AC17,'BIFUbC-heat'!AC17,'BIFUbC-crude-oil'!AC17,'BIFUbC-petroleum-diesel'!AC17,'BIFUbC-heavy-or-residual-oil'!AC17,'BIFUbC-LPG-propane-or-butane'!AC17,'BIFUbC-hydrogen'!AC17)</f>
        <v>72675428742365.688</v>
      </c>
      <c r="AD18" s="20">
        <f>SUM('BIFUbC-electricity'!AD17,'BIFUbC-coal'!AD17,'BIFUbC-natural-gas'!AD17,'BIFUbC-biomass'!AD17,'BIFUbC-heat'!AD17,'BIFUbC-crude-oil'!AD17,'BIFUbC-petroleum-diesel'!AD17,'BIFUbC-heavy-or-residual-oil'!AD17,'BIFUbC-LPG-propane-or-butane'!AD17,'BIFUbC-hydrogen'!AD17)</f>
        <v>72893999143105.453</v>
      </c>
      <c r="AE18" s="20">
        <f>SUM('BIFUbC-electricity'!AE17,'BIFUbC-coal'!AE17,'BIFUbC-natural-gas'!AE17,'BIFUbC-biomass'!AE17,'BIFUbC-heat'!AE17,'BIFUbC-crude-oil'!AE17,'BIFUbC-petroleum-diesel'!AE17,'BIFUbC-heavy-or-residual-oil'!AE17,'BIFUbC-LPG-propane-or-butane'!AE17,'BIFUbC-hydrogen'!AE17)</f>
        <v>73112569543845.203</v>
      </c>
      <c r="AF18" s="20">
        <f>SUM('BIFUbC-electricity'!AF17,'BIFUbC-coal'!AF17,'BIFUbC-natural-gas'!AF17,'BIFUbC-biomass'!AF17,'BIFUbC-heat'!AF17,'BIFUbC-crude-oil'!AF17,'BIFUbC-petroleum-diesel'!AF17,'BIFUbC-heavy-or-residual-oil'!AF17,'BIFUbC-LPG-propane-or-butane'!AF17,'BIFUbC-hydrogen'!AF17)</f>
        <v>73331139944584.953</v>
      </c>
    </row>
    <row r="19" spans="1:32">
      <c r="A19" s="14" t="s">
        <v>18</v>
      </c>
      <c r="B19" s="20">
        <f>SUM('BIFUbC-electricity'!B18,'BIFUbC-coal'!B18,'BIFUbC-natural-gas'!B18,'BIFUbC-biomass'!B18,'BIFUbC-heat'!B18,'BIFUbC-crude-oil'!B18,'BIFUbC-petroleum-diesel'!B18,'BIFUbC-heavy-or-residual-oil'!B18,'BIFUbC-LPG-propane-or-butane'!B18,'BIFUbC-hydrogen'!B18)</f>
        <v>263428720870210.56</v>
      </c>
      <c r="C19" s="20">
        <f>SUM('BIFUbC-electricity'!C18,'BIFUbC-coal'!C18,'BIFUbC-natural-gas'!C18,'BIFUbC-biomass'!C18,'BIFUbC-heat'!C18,'BIFUbC-crude-oil'!C18,'BIFUbC-petroleum-diesel'!C18,'BIFUbC-heavy-or-residual-oil'!C18,'BIFUbC-LPG-propane-or-butane'!C18,'BIFUbC-hydrogen'!C18)</f>
        <v>266619656428907.56</v>
      </c>
      <c r="D19" s="20">
        <f>SUM('BIFUbC-electricity'!D18,'BIFUbC-coal'!D18,'BIFUbC-natural-gas'!D18,'BIFUbC-biomass'!D18,'BIFUbC-heat'!D18,'BIFUbC-crude-oil'!D18,'BIFUbC-petroleum-diesel'!D18,'BIFUbC-heavy-or-residual-oil'!D18,'BIFUbC-LPG-propane-or-butane'!D18,'BIFUbC-hydrogen'!D18)</f>
        <v>269810591987604.66</v>
      </c>
      <c r="E19" s="20">
        <f>SUM('BIFUbC-electricity'!E18,'BIFUbC-coal'!E18,'BIFUbC-natural-gas'!E18,'BIFUbC-biomass'!E18,'BIFUbC-heat'!E18,'BIFUbC-crude-oil'!E18,'BIFUbC-petroleum-diesel'!E18,'BIFUbC-heavy-or-residual-oil'!E18,'BIFUbC-LPG-propane-or-butane'!E18,'BIFUbC-hydrogen'!E18)</f>
        <v>273001527546301.75</v>
      </c>
      <c r="F19" s="20">
        <f>SUM('BIFUbC-electricity'!F18,'BIFUbC-coal'!F18,'BIFUbC-natural-gas'!F18,'BIFUbC-biomass'!F18,'BIFUbC-heat'!F18,'BIFUbC-crude-oil'!F18,'BIFUbC-petroleum-diesel'!F18,'BIFUbC-heavy-or-residual-oil'!F18,'BIFUbC-LPG-propane-or-butane'!F18,'BIFUbC-hydrogen'!F18)</f>
        <v>276192463104998.88</v>
      </c>
      <c r="G19" s="20">
        <f>SUM('BIFUbC-electricity'!G18,'BIFUbC-coal'!G18,'BIFUbC-natural-gas'!G18,'BIFUbC-biomass'!G18,'BIFUbC-heat'!G18,'BIFUbC-crude-oil'!G18,'BIFUbC-petroleum-diesel'!G18,'BIFUbC-heavy-or-residual-oil'!G18,'BIFUbC-LPG-propane-or-butane'!G18,'BIFUbC-hydrogen'!G18)</f>
        <v>279383398663696.03</v>
      </c>
      <c r="H19" s="20">
        <f>SUM('BIFUbC-electricity'!H18,'BIFUbC-coal'!H18,'BIFUbC-natural-gas'!H18,'BIFUbC-biomass'!H18,'BIFUbC-heat'!H18,'BIFUbC-crude-oil'!H18,'BIFUbC-petroleum-diesel'!H18,'BIFUbC-heavy-or-residual-oil'!H18,'BIFUbC-LPG-propane-or-butane'!H18,'BIFUbC-hydrogen'!H18)</f>
        <v>284557632048267</v>
      </c>
      <c r="I19" s="20">
        <f>SUM('BIFUbC-electricity'!I18,'BIFUbC-coal'!I18,'BIFUbC-natural-gas'!I18,'BIFUbC-biomass'!I18,'BIFUbC-heat'!I18,'BIFUbC-crude-oil'!I18,'BIFUbC-petroleum-diesel'!I18,'BIFUbC-heavy-or-residual-oil'!I18,'BIFUbC-LPG-propane-or-butane'!I18,'BIFUbC-hydrogen'!I18)</f>
        <v>289731865432839.25</v>
      </c>
      <c r="J19" s="20">
        <f>SUM('BIFUbC-electricity'!J18,'BIFUbC-coal'!J18,'BIFUbC-natural-gas'!J18,'BIFUbC-biomass'!J18,'BIFUbC-heat'!J18,'BIFUbC-crude-oil'!J18,'BIFUbC-petroleum-diesel'!J18,'BIFUbC-heavy-or-residual-oil'!J18,'BIFUbC-LPG-propane-or-butane'!J18,'BIFUbC-hydrogen'!J18)</f>
        <v>294906098817411.44</v>
      </c>
      <c r="K19" s="20">
        <f>SUM('BIFUbC-electricity'!K18,'BIFUbC-coal'!K18,'BIFUbC-natural-gas'!K18,'BIFUbC-biomass'!K18,'BIFUbC-heat'!K18,'BIFUbC-crude-oil'!K18,'BIFUbC-petroleum-diesel'!K18,'BIFUbC-heavy-or-residual-oil'!K18,'BIFUbC-LPG-propane-or-butane'!K18,'BIFUbC-hydrogen'!K18)</f>
        <v>300080332201983.75</v>
      </c>
      <c r="L19" s="20">
        <f>SUM('BIFUbC-electricity'!L18,'BIFUbC-coal'!L18,'BIFUbC-natural-gas'!L18,'BIFUbC-biomass'!L18,'BIFUbC-heat'!L18,'BIFUbC-crude-oil'!L18,'BIFUbC-petroleum-diesel'!L18,'BIFUbC-heavy-or-residual-oil'!L18,'BIFUbC-LPG-propane-or-butane'!L18,'BIFUbC-hydrogen'!L18)</f>
        <v>305254565586557.19</v>
      </c>
      <c r="M19" s="20">
        <f>SUM('BIFUbC-electricity'!M18,'BIFUbC-coal'!M18,'BIFUbC-natural-gas'!M18,'BIFUbC-biomass'!M18,'BIFUbC-heat'!M18,'BIFUbC-crude-oil'!M18,'BIFUbC-petroleum-diesel'!M18,'BIFUbC-heavy-or-residual-oil'!M18,'BIFUbC-LPG-propane-or-butane'!M18,'BIFUbC-hydrogen'!M18)</f>
        <v>309647040865423.19</v>
      </c>
      <c r="N19" s="20">
        <f>SUM('BIFUbC-electricity'!N18,'BIFUbC-coal'!N18,'BIFUbC-natural-gas'!N18,'BIFUbC-biomass'!N18,'BIFUbC-heat'!N18,'BIFUbC-crude-oil'!N18,'BIFUbC-petroleum-diesel'!N18,'BIFUbC-heavy-or-residual-oil'!N18,'BIFUbC-LPG-propane-or-butane'!N18,'BIFUbC-hydrogen'!N18)</f>
        <v>314039516144289.19</v>
      </c>
      <c r="O19" s="20">
        <f>SUM('BIFUbC-electricity'!O18,'BIFUbC-coal'!O18,'BIFUbC-natural-gas'!O18,'BIFUbC-biomass'!O18,'BIFUbC-heat'!O18,'BIFUbC-crude-oil'!O18,'BIFUbC-petroleum-diesel'!O18,'BIFUbC-heavy-or-residual-oil'!O18,'BIFUbC-LPG-propane-or-butane'!O18,'BIFUbC-hydrogen'!O18)</f>
        <v>318431991423155.38</v>
      </c>
      <c r="P19" s="20">
        <f>SUM('BIFUbC-electricity'!P18,'BIFUbC-coal'!P18,'BIFUbC-natural-gas'!P18,'BIFUbC-biomass'!P18,'BIFUbC-heat'!P18,'BIFUbC-crude-oil'!P18,'BIFUbC-petroleum-diesel'!P18,'BIFUbC-heavy-or-residual-oil'!P18,'BIFUbC-LPG-propane-or-butane'!P18,'BIFUbC-hydrogen'!P18)</f>
        <v>322824466702021.5</v>
      </c>
      <c r="Q19" s="20">
        <f>SUM('BIFUbC-electricity'!Q18,'BIFUbC-coal'!Q18,'BIFUbC-natural-gas'!Q18,'BIFUbC-biomass'!Q18,'BIFUbC-heat'!Q18,'BIFUbC-crude-oil'!Q18,'BIFUbC-petroleum-diesel'!Q18,'BIFUbC-heavy-or-residual-oil'!Q18,'BIFUbC-LPG-propane-or-butane'!Q18,'BIFUbC-hydrogen'!Q18)</f>
        <v>327216941980887.69</v>
      </c>
      <c r="R19" s="20">
        <f>SUM('BIFUbC-electricity'!R18,'BIFUbC-coal'!R18,'BIFUbC-natural-gas'!R18,'BIFUbC-biomass'!R18,'BIFUbC-heat'!R18,'BIFUbC-crude-oil'!R18,'BIFUbC-petroleum-diesel'!R18,'BIFUbC-heavy-or-residual-oil'!R18,'BIFUbC-LPG-propane-or-butane'!R18,'BIFUbC-hydrogen'!R18)</f>
        <v>331755762322784</v>
      </c>
      <c r="S19" s="20">
        <f>SUM('BIFUbC-electricity'!S18,'BIFUbC-coal'!S18,'BIFUbC-natural-gas'!S18,'BIFUbC-biomass'!S18,'BIFUbC-heat'!S18,'BIFUbC-crude-oil'!S18,'BIFUbC-petroleum-diesel'!S18,'BIFUbC-heavy-or-residual-oil'!S18,'BIFUbC-LPG-propane-or-butane'!S18,'BIFUbC-hydrogen'!S18)</f>
        <v>336294582664680.31</v>
      </c>
      <c r="T19" s="20">
        <f>SUM('BIFUbC-electricity'!T18,'BIFUbC-coal'!T18,'BIFUbC-natural-gas'!T18,'BIFUbC-biomass'!T18,'BIFUbC-heat'!T18,'BIFUbC-crude-oil'!T18,'BIFUbC-petroleum-diesel'!T18,'BIFUbC-heavy-or-residual-oil'!T18,'BIFUbC-LPG-propane-or-butane'!T18,'BIFUbC-hydrogen'!T18)</f>
        <v>340833403006576.69</v>
      </c>
      <c r="U19" s="20">
        <f>SUM('BIFUbC-electricity'!U18,'BIFUbC-coal'!U18,'BIFUbC-natural-gas'!U18,'BIFUbC-biomass'!U18,'BIFUbC-heat'!U18,'BIFUbC-crude-oil'!U18,'BIFUbC-petroleum-diesel'!U18,'BIFUbC-heavy-or-residual-oil'!U18,'BIFUbC-LPG-propane-or-butane'!U18,'BIFUbC-hydrogen'!U18)</f>
        <v>345372223348473.25</v>
      </c>
      <c r="V19" s="20">
        <f>SUM('BIFUbC-electricity'!V18,'BIFUbC-coal'!V18,'BIFUbC-natural-gas'!V18,'BIFUbC-biomass'!V18,'BIFUbC-heat'!V18,'BIFUbC-crude-oil'!V18,'BIFUbC-petroleum-diesel'!V18,'BIFUbC-heavy-or-residual-oil'!V18,'BIFUbC-LPG-propane-or-butane'!V18,'BIFUbC-hydrogen'!V18)</f>
        <v>349911043690369.69</v>
      </c>
      <c r="W19" s="20">
        <f>SUM('BIFUbC-electricity'!W18,'BIFUbC-coal'!W18,'BIFUbC-natural-gas'!W18,'BIFUbC-biomass'!W18,'BIFUbC-heat'!W18,'BIFUbC-crude-oil'!W18,'BIFUbC-petroleum-diesel'!W18,'BIFUbC-heavy-or-residual-oil'!W18,'BIFUbC-LPG-propane-or-butane'!W18,'BIFUbC-hydrogen'!W18)</f>
        <v>354254737281559.56</v>
      </c>
      <c r="X19" s="20">
        <f>SUM('BIFUbC-electricity'!X18,'BIFUbC-coal'!X18,'BIFUbC-natural-gas'!X18,'BIFUbC-biomass'!X18,'BIFUbC-heat'!X18,'BIFUbC-crude-oil'!X18,'BIFUbC-petroleum-diesel'!X18,'BIFUbC-heavy-or-residual-oil'!X18,'BIFUbC-LPG-propane-or-butane'!X18,'BIFUbC-hydrogen'!X18)</f>
        <v>358731471839140.25</v>
      </c>
      <c r="Y19" s="20">
        <f>SUM('BIFUbC-electricity'!Y18,'BIFUbC-coal'!Y18,'BIFUbC-natural-gas'!Y18,'BIFUbC-biomass'!Y18,'BIFUbC-heat'!Y18,'BIFUbC-crude-oil'!Y18,'BIFUbC-petroleum-diesel'!Y18,'BIFUbC-heavy-or-residual-oil'!Y18,'BIFUbC-LPG-propane-or-butane'!Y18,'BIFUbC-hydrogen'!Y18)</f>
        <v>363208206396722.19</v>
      </c>
      <c r="Z19" s="20">
        <f>SUM('BIFUbC-electricity'!Z18,'BIFUbC-coal'!Z18,'BIFUbC-natural-gas'!Z18,'BIFUbC-biomass'!Z18,'BIFUbC-heat'!Z18,'BIFUbC-crude-oil'!Z18,'BIFUbC-petroleum-diesel'!Z18,'BIFUbC-heavy-or-residual-oil'!Z18,'BIFUbC-LPG-propane-or-butane'!Z18,'BIFUbC-hydrogen'!Z18)</f>
        <v>367684940954303</v>
      </c>
      <c r="AA19" s="20">
        <f>SUM('BIFUbC-electricity'!AA18,'BIFUbC-coal'!AA18,'BIFUbC-natural-gas'!AA18,'BIFUbC-biomass'!AA18,'BIFUbC-heat'!AA18,'BIFUbC-crude-oil'!AA18,'BIFUbC-petroleum-diesel'!AA18,'BIFUbC-heavy-or-residual-oil'!AA18,'BIFUbC-LPG-propane-or-butane'!AA18,'BIFUbC-hydrogen'!AA18)</f>
        <v>372161675511884.19</v>
      </c>
      <c r="AB19" s="20">
        <f>SUM('BIFUbC-electricity'!AB18,'BIFUbC-coal'!AB18,'BIFUbC-natural-gas'!AB18,'BIFUbC-biomass'!AB18,'BIFUbC-heat'!AB18,'BIFUbC-crude-oil'!AB18,'BIFUbC-petroleum-diesel'!AB18,'BIFUbC-heavy-or-residual-oil'!AB18,'BIFUbC-LPG-propane-or-butane'!AB18,'BIFUbC-hydrogen'!AB18)</f>
        <v>376638410069465.25</v>
      </c>
      <c r="AC19" s="20">
        <f>SUM('BIFUbC-electricity'!AC18,'BIFUbC-coal'!AC18,'BIFUbC-natural-gas'!AC18,'BIFUbC-biomass'!AC18,'BIFUbC-heat'!AC18,'BIFUbC-crude-oil'!AC18,'BIFUbC-petroleum-diesel'!AC18,'BIFUbC-heavy-or-residual-oil'!AC18,'BIFUbC-LPG-propane-or-butane'!AC18,'BIFUbC-hydrogen'!AC18)</f>
        <v>381115144627046.19</v>
      </c>
      <c r="AD19" s="20">
        <f>SUM('BIFUbC-electricity'!AD18,'BIFUbC-coal'!AD18,'BIFUbC-natural-gas'!AD18,'BIFUbC-biomass'!AD18,'BIFUbC-heat'!AD18,'BIFUbC-crude-oil'!AD18,'BIFUbC-petroleum-diesel'!AD18,'BIFUbC-heavy-or-residual-oil'!AD18,'BIFUbC-LPG-propane-or-butane'!AD18,'BIFUbC-hydrogen'!AD18)</f>
        <v>385591879184627.31</v>
      </c>
      <c r="AE19" s="20">
        <f>SUM('BIFUbC-electricity'!AE18,'BIFUbC-coal'!AE18,'BIFUbC-natural-gas'!AE18,'BIFUbC-biomass'!AE18,'BIFUbC-heat'!AE18,'BIFUbC-crude-oil'!AE18,'BIFUbC-petroleum-diesel'!AE18,'BIFUbC-heavy-or-residual-oil'!AE18,'BIFUbC-LPG-propane-or-butane'!AE18,'BIFUbC-hydrogen'!AE18)</f>
        <v>390068613742208.56</v>
      </c>
      <c r="AF19" s="20">
        <f>SUM('BIFUbC-electricity'!AF18,'BIFUbC-coal'!AF18,'BIFUbC-natural-gas'!AF18,'BIFUbC-biomass'!AF18,'BIFUbC-heat'!AF18,'BIFUbC-crude-oil'!AF18,'BIFUbC-petroleum-diesel'!AF18,'BIFUbC-heavy-or-residual-oil'!AF18,'BIFUbC-LPG-propane-or-butane'!AF18,'BIFUbC-hydrogen'!AF18)</f>
        <v>394545348299789.69</v>
      </c>
    </row>
    <row r="20" spans="1:32">
      <c r="A20" s="14" t="s">
        <v>19</v>
      </c>
      <c r="B20" s="20">
        <f>SUM('BIFUbC-electricity'!B19,'BIFUbC-coal'!B19,'BIFUbC-natural-gas'!B19,'BIFUbC-biomass'!B19,'BIFUbC-heat'!B19,'BIFUbC-crude-oil'!B19,'BIFUbC-petroleum-diesel'!B19,'BIFUbC-heavy-or-residual-oil'!B19,'BIFUbC-LPG-propane-or-butane'!B19,'BIFUbC-hydrogen'!B19)</f>
        <v>43961758184571.922</v>
      </c>
      <c r="C20" s="20">
        <f>SUM('BIFUbC-electricity'!C19,'BIFUbC-coal'!C19,'BIFUbC-natural-gas'!C19,'BIFUbC-biomass'!C19,'BIFUbC-heat'!C19,'BIFUbC-crude-oil'!C19,'BIFUbC-petroleum-diesel'!C19,'BIFUbC-heavy-or-residual-oil'!C19,'BIFUbC-LPG-propane-or-butane'!C19,'BIFUbC-hydrogen'!C19)</f>
        <v>44667842581277.539</v>
      </c>
      <c r="D20" s="20">
        <f>SUM('BIFUbC-electricity'!D19,'BIFUbC-coal'!D19,'BIFUbC-natural-gas'!D19,'BIFUbC-biomass'!D19,'BIFUbC-heat'!D19,'BIFUbC-crude-oil'!D19,'BIFUbC-petroleum-diesel'!D19,'BIFUbC-heavy-or-residual-oil'!D19,'BIFUbC-LPG-propane-or-butane'!D19,'BIFUbC-hydrogen'!D19)</f>
        <v>45373926977983.18</v>
      </c>
      <c r="E20" s="20">
        <f>SUM('BIFUbC-electricity'!E19,'BIFUbC-coal'!E19,'BIFUbC-natural-gas'!E19,'BIFUbC-biomass'!E19,'BIFUbC-heat'!E19,'BIFUbC-crude-oil'!E19,'BIFUbC-petroleum-diesel'!E19,'BIFUbC-heavy-or-residual-oil'!E19,'BIFUbC-LPG-propane-or-butane'!E19,'BIFUbC-hydrogen'!E19)</f>
        <v>46080011374688.828</v>
      </c>
      <c r="F20" s="20">
        <f>SUM('BIFUbC-electricity'!F19,'BIFUbC-coal'!F19,'BIFUbC-natural-gas'!F19,'BIFUbC-biomass'!F19,'BIFUbC-heat'!F19,'BIFUbC-crude-oil'!F19,'BIFUbC-petroleum-diesel'!F19,'BIFUbC-heavy-or-residual-oil'!F19,'BIFUbC-LPG-propane-or-butane'!F19,'BIFUbC-hydrogen'!F19)</f>
        <v>46786095771394.477</v>
      </c>
      <c r="G20" s="20">
        <f>SUM('BIFUbC-electricity'!G19,'BIFUbC-coal'!G19,'BIFUbC-natural-gas'!G19,'BIFUbC-biomass'!G19,'BIFUbC-heat'!G19,'BIFUbC-crude-oil'!G19,'BIFUbC-petroleum-diesel'!G19,'BIFUbC-heavy-or-residual-oil'!G19,'BIFUbC-LPG-propane-or-butane'!G19,'BIFUbC-hydrogen'!G19)</f>
        <v>47492180168100.133</v>
      </c>
      <c r="H20" s="20">
        <f>SUM('BIFUbC-electricity'!H19,'BIFUbC-coal'!H19,'BIFUbC-natural-gas'!H19,'BIFUbC-biomass'!H19,'BIFUbC-heat'!H19,'BIFUbC-crude-oil'!H19,'BIFUbC-petroleum-diesel'!H19,'BIFUbC-heavy-or-residual-oil'!H19,'BIFUbC-LPG-propane-or-butane'!H19,'BIFUbC-hydrogen'!H19)</f>
        <v>48369346173498.859</v>
      </c>
      <c r="I20" s="20">
        <f>SUM('BIFUbC-electricity'!I19,'BIFUbC-coal'!I19,'BIFUbC-natural-gas'!I19,'BIFUbC-biomass'!I19,'BIFUbC-heat'!I19,'BIFUbC-crude-oil'!I19,'BIFUbC-petroleum-diesel'!I19,'BIFUbC-heavy-or-residual-oil'!I19,'BIFUbC-LPG-propane-or-butane'!I19,'BIFUbC-hydrogen'!I19)</f>
        <v>49246512178897.797</v>
      </c>
      <c r="J20" s="20">
        <f>SUM('BIFUbC-electricity'!J19,'BIFUbC-coal'!J19,'BIFUbC-natural-gas'!J19,'BIFUbC-biomass'!J19,'BIFUbC-heat'!J19,'BIFUbC-crude-oil'!J19,'BIFUbC-petroleum-diesel'!J19,'BIFUbC-heavy-or-residual-oil'!J19,'BIFUbC-LPG-propane-or-butane'!J19,'BIFUbC-hydrogen'!J19)</f>
        <v>50123678184296.734</v>
      </c>
      <c r="K20" s="20">
        <f>SUM('BIFUbC-electricity'!K19,'BIFUbC-coal'!K19,'BIFUbC-natural-gas'!K19,'BIFUbC-biomass'!K19,'BIFUbC-heat'!K19,'BIFUbC-crude-oil'!K19,'BIFUbC-petroleum-diesel'!K19,'BIFUbC-heavy-or-residual-oil'!K19,'BIFUbC-LPG-propane-or-butane'!K19,'BIFUbC-hydrogen'!K19)</f>
        <v>51000844189695.688</v>
      </c>
      <c r="L20" s="20">
        <f>SUM('BIFUbC-electricity'!L19,'BIFUbC-coal'!L19,'BIFUbC-natural-gas'!L19,'BIFUbC-biomass'!L19,'BIFUbC-heat'!L19,'BIFUbC-crude-oil'!L19,'BIFUbC-petroleum-diesel'!L19,'BIFUbC-heavy-or-residual-oil'!L19,'BIFUbC-LPG-propane-or-butane'!L19,'BIFUbC-hydrogen'!L19)</f>
        <v>51878010195094.852</v>
      </c>
      <c r="M20" s="20">
        <f>SUM('BIFUbC-electricity'!M19,'BIFUbC-coal'!M19,'BIFUbC-natural-gas'!M19,'BIFUbC-biomass'!M19,'BIFUbC-heat'!M19,'BIFUbC-crude-oil'!M19,'BIFUbC-petroleum-diesel'!M19,'BIFUbC-heavy-or-residual-oil'!M19,'BIFUbC-LPG-propane-or-butane'!M19,'BIFUbC-hydrogen'!M19)</f>
        <v>52621021286073.906</v>
      </c>
      <c r="N20" s="20">
        <f>SUM('BIFUbC-electricity'!N19,'BIFUbC-coal'!N19,'BIFUbC-natural-gas'!N19,'BIFUbC-biomass'!N19,'BIFUbC-heat'!N19,'BIFUbC-crude-oil'!N19,'BIFUbC-petroleum-diesel'!N19,'BIFUbC-heavy-or-residual-oil'!N19,'BIFUbC-LPG-propane-or-butane'!N19,'BIFUbC-hydrogen'!N19)</f>
        <v>53364032377052.953</v>
      </c>
      <c r="O20" s="20">
        <f>SUM('BIFUbC-electricity'!O19,'BIFUbC-coal'!O19,'BIFUbC-natural-gas'!O19,'BIFUbC-biomass'!O19,'BIFUbC-heat'!O19,'BIFUbC-crude-oil'!O19,'BIFUbC-petroleum-diesel'!O19,'BIFUbC-heavy-or-residual-oil'!O19,'BIFUbC-LPG-propane-or-butane'!O19,'BIFUbC-hydrogen'!O19)</f>
        <v>54107043468032.023</v>
      </c>
      <c r="P20" s="20">
        <f>SUM('BIFUbC-electricity'!P19,'BIFUbC-coal'!P19,'BIFUbC-natural-gas'!P19,'BIFUbC-biomass'!P19,'BIFUbC-heat'!P19,'BIFUbC-crude-oil'!P19,'BIFUbC-petroleum-diesel'!P19,'BIFUbC-heavy-or-residual-oil'!P19,'BIFUbC-LPG-propane-or-butane'!P19,'BIFUbC-hydrogen'!P19)</f>
        <v>54850054559011.109</v>
      </c>
      <c r="Q20" s="20">
        <f>SUM('BIFUbC-electricity'!Q19,'BIFUbC-coal'!Q19,'BIFUbC-natural-gas'!Q19,'BIFUbC-biomass'!Q19,'BIFUbC-heat'!Q19,'BIFUbC-crude-oil'!Q19,'BIFUbC-petroleum-diesel'!Q19,'BIFUbC-heavy-or-residual-oil'!Q19,'BIFUbC-LPG-propane-or-butane'!Q19,'BIFUbC-hydrogen'!Q19)</f>
        <v>55593065649990.203</v>
      </c>
      <c r="R20" s="20">
        <f>SUM('BIFUbC-electricity'!R19,'BIFUbC-coal'!R19,'BIFUbC-natural-gas'!R19,'BIFUbC-biomass'!R19,'BIFUbC-heat'!R19,'BIFUbC-crude-oil'!R19,'BIFUbC-petroleum-diesel'!R19,'BIFUbC-heavy-or-residual-oil'!R19,'BIFUbC-LPG-propane-or-butane'!R19,'BIFUbC-hydrogen'!R19)</f>
        <v>56360461047236.266</v>
      </c>
      <c r="S20" s="20">
        <f>SUM('BIFUbC-electricity'!S19,'BIFUbC-coal'!S19,'BIFUbC-natural-gas'!S19,'BIFUbC-biomass'!S19,'BIFUbC-heat'!S19,'BIFUbC-crude-oil'!S19,'BIFUbC-petroleum-diesel'!S19,'BIFUbC-heavy-or-residual-oil'!S19,'BIFUbC-LPG-propane-or-butane'!S19,'BIFUbC-hydrogen'!S19)</f>
        <v>57127856444482.344</v>
      </c>
      <c r="T20" s="20">
        <f>SUM('BIFUbC-electricity'!T19,'BIFUbC-coal'!T19,'BIFUbC-natural-gas'!T19,'BIFUbC-biomass'!T19,'BIFUbC-heat'!T19,'BIFUbC-crude-oil'!T19,'BIFUbC-petroleum-diesel'!T19,'BIFUbC-heavy-or-residual-oil'!T19,'BIFUbC-LPG-propane-or-butane'!T19,'BIFUbC-hydrogen'!T19)</f>
        <v>57895251841728.438</v>
      </c>
      <c r="U20" s="20">
        <f>SUM('BIFUbC-electricity'!U19,'BIFUbC-coal'!U19,'BIFUbC-natural-gas'!U19,'BIFUbC-biomass'!U19,'BIFUbC-heat'!U19,'BIFUbC-crude-oil'!U19,'BIFUbC-petroleum-diesel'!U19,'BIFUbC-heavy-or-residual-oil'!U19,'BIFUbC-LPG-propane-or-butane'!U19,'BIFUbC-hydrogen'!U19)</f>
        <v>58662647238974.539</v>
      </c>
      <c r="V20" s="20">
        <f>SUM('BIFUbC-electricity'!V19,'BIFUbC-coal'!V19,'BIFUbC-natural-gas'!V19,'BIFUbC-biomass'!V19,'BIFUbC-heat'!V19,'BIFUbC-crude-oil'!V19,'BIFUbC-petroleum-diesel'!V19,'BIFUbC-heavy-or-residual-oil'!V19,'BIFUbC-LPG-propane-or-butane'!V19,'BIFUbC-hydrogen'!V19)</f>
        <v>59430042636220.656</v>
      </c>
      <c r="W20" s="20">
        <f>SUM('BIFUbC-electricity'!W19,'BIFUbC-coal'!W19,'BIFUbC-natural-gas'!W19,'BIFUbC-biomass'!W19,'BIFUbC-heat'!W19,'BIFUbC-crude-oil'!W19,'BIFUbC-petroleum-diesel'!W19,'BIFUbC-heavy-or-residual-oil'!W19,'BIFUbC-LPG-propane-or-butane'!W19,'BIFUbC-hydrogen'!W19)</f>
        <v>60164925625110.813</v>
      </c>
      <c r="X20" s="20">
        <f>SUM('BIFUbC-electricity'!X19,'BIFUbC-coal'!X19,'BIFUbC-natural-gas'!X19,'BIFUbC-biomass'!X19,'BIFUbC-heat'!X19,'BIFUbC-crude-oil'!X19,'BIFUbC-petroleum-diesel'!X19,'BIFUbC-heavy-or-residual-oil'!X19,'BIFUbC-LPG-propane-or-butane'!X19,'BIFUbC-hydrogen'!X19)</f>
        <v>60921976165152.758</v>
      </c>
      <c r="Y20" s="20">
        <f>SUM('BIFUbC-electricity'!Y19,'BIFUbC-coal'!Y19,'BIFUbC-natural-gas'!Y19,'BIFUbC-biomass'!Y19,'BIFUbC-heat'!Y19,'BIFUbC-crude-oil'!Y19,'BIFUbC-petroleum-diesel'!Y19,'BIFUbC-heavy-or-residual-oil'!Y19,'BIFUbC-LPG-propane-or-butane'!Y19,'BIFUbC-hydrogen'!Y19)</f>
        <v>61679026705194.914</v>
      </c>
      <c r="Z20" s="20">
        <f>SUM('BIFUbC-electricity'!Z19,'BIFUbC-coal'!Z19,'BIFUbC-natural-gas'!Z19,'BIFUbC-biomass'!Z19,'BIFUbC-heat'!Z19,'BIFUbC-crude-oil'!Z19,'BIFUbC-petroleum-diesel'!Z19,'BIFUbC-heavy-or-residual-oil'!Z19,'BIFUbC-LPG-propane-or-butane'!Z19,'BIFUbC-hydrogen'!Z19)</f>
        <v>62436077245236.891</v>
      </c>
      <c r="AA20" s="20">
        <f>SUM('BIFUbC-electricity'!AA19,'BIFUbC-coal'!AA19,'BIFUbC-natural-gas'!AA19,'BIFUbC-biomass'!AA19,'BIFUbC-heat'!AA19,'BIFUbC-crude-oil'!AA19,'BIFUbC-petroleum-diesel'!AA19,'BIFUbC-heavy-or-residual-oil'!AA19,'BIFUbC-LPG-propane-or-butane'!AA19,'BIFUbC-hydrogen'!AA19)</f>
        <v>63193127785278.914</v>
      </c>
      <c r="AB20" s="20">
        <f>SUM('BIFUbC-electricity'!AB19,'BIFUbC-coal'!AB19,'BIFUbC-natural-gas'!AB19,'BIFUbC-biomass'!AB19,'BIFUbC-heat'!AB19,'BIFUbC-crude-oil'!AB19,'BIFUbC-petroleum-diesel'!AB19,'BIFUbC-heavy-or-residual-oil'!AB19,'BIFUbC-LPG-propane-or-butane'!AB19,'BIFUbC-hydrogen'!AB19)</f>
        <v>63950178325320.914</v>
      </c>
      <c r="AC20" s="20">
        <f>SUM('BIFUbC-electricity'!AC19,'BIFUbC-coal'!AC19,'BIFUbC-natural-gas'!AC19,'BIFUbC-biomass'!AC19,'BIFUbC-heat'!AC19,'BIFUbC-crude-oil'!AC19,'BIFUbC-petroleum-diesel'!AC19,'BIFUbC-heavy-or-residual-oil'!AC19,'BIFUbC-LPG-propane-or-butane'!AC19,'BIFUbC-hydrogen'!AC19)</f>
        <v>64707228865362.922</v>
      </c>
      <c r="AD20" s="20">
        <f>SUM('BIFUbC-electricity'!AD19,'BIFUbC-coal'!AD19,'BIFUbC-natural-gas'!AD19,'BIFUbC-biomass'!AD19,'BIFUbC-heat'!AD19,'BIFUbC-crude-oil'!AD19,'BIFUbC-petroleum-diesel'!AD19,'BIFUbC-heavy-or-residual-oil'!AD19,'BIFUbC-LPG-propane-or-butane'!AD19,'BIFUbC-hydrogen'!AD19)</f>
        <v>65464279405404.953</v>
      </c>
      <c r="AE20" s="20">
        <f>SUM('BIFUbC-electricity'!AE19,'BIFUbC-coal'!AE19,'BIFUbC-natural-gas'!AE19,'BIFUbC-biomass'!AE19,'BIFUbC-heat'!AE19,'BIFUbC-crude-oil'!AE19,'BIFUbC-petroleum-diesel'!AE19,'BIFUbC-heavy-or-residual-oil'!AE19,'BIFUbC-LPG-propane-or-butane'!AE19,'BIFUbC-hydrogen'!AE19)</f>
        <v>66221329945446.992</v>
      </c>
      <c r="AF20" s="20">
        <f>SUM('BIFUbC-electricity'!AF19,'BIFUbC-coal'!AF19,'BIFUbC-natural-gas'!AF19,'BIFUbC-biomass'!AF19,'BIFUbC-heat'!AF19,'BIFUbC-crude-oil'!AF19,'BIFUbC-petroleum-diesel'!AF19,'BIFUbC-heavy-or-residual-oil'!AF19,'BIFUbC-LPG-propane-or-butane'!AF19,'BIFUbC-hydrogen'!AF19)</f>
        <v>66978380485489.039</v>
      </c>
    </row>
    <row r="21" spans="1:32">
      <c r="A21" s="14" t="s">
        <v>20</v>
      </c>
      <c r="B21" s="20">
        <f>SUM('BIFUbC-electricity'!B20,'BIFUbC-coal'!B20,'BIFUbC-natural-gas'!B20,'BIFUbC-biomass'!B20,'BIFUbC-heat'!B20,'BIFUbC-crude-oil'!B20,'BIFUbC-petroleum-diesel'!B20,'BIFUbC-heavy-or-residual-oil'!B20,'BIFUbC-LPG-propane-or-butane'!B20,'BIFUbC-hydrogen'!B20)</f>
        <v>60646094845937.484</v>
      </c>
      <c r="C21" s="20">
        <f>SUM('BIFUbC-electricity'!C20,'BIFUbC-coal'!C20,'BIFUbC-natural-gas'!C20,'BIFUbC-biomass'!C20,'BIFUbC-heat'!C20,'BIFUbC-crude-oil'!C20,'BIFUbC-petroleum-diesel'!C20,'BIFUbC-heavy-or-residual-oil'!C20,'BIFUbC-LPG-propane-or-butane'!C20,'BIFUbC-hydrogen'!C20)</f>
        <v>62376547337691.477</v>
      </c>
      <c r="D21" s="20">
        <f>SUM('BIFUbC-electricity'!D20,'BIFUbC-coal'!D20,'BIFUbC-natural-gas'!D20,'BIFUbC-biomass'!D20,'BIFUbC-heat'!D20,'BIFUbC-crude-oil'!D20,'BIFUbC-petroleum-diesel'!D20,'BIFUbC-heavy-or-residual-oil'!D20,'BIFUbC-LPG-propane-or-butane'!D20,'BIFUbC-hydrogen'!D20)</f>
        <v>64106999829445.477</v>
      </c>
      <c r="E21" s="20">
        <f>SUM('BIFUbC-electricity'!E20,'BIFUbC-coal'!E20,'BIFUbC-natural-gas'!E20,'BIFUbC-biomass'!E20,'BIFUbC-heat'!E20,'BIFUbC-crude-oil'!E20,'BIFUbC-petroleum-diesel'!E20,'BIFUbC-heavy-or-residual-oil'!E20,'BIFUbC-LPG-propane-or-butane'!E20,'BIFUbC-hydrogen'!E20)</f>
        <v>65837452321199.477</v>
      </c>
      <c r="F21" s="20">
        <f>SUM('BIFUbC-electricity'!F20,'BIFUbC-coal'!F20,'BIFUbC-natural-gas'!F20,'BIFUbC-biomass'!F20,'BIFUbC-heat'!F20,'BIFUbC-crude-oil'!F20,'BIFUbC-petroleum-diesel'!F20,'BIFUbC-heavy-or-residual-oil'!F20,'BIFUbC-LPG-propane-or-butane'!F20,'BIFUbC-hydrogen'!F20)</f>
        <v>67567904812953.477</v>
      </c>
      <c r="G21" s="20">
        <f>SUM('BIFUbC-electricity'!G20,'BIFUbC-coal'!G20,'BIFUbC-natural-gas'!G20,'BIFUbC-biomass'!G20,'BIFUbC-heat'!G20,'BIFUbC-crude-oil'!G20,'BIFUbC-petroleum-diesel'!G20,'BIFUbC-heavy-or-residual-oil'!G20,'BIFUbC-LPG-propane-or-butane'!G20,'BIFUbC-hydrogen'!G20)</f>
        <v>69298357304707.477</v>
      </c>
      <c r="H21" s="20">
        <f>SUM('BIFUbC-electricity'!H20,'BIFUbC-coal'!H20,'BIFUbC-natural-gas'!H20,'BIFUbC-biomass'!H20,'BIFUbC-heat'!H20,'BIFUbC-crude-oil'!H20,'BIFUbC-petroleum-diesel'!H20,'BIFUbC-heavy-or-residual-oil'!H20,'BIFUbC-LPG-propane-or-butane'!H20,'BIFUbC-hydrogen'!H20)</f>
        <v>70568016950543.391</v>
      </c>
      <c r="I21" s="20">
        <f>SUM('BIFUbC-electricity'!I20,'BIFUbC-coal'!I20,'BIFUbC-natural-gas'!I20,'BIFUbC-biomass'!I20,'BIFUbC-heat'!I20,'BIFUbC-crude-oil'!I20,'BIFUbC-petroleum-diesel'!I20,'BIFUbC-heavy-or-residual-oil'!I20,'BIFUbC-LPG-propane-or-butane'!I20,'BIFUbC-hydrogen'!I20)</f>
        <v>71837676596379.609</v>
      </c>
      <c r="J21" s="20">
        <f>SUM('BIFUbC-electricity'!J20,'BIFUbC-coal'!J20,'BIFUbC-natural-gas'!J20,'BIFUbC-biomass'!J20,'BIFUbC-heat'!J20,'BIFUbC-crude-oil'!J20,'BIFUbC-petroleum-diesel'!J20,'BIFUbC-heavy-or-residual-oil'!J20,'BIFUbC-LPG-propane-or-butane'!J20,'BIFUbC-hydrogen'!J20)</f>
        <v>73107336242215.813</v>
      </c>
      <c r="K21" s="20">
        <f>SUM('BIFUbC-electricity'!K20,'BIFUbC-coal'!K20,'BIFUbC-natural-gas'!K20,'BIFUbC-biomass'!K20,'BIFUbC-heat'!K20,'BIFUbC-crude-oil'!K20,'BIFUbC-petroleum-diesel'!K20,'BIFUbC-heavy-or-residual-oil'!K20,'BIFUbC-LPG-propane-or-butane'!K20,'BIFUbC-hydrogen'!K20)</f>
        <v>74376995888052.047</v>
      </c>
      <c r="L21" s="20">
        <f>SUM('BIFUbC-electricity'!L20,'BIFUbC-coal'!L20,'BIFUbC-natural-gas'!L20,'BIFUbC-biomass'!L20,'BIFUbC-heat'!L20,'BIFUbC-crude-oil'!L20,'BIFUbC-petroleum-diesel'!L20,'BIFUbC-heavy-or-residual-oil'!L20,'BIFUbC-LPG-propane-or-butane'!L20,'BIFUbC-hydrogen'!L20)</f>
        <v>75646655533888.563</v>
      </c>
      <c r="M21" s="20">
        <f>SUM('BIFUbC-electricity'!M20,'BIFUbC-coal'!M20,'BIFUbC-natural-gas'!M20,'BIFUbC-biomass'!M20,'BIFUbC-heat'!M20,'BIFUbC-crude-oil'!M20,'BIFUbC-petroleum-diesel'!M20,'BIFUbC-heavy-or-residual-oil'!M20,'BIFUbC-LPG-propane-or-butane'!M20,'BIFUbC-hydrogen'!M20)</f>
        <v>76715153182539.969</v>
      </c>
      <c r="N21" s="20">
        <f>SUM('BIFUbC-electricity'!N20,'BIFUbC-coal'!N20,'BIFUbC-natural-gas'!N20,'BIFUbC-biomass'!N20,'BIFUbC-heat'!N20,'BIFUbC-crude-oil'!N20,'BIFUbC-petroleum-diesel'!N20,'BIFUbC-heavy-or-residual-oil'!N20,'BIFUbC-LPG-propane-or-butane'!N20,'BIFUbC-hydrogen'!N20)</f>
        <v>77783650831191.391</v>
      </c>
      <c r="O21" s="20">
        <f>SUM('BIFUbC-electricity'!O20,'BIFUbC-coal'!O20,'BIFUbC-natural-gas'!O20,'BIFUbC-biomass'!O20,'BIFUbC-heat'!O20,'BIFUbC-crude-oil'!O20,'BIFUbC-petroleum-diesel'!O20,'BIFUbC-heavy-or-residual-oil'!O20,'BIFUbC-LPG-propane-or-butane'!O20,'BIFUbC-hydrogen'!O20)</f>
        <v>78852148479842.797</v>
      </c>
      <c r="P21" s="20">
        <f>SUM('BIFUbC-electricity'!P20,'BIFUbC-coal'!P20,'BIFUbC-natural-gas'!P20,'BIFUbC-biomass'!P20,'BIFUbC-heat'!P20,'BIFUbC-crude-oil'!P20,'BIFUbC-petroleum-diesel'!P20,'BIFUbC-heavy-or-residual-oil'!P20,'BIFUbC-LPG-propane-or-butane'!P20,'BIFUbC-hydrogen'!P20)</f>
        <v>79920646128494.219</v>
      </c>
      <c r="Q21" s="20">
        <f>SUM('BIFUbC-electricity'!Q20,'BIFUbC-coal'!Q20,'BIFUbC-natural-gas'!Q20,'BIFUbC-biomass'!Q20,'BIFUbC-heat'!Q20,'BIFUbC-crude-oil'!Q20,'BIFUbC-petroleum-diesel'!Q20,'BIFUbC-heavy-or-residual-oil'!Q20,'BIFUbC-LPG-propane-or-butane'!Q20,'BIFUbC-hydrogen'!Q20)</f>
        <v>80989143777145.625</v>
      </c>
      <c r="R21" s="20">
        <f>SUM('BIFUbC-electricity'!R20,'BIFUbC-coal'!R20,'BIFUbC-natural-gas'!R20,'BIFUbC-biomass'!R20,'BIFUbC-heat'!R20,'BIFUbC-crude-oil'!R20,'BIFUbC-petroleum-diesel'!R20,'BIFUbC-heavy-or-residual-oil'!R20,'BIFUbC-LPG-propane-or-butane'!R20,'BIFUbC-hydrogen'!R20)</f>
        <v>82091113633284.344</v>
      </c>
      <c r="S21" s="20">
        <f>SUM('BIFUbC-electricity'!S20,'BIFUbC-coal'!S20,'BIFUbC-natural-gas'!S20,'BIFUbC-biomass'!S20,'BIFUbC-heat'!S20,'BIFUbC-crude-oil'!S20,'BIFUbC-petroleum-diesel'!S20,'BIFUbC-heavy-or-residual-oil'!S20,'BIFUbC-LPG-propane-or-butane'!S20,'BIFUbC-hydrogen'!S20)</f>
        <v>83193083489423.063</v>
      </c>
      <c r="T21" s="20">
        <f>SUM('BIFUbC-electricity'!T20,'BIFUbC-coal'!T20,'BIFUbC-natural-gas'!T20,'BIFUbC-biomass'!T20,'BIFUbC-heat'!T20,'BIFUbC-crude-oil'!T20,'BIFUbC-petroleum-diesel'!T20,'BIFUbC-heavy-or-residual-oil'!T20,'BIFUbC-LPG-propane-or-butane'!T20,'BIFUbC-hydrogen'!T20)</f>
        <v>84295053345561.781</v>
      </c>
      <c r="U21" s="20">
        <f>SUM('BIFUbC-electricity'!U20,'BIFUbC-coal'!U20,'BIFUbC-natural-gas'!U20,'BIFUbC-biomass'!U20,'BIFUbC-heat'!U20,'BIFUbC-crude-oil'!U20,'BIFUbC-petroleum-diesel'!U20,'BIFUbC-heavy-or-residual-oil'!U20,'BIFUbC-LPG-propane-or-butane'!U20,'BIFUbC-hydrogen'!U20)</f>
        <v>85397023201700.5</v>
      </c>
      <c r="V21" s="20">
        <f>SUM('BIFUbC-electricity'!V20,'BIFUbC-coal'!V20,'BIFUbC-natural-gas'!V20,'BIFUbC-biomass'!V20,'BIFUbC-heat'!V20,'BIFUbC-crude-oil'!V20,'BIFUbC-petroleum-diesel'!V20,'BIFUbC-heavy-or-residual-oil'!V20,'BIFUbC-LPG-propane-or-butane'!V20,'BIFUbC-hydrogen'!V20)</f>
        <v>86498993057839.203</v>
      </c>
      <c r="W21" s="20">
        <f>SUM('BIFUbC-electricity'!W20,'BIFUbC-coal'!W20,'BIFUbC-natural-gas'!W20,'BIFUbC-biomass'!W20,'BIFUbC-heat'!W20,'BIFUbC-crude-oil'!W20,'BIFUbC-petroleum-diesel'!W20,'BIFUbC-heavy-or-residual-oil'!W20,'BIFUbC-LPG-propane-or-butane'!W20,'BIFUbC-hydrogen'!W20)</f>
        <v>87556333303994.844</v>
      </c>
      <c r="X21" s="20">
        <f>SUM('BIFUbC-electricity'!X20,'BIFUbC-coal'!X20,'BIFUbC-natural-gas'!X20,'BIFUbC-biomass'!X20,'BIFUbC-heat'!X20,'BIFUbC-crude-oil'!X20,'BIFUbC-petroleum-diesel'!X20,'BIFUbC-heavy-or-residual-oil'!X20,'BIFUbC-LPG-propane-or-butane'!X20,'BIFUbC-hydrogen'!X20)</f>
        <v>88644102829684.391</v>
      </c>
      <c r="Y21" s="20">
        <f>SUM('BIFUbC-electricity'!Y20,'BIFUbC-coal'!Y20,'BIFUbC-natural-gas'!Y20,'BIFUbC-biomass'!Y20,'BIFUbC-heat'!Y20,'BIFUbC-crude-oil'!Y20,'BIFUbC-petroleum-diesel'!Y20,'BIFUbC-heavy-or-residual-oil'!Y20,'BIFUbC-LPG-propane-or-butane'!Y20,'BIFUbC-hydrogen'!Y20)</f>
        <v>89731872355374.203</v>
      </c>
      <c r="Z21" s="20">
        <f>SUM('BIFUbC-electricity'!Z20,'BIFUbC-coal'!Z20,'BIFUbC-natural-gas'!Z20,'BIFUbC-biomass'!Z20,'BIFUbC-heat'!Z20,'BIFUbC-crude-oil'!Z20,'BIFUbC-petroleum-diesel'!Z20,'BIFUbC-heavy-or-residual-oil'!Z20,'BIFUbC-LPG-propane-or-butane'!Z20,'BIFUbC-hydrogen'!Z20)</f>
        <v>90819641881063.734</v>
      </c>
      <c r="AA21" s="20">
        <f>SUM('BIFUbC-electricity'!AA20,'BIFUbC-coal'!AA20,'BIFUbC-natural-gas'!AA20,'BIFUbC-biomass'!AA20,'BIFUbC-heat'!AA20,'BIFUbC-crude-oil'!AA20,'BIFUbC-petroleum-diesel'!AA20,'BIFUbC-heavy-or-residual-oil'!AA20,'BIFUbC-LPG-propane-or-butane'!AA20,'BIFUbC-hydrogen'!AA20)</f>
        <v>91907411406753.297</v>
      </c>
      <c r="AB21" s="20">
        <f>SUM('BIFUbC-electricity'!AB20,'BIFUbC-coal'!AB20,'BIFUbC-natural-gas'!AB20,'BIFUbC-biomass'!AB20,'BIFUbC-heat'!AB20,'BIFUbC-crude-oil'!AB20,'BIFUbC-petroleum-diesel'!AB20,'BIFUbC-heavy-or-residual-oil'!AB20,'BIFUbC-LPG-propane-or-butane'!AB20,'BIFUbC-hydrogen'!AB20)</f>
        <v>92995180932442.828</v>
      </c>
      <c r="AC21" s="20">
        <f>SUM('BIFUbC-electricity'!AC20,'BIFUbC-coal'!AC20,'BIFUbC-natural-gas'!AC20,'BIFUbC-biomass'!AC20,'BIFUbC-heat'!AC20,'BIFUbC-crude-oil'!AC20,'BIFUbC-petroleum-diesel'!AC20,'BIFUbC-heavy-or-residual-oil'!AC20,'BIFUbC-LPG-propane-or-butane'!AC20,'BIFUbC-hydrogen'!AC20)</f>
        <v>94082950458132.359</v>
      </c>
      <c r="AD21" s="20">
        <f>SUM('BIFUbC-electricity'!AD20,'BIFUbC-coal'!AD20,'BIFUbC-natural-gas'!AD20,'BIFUbC-biomass'!AD20,'BIFUbC-heat'!AD20,'BIFUbC-crude-oil'!AD20,'BIFUbC-petroleum-diesel'!AD20,'BIFUbC-heavy-or-residual-oil'!AD20,'BIFUbC-LPG-propane-or-butane'!AD20,'BIFUbC-hydrogen'!AD20)</f>
        <v>95170719983821.891</v>
      </c>
      <c r="AE21" s="20">
        <f>SUM('BIFUbC-electricity'!AE20,'BIFUbC-coal'!AE20,'BIFUbC-natural-gas'!AE20,'BIFUbC-biomass'!AE20,'BIFUbC-heat'!AE20,'BIFUbC-crude-oil'!AE20,'BIFUbC-petroleum-diesel'!AE20,'BIFUbC-heavy-or-residual-oil'!AE20,'BIFUbC-LPG-propane-or-butane'!AE20,'BIFUbC-hydrogen'!AE20)</f>
        <v>96258489509511.422</v>
      </c>
      <c r="AF21" s="20">
        <f>SUM('BIFUbC-electricity'!AF20,'BIFUbC-coal'!AF20,'BIFUbC-natural-gas'!AF20,'BIFUbC-biomass'!AF20,'BIFUbC-heat'!AF20,'BIFUbC-crude-oil'!AF20,'BIFUbC-petroleum-diesel'!AF20,'BIFUbC-heavy-or-residual-oil'!AF20,'BIFUbC-LPG-propane-or-butane'!AF20,'BIFUbC-hydrogen'!AF20)</f>
        <v>97346259035200.953</v>
      </c>
    </row>
    <row r="22" spans="1:32">
      <c r="A22" s="14" t="s">
        <v>21</v>
      </c>
      <c r="B22" s="20">
        <f>SUM('BIFUbC-electricity'!B21,'BIFUbC-coal'!B21,'BIFUbC-natural-gas'!B21,'BIFUbC-biomass'!B21,'BIFUbC-heat'!B21,'BIFUbC-crude-oil'!B21,'BIFUbC-petroleum-diesel'!B21,'BIFUbC-heavy-or-residual-oil'!B21,'BIFUbC-LPG-propane-or-butane'!B21,'BIFUbC-hydrogen'!B21)</f>
        <v>98163060035960.609</v>
      </c>
      <c r="C22" s="20">
        <f>SUM('BIFUbC-electricity'!C21,'BIFUbC-coal'!C21,'BIFUbC-natural-gas'!C21,'BIFUbC-biomass'!C21,'BIFUbC-heat'!C21,'BIFUbC-crude-oil'!C21,'BIFUbC-petroleum-diesel'!C21,'BIFUbC-heavy-or-residual-oil'!C21,'BIFUbC-LPG-propane-or-butane'!C21,'BIFUbC-hydrogen'!C21)</f>
        <v>97228241937875.484</v>
      </c>
      <c r="D22" s="20">
        <f>SUM('BIFUbC-electricity'!D21,'BIFUbC-coal'!D21,'BIFUbC-natural-gas'!D21,'BIFUbC-biomass'!D21,'BIFUbC-heat'!D21,'BIFUbC-crude-oil'!D21,'BIFUbC-petroleum-diesel'!D21,'BIFUbC-heavy-or-residual-oil'!D21,'BIFUbC-LPG-propane-or-butane'!D21,'BIFUbC-hydrogen'!D21)</f>
        <v>96293423839790.391</v>
      </c>
      <c r="E22" s="20">
        <f>SUM('BIFUbC-electricity'!E21,'BIFUbC-coal'!E21,'BIFUbC-natural-gas'!E21,'BIFUbC-biomass'!E21,'BIFUbC-heat'!E21,'BIFUbC-crude-oil'!E21,'BIFUbC-petroleum-diesel'!E21,'BIFUbC-heavy-or-residual-oil'!E21,'BIFUbC-LPG-propane-or-butane'!E21,'BIFUbC-hydrogen'!E21)</f>
        <v>95358605741705.297</v>
      </c>
      <c r="F22" s="20">
        <f>SUM('BIFUbC-electricity'!F21,'BIFUbC-coal'!F21,'BIFUbC-natural-gas'!F21,'BIFUbC-biomass'!F21,'BIFUbC-heat'!F21,'BIFUbC-crude-oil'!F21,'BIFUbC-petroleum-diesel'!F21,'BIFUbC-heavy-or-residual-oil'!F21,'BIFUbC-LPG-propane-or-butane'!F21,'BIFUbC-hydrogen'!F21)</f>
        <v>94423787643620.203</v>
      </c>
      <c r="G22" s="20">
        <f>SUM('BIFUbC-electricity'!G21,'BIFUbC-coal'!G21,'BIFUbC-natural-gas'!G21,'BIFUbC-biomass'!G21,'BIFUbC-heat'!G21,'BIFUbC-crude-oil'!G21,'BIFUbC-petroleum-diesel'!G21,'BIFUbC-heavy-or-residual-oil'!G21,'BIFUbC-LPG-propane-or-butane'!G21,'BIFUbC-hydrogen'!G21)</f>
        <v>93488969545535.094</v>
      </c>
      <c r="H22" s="20">
        <f>SUM('BIFUbC-electricity'!H21,'BIFUbC-coal'!H21,'BIFUbC-natural-gas'!H21,'BIFUbC-biomass'!H21,'BIFUbC-heat'!H21,'BIFUbC-crude-oil'!H21,'BIFUbC-petroleum-diesel'!H21,'BIFUbC-heavy-or-residual-oil'!H21,'BIFUbC-LPG-propane-or-butane'!H21,'BIFUbC-hydrogen'!H21)</f>
        <v>95249747480093.047</v>
      </c>
      <c r="I22" s="20">
        <f>SUM('BIFUbC-electricity'!I21,'BIFUbC-coal'!I21,'BIFUbC-natural-gas'!I21,'BIFUbC-biomass'!I21,'BIFUbC-heat'!I21,'BIFUbC-crude-oil'!I21,'BIFUbC-petroleum-diesel'!I21,'BIFUbC-heavy-or-residual-oil'!I21,'BIFUbC-LPG-propane-or-butane'!I21,'BIFUbC-hydrogen'!I21)</f>
        <v>97010525414651.297</v>
      </c>
      <c r="J22" s="20">
        <f>SUM('BIFUbC-electricity'!J21,'BIFUbC-coal'!J21,'BIFUbC-natural-gas'!J21,'BIFUbC-biomass'!J21,'BIFUbC-heat'!J21,'BIFUbC-crude-oil'!J21,'BIFUbC-petroleum-diesel'!J21,'BIFUbC-heavy-or-residual-oil'!J21,'BIFUbC-LPG-propane-or-butane'!J21,'BIFUbC-hydrogen'!J21)</f>
        <v>98771303349209.563</v>
      </c>
      <c r="K22" s="20">
        <f>SUM('BIFUbC-electricity'!K21,'BIFUbC-coal'!K21,'BIFUbC-natural-gas'!K21,'BIFUbC-biomass'!K21,'BIFUbC-heat'!K21,'BIFUbC-crude-oil'!K21,'BIFUbC-petroleum-diesel'!K21,'BIFUbC-heavy-or-residual-oil'!K21,'BIFUbC-LPG-propane-or-butane'!K21,'BIFUbC-hydrogen'!K21)</f>
        <v>100532081283767.83</v>
      </c>
      <c r="L22" s="20">
        <f>SUM('BIFUbC-electricity'!L21,'BIFUbC-coal'!L21,'BIFUbC-natural-gas'!L21,'BIFUbC-biomass'!L21,'BIFUbC-heat'!L21,'BIFUbC-crude-oil'!L21,'BIFUbC-petroleum-diesel'!L21,'BIFUbC-heavy-or-residual-oil'!L21,'BIFUbC-LPG-propane-or-butane'!L21,'BIFUbC-hydrogen'!L21)</f>
        <v>102292859218326.39</v>
      </c>
      <c r="M22" s="20">
        <f>SUM('BIFUbC-electricity'!M21,'BIFUbC-coal'!M21,'BIFUbC-natural-gas'!M21,'BIFUbC-biomass'!M21,'BIFUbC-heat'!M21,'BIFUbC-crude-oil'!M21,'BIFUbC-petroleum-diesel'!M21,'BIFUbC-heavy-or-residual-oil'!M21,'BIFUbC-LPG-propane-or-butane'!M21,'BIFUbC-hydrogen'!M21)</f>
        <v>103807512385915.41</v>
      </c>
      <c r="N22" s="20">
        <f>SUM('BIFUbC-electricity'!N21,'BIFUbC-coal'!N21,'BIFUbC-natural-gas'!N21,'BIFUbC-biomass'!N21,'BIFUbC-heat'!N21,'BIFUbC-crude-oil'!N21,'BIFUbC-petroleum-diesel'!N21,'BIFUbC-heavy-or-residual-oil'!N21,'BIFUbC-LPG-propane-or-butane'!N21,'BIFUbC-hydrogen'!N21)</f>
        <v>105322165553504.41</v>
      </c>
      <c r="O22" s="20">
        <f>SUM('BIFUbC-electricity'!O21,'BIFUbC-coal'!O21,'BIFUbC-natural-gas'!O21,'BIFUbC-biomass'!O21,'BIFUbC-heat'!O21,'BIFUbC-crude-oil'!O21,'BIFUbC-petroleum-diesel'!O21,'BIFUbC-heavy-or-residual-oil'!O21,'BIFUbC-LPG-propane-or-butane'!O21,'BIFUbC-hydrogen'!O21)</f>
        <v>106836818721093.42</v>
      </c>
      <c r="P22" s="20">
        <f>SUM('BIFUbC-electricity'!P21,'BIFUbC-coal'!P21,'BIFUbC-natural-gas'!P21,'BIFUbC-biomass'!P21,'BIFUbC-heat'!P21,'BIFUbC-crude-oil'!P21,'BIFUbC-petroleum-diesel'!P21,'BIFUbC-heavy-or-residual-oil'!P21,'BIFUbC-LPG-propane-or-butane'!P21,'BIFUbC-hydrogen'!P21)</f>
        <v>108351471888682.44</v>
      </c>
      <c r="Q22" s="20">
        <f>SUM('BIFUbC-electricity'!Q21,'BIFUbC-coal'!Q21,'BIFUbC-natural-gas'!Q21,'BIFUbC-biomass'!Q21,'BIFUbC-heat'!Q21,'BIFUbC-crude-oil'!Q21,'BIFUbC-petroleum-diesel'!Q21,'BIFUbC-heavy-or-residual-oil'!Q21,'BIFUbC-LPG-propane-or-butane'!Q21,'BIFUbC-hydrogen'!Q21)</f>
        <v>109866125056271.44</v>
      </c>
      <c r="R22" s="20">
        <f>SUM('BIFUbC-electricity'!R21,'BIFUbC-coal'!R21,'BIFUbC-natural-gas'!R21,'BIFUbC-biomass'!R21,'BIFUbC-heat'!R21,'BIFUbC-crude-oil'!R21,'BIFUbC-petroleum-diesel'!R21,'BIFUbC-heavy-or-residual-oil'!R21,'BIFUbC-LPG-propane-or-butane'!R21,'BIFUbC-hydrogen'!R21)</f>
        <v>111435778955173.22</v>
      </c>
      <c r="S22" s="20">
        <f>SUM('BIFUbC-electricity'!S21,'BIFUbC-coal'!S21,'BIFUbC-natural-gas'!S21,'BIFUbC-biomass'!S21,'BIFUbC-heat'!S21,'BIFUbC-crude-oil'!S21,'BIFUbC-petroleum-diesel'!S21,'BIFUbC-heavy-or-residual-oil'!S21,'BIFUbC-LPG-propane-or-butane'!S21,'BIFUbC-hydrogen'!S21)</f>
        <v>113005432854075.02</v>
      </c>
      <c r="T22" s="20">
        <f>SUM('BIFUbC-electricity'!T21,'BIFUbC-coal'!T21,'BIFUbC-natural-gas'!T21,'BIFUbC-biomass'!T21,'BIFUbC-heat'!T21,'BIFUbC-crude-oil'!T21,'BIFUbC-petroleum-diesel'!T21,'BIFUbC-heavy-or-residual-oil'!T21,'BIFUbC-LPG-propane-or-butane'!T21,'BIFUbC-hydrogen'!T21)</f>
        <v>114575086752976.8</v>
      </c>
      <c r="U22" s="20">
        <f>SUM('BIFUbC-electricity'!U21,'BIFUbC-coal'!U21,'BIFUbC-natural-gas'!U21,'BIFUbC-biomass'!U21,'BIFUbC-heat'!U21,'BIFUbC-crude-oil'!U21,'BIFUbC-petroleum-diesel'!U21,'BIFUbC-heavy-or-residual-oil'!U21,'BIFUbC-LPG-propane-or-butane'!U21,'BIFUbC-hydrogen'!U21)</f>
        <v>116144740651878.59</v>
      </c>
      <c r="V22" s="20">
        <f>SUM('BIFUbC-electricity'!V21,'BIFUbC-coal'!V21,'BIFUbC-natural-gas'!V21,'BIFUbC-biomass'!V21,'BIFUbC-heat'!V21,'BIFUbC-crude-oil'!V21,'BIFUbC-petroleum-diesel'!V21,'BIFUbC-heavy-or-residual-oil'!V21,'BIFUbC-LPG-propane-or-butane'!V21,'BIFUbC-hydrogen'!V21)</f>
        <v>117714394550780.38</v>
      </c>
      <c r="W22" s="20">
        <f>SUM('BIFUbC-electricity'!W21,'BIFUbC-coal'!W21,'BIFUbC-natural-gas'!W21,'BIFUbC-biomass'!W21,'BIFUbC-heat'!W21,'BIFUbC-crude-oil'!W21,'BIFUbC-petroleum-diesel'!W21,'BIFUbC-heavy-or-residual-oil'!W21,'BIFUbC-LPG-propane-or-butane'!W21,'BIFUbC-hydrogen'!W21)</f>
        <v>119210714141265.09</v>
      </c>
      <c r="X22" s="20">
        <f>SUM('BIFUbC-electricity'!X21,'BIFUbC-coal'!X21,'BIFUbC-natural-gas'!X21,'BIFUbC-biomass'!X21,'BIFUbC-heat'!X21,'BIFUbC-crude-oil'!X21,'BIFUbC-petroleum-diesel'!X21,'BIFUbC-heavy-or-residual-oil'!X21,'BIFUbC-LPG-propane-or-butane'!X21,'BIFUbC-hydrogen'!X21)</f>
        <v>120757034396579.61</v>
      </c>
      <c r="Y22" s="20">
        <f>SUM('BIFUbC-electricity'!Y21,'BIFUbC-coal'!Y21,'BIFUbC-natural-gas'!Y21,'BIFUbC-biomass'!Y21,'BIFUbC-heat'!Y21,'BIFUbC-crude-oil'!Y21,'BIFUbC-petroleum-diesel'!Y21,'BIFUbC-heavy-or-residual-oil'!Y21,'BIFUbC-LPG-propane-or-butane'!Y21,'BIFUbC-hydrogen'!Y21)</f>
        <v>122303354651894.42</v>
      </c>
      <c r="Z22" s="20">
        <f>SUM('BIFUbC-electricity'!Z21,'BIFUbC-coal'!Z21,'BIFUbC-natural-gas'!Z21,'BIFUbC-biomass'!Z21,'BIFUbC-heat'!Z21,'BIFUbC-crude-oil'!Z21,'BIFUbC-petroleum-diesel'!Z21,'BIFUbC-heavy-or-residual-oil'!Z21,'BIFUbC-LPG-propane-or-butane'!Z21,'BIFUbC-hydrogen'!Z21)</f>
        <v>123849674907208.94</v>
      </c>
      <c r="AA22" s="20">
        <f>SUM('BIFUbC-electricity'!AA21,'BIFUbC-coal'!AA21,'BIFUbC-natural-gas'!AA21,'BIFUbC-biomass'!AA21,'BIFUbC-heat'!AA21,'BIFUbC-crude-oil'!AA21,'BIFUbC-petroleum-diesel'!AA21,'BIFUbC-heavy-or-residual-oil'!AA21,'BIFUbC-LPG-propane-or-butane'!AA21,'BIFUbC-hydrogen'!AA21)</f>
        <v>125395995162523.63</v>
      </c>
      <c r="AB22" s="20">
        <f>SUM('BIFUbC-electricity'!AB21,'BIFUbC-coal'!AB21,'BIFUbC-natural-gas'!AB21,'BIFUbC-biomass'!AB21,'BIFUbC-heat'!AB21,'BIFUbC-crude-oil'!AB21,'BIFUbC-petroleum-diesel'!AB21,'BIFUbC-heavy-or-residual-oil'!AB21,'BIFUbC-LPG-propane-or-butane'!AB21,'BIFUbC-hydrogen'!AB21)</f>
        <v>126942315417838.11</v>
      </c>
      <c r="AC22" s="20">
        <f>SUM('BIFUbC-electricity'!AC21,'BIFUbC-coal'!AC21,'BIFUbC-natural-gas'!AC21,'BIFUbC-biomass'!AC21,'BIFUbC-heat'!AC21,'BIFUbC-crude-oil'!AC21,'BIFUbC-petroleum-diesel'!AC21,'BIFUbC-heavy-or-residual-oil'!AC21,'BIFUbC-LPG-propane-or-butane'!AC21,'BIFUbC-hydrogen'!AC21)</f>
        <v>128488635673152.64</v>
      </c>
      <c r="AD22" s="20">
        <f>SUM('BIFUbC-electricity'!AD21,'BIFUbC-coal'!AD21,'BIFUbC-natural-gas'!AD21,'BIFUbC-biomass'!AD21,'BIFUbC-heat'!AD21,'BIFUbC-crude-oil'!AD21,'BIFUbC-petroleum-diesel'!AD21,'BIFUbC-heavy-or-residual-oil'!AD21,'BIFUbC-LPG-propane-or-butane'!AD21,'BIFUbC-hydrogen'!AD21)</f>
        <v>130034955928467.17</v>
      </c>
      <c r="AE22" s="20">
        <f>SUM('BIFUbC-electricity'!AE21,'BIFUbC-coal'!AE21,'BIFUbC-natural-gas'!AE21,'BIFUbC-biomass'!AE21,'BIFUbC-heat'!AE21,'BIFUbC-crude-oil'!AE21,'BIFUbC-petroleum-diesel'!AE21,'BIFUbC-heavy-or-residual-oil'!AE21,'BIFUbC-LPG-propane-or-butane'!AE21,'BIFUbC-hydrogen'!AE21)</f>
        <v>131581276183781.67</v>
      </c>
      <c r="AF22" s="20">
        <f>SUM('BIFUbC-electricity'!AF21,'BIFUbC-coal'!AF21,'BIFUbC-natural-gas'!AF21,'BIFUbC-biomass'!AF21,'BIFUbC-heat'!AF21,'BIFUbC-crude-oil'!AF21,'BIFUbC-petroleum-diesel'!AF21,'BIFUbC-heavy-or-residual-oil'!AF21,'BIFUbC-LPG-propane-or-butane'!AF21,'BIFUbC-hydrogen'!AF21)</f>
        <v>133127596439096.22</v>
      </c>
    </row>
    <row r="23" spans="1:32">
      <c r="A23" s="14" t="s">
        <v>22</v>
      </c>
      <c r="B23" s="20">
        <f>SUM('BIFUbC-electricity'!B22,'BIFUbC-coal'!B22,'BIFUbC-natural-gas'!B22,'BIFUbC-biomass'!B22,'BIFUbC-heat'!B22,'BIFUbC-crude-oil'!B22,'BIFUbC-petroleum-diesel'!B22,'BIFUbC-heavy-or-residual-oil'!B22,'BIFUbC-LPG-propane-or-butane'!B22,'BIFUbC-hydrogen'!B22)</f>
        <v>18844886735817.223</v>
      </c>
      <c r="C23" s="20">
        <f>SUM('BIFUbC-electricity'!C22,'BIFUbC-coal'!C22,'BIFUbC-natural-gas'!C22,'BIFUbC-biomass'!C22,'BIFUbC-heat'!C22,'BIFUbC-crude-oil'!C22,'BIFUbC-petroleum-diesel'!C22,'BIFUbC-heavy-or-residual-oil'!C22,'BIFUbC-LPG-propane-or-butane'!C22,'BIFUbC-hydrogen'!C22)</f>
        <v>19100622477332.125</v>
      </c>
      <c r="D23" s="20">
        <f>SUM('BIFUbC-electricity'!D22,'BIFUbC-coal'!D22,'BIFUbC-natural-gas'!D22,'BIFUbC-biomass'!D22,'BIFUbC-heat'!D22,'BIFUbC-crude-oil'!D22,'BIFUbC-petroleum-diesel'!D22,'BIFUbC-heavy-or-residual-oil'!D22,'BIFUbC-LPG-propane-or-butane'!D22,'BIFUbC-hydrogen'!D22)</f>
        <v>19356358218847.027</v>
      </c>
      <c r="E23" s="20">
        <f>SUM('BIFUbC-electricity'!E22,'BIFUbC-coal'!E22,'BIFUbC-natural-gas'!E22,'BIFUbC-biomass'!E22,'BIFUbC-heat'!E22,'BIFUbC-crude-oil'!E22,'BIFUbC-petroleum-diesel'!E22,'BIFUbC-heavy-or-residual-oil'!E22,'BIFUbC-LPG-propane-or-butane'!E22,'BIFUbC-hydrogen'!E22)</f>
        <v>19612093960361.934</v>
      </c>
      <c r="F23" s="20">
        <f>SUM('BIFUbC-electricity'!F22,'BIFUbC-coal'!F22,'BIFUbC-natural-gas'!F22,'BIFUbC-biomass'!F22,'BIFUbC-heat'!F22,'BIFUbC-crude-oil'!F22,'BIFUbC-petroleum-diesel'!F22,'BIFUbC-heavy-or-residual-oil'!F22,'BIFUbC-LPG-propane-or-butane'!F22,'BIFUbC-hydrogen'!F22)</f>
        <v>19867829701876.836</v>
      </c>
      <c r="G23" s="20">
        <f>SUM('BIFUbC-electricity'!G22,'BIFUbC-coal'!G22,'BIFUbC-natural-gas'!G22,'BIFUbC-biomass'!G22,'BIFUbC-heat'!G22,'BIFUbC-crude-oil'!G22,'BIFUbC-petroleum-diesel'!G22,'BIFUbC-heavy-or-residual-oil'!G22,'BIFUbC-LPG-propane-or-butane'!G22,'BIFUbC-hydrogen'!G22)</f>
        <v>20123565443391.738</v>
      </c>
      <c r="H23" s="20">
        <f>SUM('BIFUbC-electricity'!H22,'BIFUbC-coal'!H22,'BIFUbC-natural-gas'!H22,'BIFUbC-biomass'!H22,'BIFUbC-heat'!H22,'BIFUbC-crude-oil'!H22,'BIFUbC-petroleum-diesel'!H22,'BIFUbC-heavy-or-residual-oil'!H22,'BIFUbC-LPG-propane-or-butane'!H22,'BIFUbC-hydrogen'!H22)</f>
        <v>20495878198135.004</v>
      </c>
      <c r="I23" s="20">
        <f>SUM('BIFUbC-electricity'!I22,'BIFUbC-coal'!I22,'BIFUbC-natural-gas'!I22,'BIFUbC-biomass'!I22,'BIFUbC-heat'!I22,'BIFUbC-crude-oil'!I22,'BIFUbC-petroleum-diesel'!I22,'BIFUbC-heavy-or-residual-oil'!I22,'BIFUbC-LPG-propane-or-butane'!I22,'BIFUbC-hydrogen'!I22)</f>
        <v>20868190952878.348</v>
      </c>
      <c r="J23" s="20">
        <f>SUM('BIFUbC-electricity'!J22,'BIFUbC-coal'!J22,'BIFUbC-natural-gas'!J22,'BIFUbC-biomass'!J22,'BIFUbC-heat'!J22,'BIFUbC-crude-oil'!J22,'BIFUbC-petroleum-diesel'!J22,'BIFUbC-heavy-or-residual-oil'!J22,'BIFUbC-LPG-propane-or-butane'!J22,'BIFUbC-hydrogen'!J22)</f>
        <v>21240503707621.691</v>
      </c>
      <c r="K23" s="20">
        <f>SUM('BIFUbC-electricity'!K22,'BIFUbC-coal'!K22,'BIFUbC-natural-gas'!K22,'BIFUbC-biomass'!K22,'BIFUbC-heat'!K22,'BIFUbC-crude-oil'!K22,'BIFUbC-petroleum-diesel'!K22,'BIFUbC-heavy-or-residual-oil'!K22,'BIFUbC-LPG-propane-or-butane'!K22,'BIFUbC-hydrogen'!K22)</f>
        <v>21612816462365.039</v>
      </c>
      <c r="L23" s="20">
        <f>SUM('BIFUbC-electricity'!L22,'BIFUbC-coal'!L22,'BIFUbC-natural-gas'!L22,'BIFUbC-biomass'!L22,'BIFUbC-heat'!L22,'BIFUbC-crude-oil'!L22,'BIFUbC-petroleum-diesel'!L22,'BIFUbC-heavy-or-residual-oil'!L22,'BIFUbC-LPG-propane-or-butane'!L22,'BIFUbC-hydrogen'!L22)</f>
        <v>21985129217108.465</v>
      </c>
      <c r="M23" s="20">
        <f>SUM('BIFUbC-electricity'!M22,'BIFUbC-coal'!M22,'BIFUbC-natural-gas'!M22,'BIFUbC-biomass'!M22,'BIFUbC-heat'!M22,'BIFUbC-crude-oil'!M22,'BIFUbC-petroleum-diesel'!M22,'BIFUbC-heavy-or-residual-oil'!M22,'BIFUbC-LPG-propane-or-butane'!M22,'BIFUbC-hydrogen'!M22)</f>
        <v>22300933030634.18</v>
      </c>
      <c r="N23" s="20">
        <f>SUM('BIFUbC-electricity'!N22,'BIFUbC-coal'!N22,'BIFUbC-natural-gas'!N22,'BIFUbC-biomass'!N22,'BIFUbC-heat'!N22,'BIFUbC-crude-oil'!N22,'BIFUbC-petroleum-diesel'!N22,'BIFUbC-heavy-or-residual-oil'!N22,'BIFUbC-LPG-propane-or-butane'!N22,'BIFUbC-hydrogen'!N22)</f>
        <v>22616736844159.902</v>
      </c>
      <c r="O23" s="20">
        <f>SUM('BIFUbC-electricity'!O22,'BIFUbC-coal'!O22,'BIFUbC-natural-gas'!O22,'BIFUbC-biomass'!O22,'BIFUbC-heat'!O22,'BIFUbC-crude-oil'!O22,'BIFUbC-petroleum-diesel'!O22,'BIFUbC-heavy-or-residual-oil'!O22,'BIFUbC-LPG-propane-or-butane'!O22,'BIFUbC-hydrogen'!O22)</f>
        <v>22932540657685.625</v>
      </c>
      <c r="P23" s="20">
        <f>SUM('BIFUbC-electricity'!P22,'BIFUbC-coal'!P22,'BIFUbC-natural-gas'!P22,'BIFUbC-biomass'!P22,'BIFUbC-heat'!P22,'BIFUbC-crude-oil'!P22,'BIFUbC-petroleum-diesel'!P22,'BIFUbC-heavy-or-residual-oil'!P22,'BIFUbC-LPG-propane-or-butane'!P22,'BIFUbC-hydrogen'!P22)</f>
        <v>23248344471211.344</v>
      </c>
      <c r="Q23" s="20">
        <f>SUM('BIFUbC-electricity'!Q22,'BIFUbC-coal'!Q22,'BIFUbC-natural-gas'!Q22,'BIFUbC-biomass'!Q22,'BIFUbC-heat'!Q22,'BIFUbC-crude-oil'!Q22,'BIFUbC-petroleum-diesel'!Q22,'BIFUbC-heavy-or-residual-oil'!Q22,'BIFUbC-LPG-propane-or-butane'!Q22,'BIFUbC-hydrogen'!Q22)</f>
        <v>23564148284737.063</v>
      </c>
      <c r="R23" s="20">
        <f>SUM('BIFUbC-electricity'!R22,'BIFUbC-coal'!R22,'BIFUbC-natural-gas'!R22,'BIFUbC-biomass'!R22,'BIFUbC-heat'!R22,'BIFUbC-crude-oil'!R22,'BIFUbC-petroleum-diesel'!R22,'BIFUbC-heavy-or-residual-oil'!R22,'BIFUbC-LPG-propane-or-butane'!R22,'BIFUbC-hydrogen'!R22)</f>
        <v>23890415134673.734</v>
      </c>
      <c r="S23" s="20">
        <f>SUM('BIFUbC-electricity'!S22,'BIFUbC-coal'!S22,'BIFUbC-natural-gas'!S22,'BIFUbC-biomass'!S22,'BIFUbC-heat'!S22,'BIFUbC-crude-oil'!S22,'BIFUbC-petroleum-diesel'!S22,'BIFUbC-heavy-or-residual-oil'!S22,'BIFUbC-LPG-propane-or-butane'!S22,'BIFUbC-hydrogen'!S22)</f>
        <v>24216681984610.406</v>
      </c>
      <c r="T23" s="20">
        <f>SUM('BIFUbC-electricity'!T22,'BIFUbC-coal'!T22,'BIFUbC-natural-gas'!T22,'BIFUbC-biomass'!T22,'BIFUbC-heat'!T22,'BIFUbC-crude-oil'!T22,'BIFUbC-petroleum-diesel'!T22,'BIFUbC-heavy-or-residual-oil'!T22,'BIFUbC-LPG-propane-or-butane'!T22,'BIFUbC-hydrogen'!T22)</f>
        <v>24542948834547.078</v>
      </c>
      <c r="U23" s="20">
        <f>SUM('BIFUbC-electricity'!U22,'BIFUbC-coal'!U22,'BIFUbC-natural-gas'!U22,'BIFUbC-biomass'!U22,'BIFUbC-heat'!U22,'BIFUbC-crude-oil'!U22,'BIFUbC-petroleum-diesel'!U22,'BIFUbC-heavy-or-residual-oil'!U22,'BIFUbC-LPG-propane-or-butane'!U22,'BIFUbC-hydrogen'!U22)</f>
        <v>24869215684483.75</v>
      </c>
      <c r="V23" s="20">
        <f>SUM('BIFUbC-electricity'!V22,'BIFUbC-coal'!V22,'BIFUbC-natural-gas'!V22,'BIFUbC-biomass'!V22,'BIFUbC-heat'!V22,'BIFUbC-crude-oil'!V22,'BIFUbC-petroleum-diesel'!V22,'BIFUbC-heavy-or-residual-oil'!V22,'BIFUbC-LPG-propane-or-butane'!V22,'BIFUbC-hydrogen'!V22)</f>
        <v>25195482534420.422</v>
      </c>
      <c r="W23" s="20">
        <f>SUM('BIFUbC-electricity'!W22,'BIFUbC-coal'!W22,'BIFUbC-natural-gas'!W22,'BIFUbC-biomass'!W22,'BIFUbC-heat'!W22,'BIFUbC-crude-oil'!W22,'BIFUbC-petroleum-diesel'!W22,'BIFUbC-heavy-or-residual-oil'!W22,'BIFUbC-LPG-propane-or-butane'!W22,'BIFUbC-hydrogen'!W22)</f>
        <v>25507798669142.484</v>
      </c>
      <c r="X23" s="20">
        <f>SUM('BIFUbC-electricity'!X22,'BIFUbC-coal'!X22,'BIFUbC-natural-gas'!X22,'BIFUbC-biomass'!X22,'BIFUbC-heat'!X22,'BIFUbC-crude-oil'!X22,'BIFUbC-petroleum-diesel'!X22,'BIFUbC-heavy-or-residual-oil'!X22,'BIFUbC-LPG-propane-or-butane'!X22,'BIFUbC-hydrogen'!X22)</f>
        <v>25829626655147.227</v>
      </c>
      <c r="Y23" s="20">
        <f>SUM('BIFUbC-electricity'!Y22,'BIFUbC-coal'!Y22,'BIFUbC-natural-gas'!Y22,'BIFUbC-biomass'!Y22,'BIFUbC-heat'!Y22,'BIFUbC-crude-oil'!Y22,'BIFUbC-petroleum-diesel'!Y22,'BIFUbC-heavy-or-residual-oil'!Y22,'BIFUbC-LPG-propane-or-butane'!Y22,'BIFUbC-hydrogen'!Y22)</f>
        <v>26151454641152.047</v>
      </c>
      <c r="Z23" s="20">
        <f>SUM('BIFUbC-electricity'!Z22,'BIFUbC-coal'!Z22,'BIFUbC-natural-gas'!Z22,'BIFUbC-biomass'!Z22,'BIFUbC-heat'!Z22,'BIFUbC-crude-oil'!Z22,'BIFUbC-petroleum-diesel'!Z22,'BIFUbC-heavy-or-residual-oil'!Z22,'BIFUbC-LPG-propane-or-butane'!Z22,'BIFUbC-hydrogen'!Z22)</f>
        <v>26473282627156.793</v>
      </c>
      <c r="AA23" s="20">
        <f>SUM('BIFUbC-electricity'!AA22,'BIFUbC-coal'!AA22,'BIFUbC-natural-gas'!AA22,'BIFUbC-biomass'!AA22,'BIFUbC-heat'!AA22,'BIFUbC-crude-oil'!AA22,'BIFUbC-petroleum-diesel'!AA22,'BIFUbC-heavy-or-residual-oil'!AA22,'BIFUbC-LPG-propane-or-butane'!AA22,'BIFUbC-hydrogen'!AA22)</f>
        <v>26795110613161.555</v>
      </c>
      <c r="AB23" s="20">
        <f>SUM('BIFUbC-electricity'!AB22,'BIFUbC-coal'!AB22,'BIFUbC-natural-gas'!AB22,'BIFUbC-biomass'!AB22,'BIFUbC-heat'!AB22,'BIFUbC-crude-oil'!AB22,'BIFUbC-petroleum-diesel'!AB22,'BIFUbC-heavy-or-residual-oil'!AB22,'BIFUbC-LPG-propane-or-butane'!AB22,'BIFUbC-hydrogen'!AB22)</f>
        <v>27116938599166.297</v>
      </c>
      <c r="AC23" s="20">
        <f>SUM('BIFUbC-electricity'!AC22,'BIFUbC-coal'!AC22,'BIFUbC-natural-gas'!AC22,'BIFUbC-biomass'!AC22,'BIFUbC-heat'!AC22,'BIFUbC-crude-oil'!AC22,'BIFUbC-petroleum-diesel'!AC22,'BIFUbC-heavy-or-residual-oil'!AC22,'BIFUbC-LPG-propane-or-butane'!AC22,'BIFUbC-hydrogen'!AC22)</f>
        <v>27438766585171.039</v>
      </c>
      <c r="AD23" s="20">
        <f>SUM('BIFUbC-electricity'!AD22,'BIFUbC-coal'!AD22,'BIFUbC-natural-gas'!AD22,'BIFUbC-biomass'!AD22,'BIFUbC-heat'!AD22,'BIFUbC-crude-oil'!AD22,'BIFUbC-petroleum-diesel'!AD22,'BIFUbC-heavy-or-residual-oil'!AD22,'BIFUbC-LPG-propane-or-butane'!AD22,'BIFUbC-hydrogen'!AD22)</f>
        <v>27760594571175.781</v>
      </c>
      <c r="AE23" s="20">
        <f>SUM('BIFUbC-electricity'!AE22,'BIFUbC-coal'!AE22,'BIFUbC-natural-gas'!AE22,'BIFUbC-biomass'!AE22,'BIFUbC-heat'!AE22,'BIFUbC-crude-oil'!AE22,'BIFUbC-petroleum-diesel'!AE22,'BIFUbC-heavy-or-residual-oil'!AE22,'BIFUbC-LPG-propane-or-butane'!AE22,'BIFUbC-hydrogen'!AE22)</f>
        <v>28082422557180.523</v>
      </c>
      <c r="AF23" s="20">
        <f>SUM('BIFUbC-electricity'!AF22,'BIFUbC-coal'!AF22,'BIFUbC-natural-gas'!AF22,'BIFUbC-biomass'!AF22,'BIFUbC-heat'!AF22,'BIFUbC-crude-oil'!AF22,'BIFUbC-petroleum-diesel'!AF22,'BIFUbC-heavy-or-residual-oil'!AF22,'BIFUbC-LPG-propane-or-butane'!AF22,'BIFUbC-hydrogen'!AF22)</f>
        <v>28404250543185.266</v>
      </c>
    </row>
    <row r="24" spans="1:32">
      <c r="A24" s="14" t="s">
        <v>23</v>
      </c>
      <c r="B24" s="20">
        <f>SUM('BIFUbC-electricity'!B23,'BIFUbC-coal'!B23,'BIFUbC-natural-gas'!B23,'BIFUbC-biomass'!B23,'BIFUbC-heat'!B23,'BIFUbC-crude-oil'!B23,'BIFUbC-petroleum-diesel'!B23,'BIFUbC-heavy-or-residual-oil'!B23,'BIFUbC-LPG-propane-or-butane'!B23,'BIFUbC-hydrogen'!B23)</f>
        <v>240452989626782</v>
      </c>
      <c r="C24" s="20">
        <f>SUM('BIFUbC-electricity'!C23,'BIFUbC-coal'!C23,'BIFUbC-natural-gas'!C23,'BIFUbC-biomass'!C23,'BIFUbC-heat'!C23,'BIFUbC-crude-oil'!C23,'BIFUbC-petroleum-diesel'!C23,'BIFUbC-heavy-or-residual-oil'!C23,'BIFUbC-LPG-propane-or-butane'!C23,'BIFUbC-hydrogen'!C23)</f>
        <v>249862189784511.91</v>
      </c>
      <c r="D24" s="20">
        <f>SUM('BIFUbC-electricity'!D23,'BIFUbC-coal'!D23,'BIFUbC-natural-gas'!D23,'BIFUbC-biomass'!D23,'BIFUbC-heat'!D23,'BIFUbC-crude-oil'!D23,'BIFUbC-petroleum-diesel'!D23,'BIFUbC-heavy-or-residual-oil'!D23,'BIFUbC-LPG-propane-or-butane'!D23,'BIFUbC-hydrogen'!D23)</f>
        <v>259271389942241.84</v>
      </c>
      <c r="E24" s="20">
        <f>SUM('BIFUbC-electricity'!E23,'BIFUbC-coal'!E23,'BIFUbC-natural-gas'!E23,'BIFUbC-biomass'!E23,'BIFUbC-heat'!E23,'BIFUbC-crude-oil'!E23,'BIFUbC-petroleum-diesel'!E23,'BIFUbC-heavy-or-residual-oil'!E23,'BIFUbC-LPG-propane-or-butane'!E23,'BIFUbC-hydrogen'!E23)</f>
        <v>268680590099971.72</v>
      </c>
      <c r="F24" s="20">
        <f>SUM('BIFUbC-electricity'!F23,'BIFUbC-coal'!F23,'BIFUbC-natural-gas'!F23,'BIFUbC-biomass'!F23,'BIFUbC-heat'!F23,'BIFUbC-crude-oil'!F23,'BIFUbC-petroleum-diesel'!F23,'BIFUbC-heavy-or-residual-oil'!F23,'BIFUbC-LPG-propane-or-butane'!F23,'BIFUbC-hydrogen'!F23)</f>
        <v>278089790257701.63</v>
      </c>
      <c r="G24" s="20">
        <f>SUM('BIFUbC-electricity'!G23,'BIFUbC-coal'!G23,'BIFUbC-natural-gas'!G23,'BIFUbC-biomass'!G23,'BIFUbC-heat'!G23,'BIFUbC-crude-oil'!G23,'BIFUbC-petroleum-diesel'!G23,'BIFUbC-heavy-or-residual-oil'!G23,'BIFUbC-LPG-propane-or-butane'!G23,'BIFUbC-hydrogen'!G23)</f>
        <v>287498990415431.63</v>
      </c>
      <c r="H24" s="20">
        <f>SUM('BIFUbC-electricity'!H23,'BIFUbC-coal'!H23,'BIFUbC-natural-gas'!H23,'BIFUbC-biomass'!H23,'BIFUbC-heat'!H23,'BIFUbC-crude-oil'!H23,'BIFUbC-petroleum-diesel'!H23,'BIFUbC-heavy-or-residual-oil'!H23,'BIFUbC-LPG-propane-or-butane'!H23,'BIFUbC-hydrogen'!H23)</f>
        <v>293032936730169.63</v>
      </c>
      <c r="I24" s="20">
        <f>SUM('BIFUbC-electricity'!I23,'BIFUbC-coal'!I23,'BIFUbC-natural-gas'!I23,'BIFUbC-biomass'!I23,'BIFUbC-heat'!I23,'BIFUbC-crude-oil'!I23,'BIFUbC-petroleum-diesel'!I23,'BIFUbC-heavy-or-residual-oil'!I23,'BIFUbC-LPG-propane-or-butane'!I23,'BIFUbC-hydrogen'!I23)</f>
        <v>298566883044907.56</v>
      </c>
      <c r="J24" s="20">
        <f>SUM('BIFUbC-electricity'!J23,'BIFUbC-coal'!J23,'BIFUbC-natural-gas'!J23,'BIFUbC-biomass'!J23,'BIFUbC-heat'!J23,'BIFUbC-crude-oil'!J23,'BIFUbC-petroleum-diesel'!J23,'BIFUbC-heavy-or-residual-oil'!J23,'BIFUbC-LPG-propane-or-butane'!J23,'BIFUbC-hydrogen'!J23)</f>
        <v>304100829359644.69</v>
      </c>
      <c r="K24" s="20">
        <f>SUM('BIFUbC-electricity'!K23,'BIFUbC-coal'!K23,'BIFUbC-natural-gas'!K23,'BIFUbC-biomass'!K23,'BIFUbC-heat'!K23,'BIFUbC-crude-oil'!K23,'BIFUbC-petroleum-diesel'!K23,'BIFUbC-heavy-or-residual-oil'!K23,'BIFUbC-LPG-propane-or-butane'!K23,'BIFUbC-hydrogen'!K23)</f>
        <v>309634775674382.5</v>
      </c>
      <c r="L24" s="20">
        <f>SUM('BIFUbC-electricity'!L23,'BIFUbC-coal'!L23,'BIFUbC-natural-gas'!L23,'BIFUbC-biomass'!L23,'BIFUbC-heat'!L23,'BIFUbC-crude-oil'!L23,'BIFUbC-petroleum-diesel'!L23,'BIFUbC-heavy-or-residual-oil'!L23,'BIFUbC-LPG-propane-or-butane'!L23,'BIFUbC-hydrogen'!L23)</f>
        <v>315168721989119.5</v>
      </c>
      <c r="M24" s="20">
        <f>SUM('BIFUbC-electricity'!M23,'BIFUbC-coal'!M23,'BIFUbC-natural-gas'!M23,'BIFUbC-biomass'!M23,'BIFUbC-heat'!M23,'BIFUbC-crude-oil'!M23,'BIFUbC-petroleum-diesel'!M23,'BIFUbC-heavy-or-residual-oil'!M23,'BIFUbC-LPG-propane-or-butane'!M23,'BIFUbC-hydrogen'!M23)</f>
        <v>319541610473505</v>
      </c>
      <c r="N24" s="20">
        <f>SUM('BIFUbC-electricity'!N23,'BIFUbC-coal'!N23,'BIFUbC-natural-gas'!N23,'BIFUbC-biomass'!N23,'BIFUbC-heat'!N23,'BIFUbC-crude-oil'!N23,'BIFUbC-petroleum-diesel'!N23,'BIFUbC-heavy-or-residual-oil'!N23,'BIFUbC-LPG-propane-or-butane'!N23,'BIFUbC-hydrogen'!N23)</f>
        <v>323914498957889.56</v>
      </c>
      <c r="O24" s="20">
        <f>SUM('BIFUbC-electricity'!O23,'BIFUbC-coal'!O23,'BIFUbC-natural-gas'!O23,'BIFUbC-biomass'!O23,'BIFUbC-heat'!O23,'BIFUbC-crude-oil'!O23,'BIFUbC-petroleum-diesel'!O23,'BIFUbC-heavy-or-residual-oil'!O23,'BIFUbC-LPG-propane-or-butane'!O23,'BIFUbC-hydrogen'!O23)</f>
        <v>328287387442274.81</v>
      </c>
      <c r="P24" s="20">
        <f>SUM('BIFUbC-electricity'!P23,'BIFUbC-coal'!P23,'BIFUbC-natural-gas'!P23,'BIFUbC-biomass'!P23,'BIFUbC-heat'!P23,'BIFUbC-crude-oil'!P23,'BIFUbC-petroleum-diesel'!P23,'BIFUbC-heavy-or-residual-oil'!P23,'BIFUbC-LPG-propane-or-butane'!P23,'BIFUbC-hydrogen'!P23)</f>
        <v>332660275926659.38</v>
      </c>
      <c r="Q24" s="20">
        <f>SUM('BIFUbC-electricity'!Q23,'BIFUbC-coal'!Q23,'BIFUbC-natural-gas'!Q23,'BIFUbC-biomass'!Q23,'BIFUbC-heat'!Q23,'BIFUbC-crude-oil'!Q23,'BIFUbC-petroleum-diesel'!Q23,'BIFUbC-heavy-or-residual-oil'!Q23,'BIFUbC-LPG-propane-or-butane'!Q23,'BIFUbC-hydrogen'!Q23)</f>
        <v>337033164411043.94</v>
      </c>
      <c r="R24" s="20">
        <f>SUM('BIFUbC-electricity'!R23,'BIFUbC-coal'!R23,'BIFUbC-natural-gas'!R23,'BIFUbC-biomass'!R23,'BIFUbC-heat'!R23,'BIFUbC-crude-oil'!R23,'BIFUbC-petroleum-diesel'!R23,'BIFUbC-heavy-or-residual-oil'!R23,'BIFUbC-LPG-propane-or-butane'!R23,'BIFUbC-hydrogen'!R23)</f>
        <v>340819790006982.94</v>
      </c>
      <c r="S24" s="20">
        <f>SUM('BIFUbC-electricity'!S23,'BIFUbC-coal'!S23,'BIFUbC-natural-gas'!S23,'BIFUbC-biomass'!S23,'BIFUbC-heat'!S23,'BIFUbC-crude-oil'!S23,'BIFUbC-petroleum-diesel'!S23,'BIFUbC-heavy-or-residual-oil'!S23,'BIFUbC-LPG-propane-or-butane'!S23,'BIFUbC-hydrogen'!S23)</f>
        <v>344606415602921.69</v>
      </c>
      <c r="T24" s="20">
        <f>SUM('BIFUbC-electricity'!T23,'BIFUbC-coal'!T23,'BIFUbC-natural-gas'!T23,'BIFUbC-biomass'!T23,'BIFUbC-heat'!T23,'BIFUbC-crude-oil'!T23,'BIFUbC-petroleum-diesel'!T23,'BIFUbC-heavy-or-residual-oil'!T23,'BIFUbC-LPG-propane-or-butane'!T23,'BIFUbC-hydrogen'!T23)</f>
        <v>348393041198859.88</v>
      </c>
      <c r="U24" s="20">
        <f>SUM('BIFUbC-electricity'!U23,'BIFUbC-coal'!U23,'BIFUbC-natural-gas'!U23,'BIFUbC-biomass'!U23,'BIFUbC-heat'!U23,'BIFUbC-crude-oil'!U23,'BIFUbC-petroleum-diesel'!U23,'BIFUbC-heavy-or-residual-oil'!U23,'BIFUbC-LPG-propane-or-butane'!U23,'BIFUbC-hydrogen'!U23)</f>
        <v>352179666794798.63</v>
      </c>
      <c r="V24" s="20">
        <f>SUM('BIFUbC-electricity'!V23,'BIFUbC-coal'!V23,'BIFUbC-natural-gas'!V23,'BIFUbC-biomass'!V23,'BIFUbC-heat'!V23,'BIFUbC-crude-oil'!V23,'BIFUbC-petroleum-diesel'!V23,'BIFUbC-heavy-or-residual-oil'!V23,'BIFUbC-LPG-propane-or-butane'!V23,'BIFUbC-hydrogen'!V23)</f>
        <v>355966292390736.31</v>
      </c>
      <c r="W24" s="20">
        <f>SUM('BIFUbC-electricity'!W23,'BIFUbC-coal'!W23,'BIFUbC-natural-gas'!W23,'BIFUbC-biomass'!W23,'BIFUbC-heat'!W23,'BIFUbC-crude-oil'!W23,'BIFUbC-petroleum-diesel'!W23,'BIFUbC-heavy-or-residual-oil'!W23,'BIFUbC-LPG-propane-or-butane'!W23,'BIFUbC-hydrogen'!W23)</f>
        <v>360534601837936.75</v>
      </c>
      <c r="X24" s="20">
        <f>SUM('BIFUbC-electricity'!X23,'BIFUbC-coal'!X23,'BIFUbC-natural-gas'!X23,'BIFUbC-biomass'!X23,'BIFUbC-heat'!X23,'BIFUbC-crude-oil'!X23,'BIFUbC-petroleum-diesel'!X23,'BIFUbC-heavy-or-residual-oil'!X23,'BIFUbC-LPG-propane-or-butane'!X23,'BIFUbC-hydrogen'!X23)</f>
        <v>364569945022913.06</v>
      </c>
      <c r="Y24" s="20">
        <f>SUM('BIFUbC-electricity'!Y23,'BIFUbC-coal'!Y23,'BIFUbC-natural-gas'!Y23,'BIFUbC-biomass'!Y23,'BIFUbC-heat'!Y23,'BIFUbC-crude-oil'!Y23,'BIFUbC-petroleum-diesel'!Y23,'BIFUbC-heavy-or-residual-oil'!Y23,'BIFUbC-LPG-propane-or-butane'!Y23,'BIFUbC-hydrogen'!Y23)</f>
        <v>368605288207890.25</v>
      </c>
      <c r="Z24" s="20">
        <f>SUM('BIFUbC-electricity'!Z23,'BIFUbC-coal'!Z23,'BIFUbC-natural-gas'!Z23,'BIFUbC-biomass'!Z23,'BIFUbC-heat'!Z23,'BIFUbC-crude-oil'!Z23,'BIFUbC-petroleum-diesel'!Z23,'BIFUbC-heavy-or-residual-oil'!Z23,'BIFUbC-LPG-propane-or-butane'!Z23,'BIFUbC-hydrogen'!Z23)</f>
        <v>372640631392865.88</v>
      </c>
      <c r="AA24" s="20">
        <f>SUM('BIFUbC-electricity'!AA23,'BIFUbC-coal'!AA23,'BIFUbC-natural-gas'!AA23,'BIFUbC-biomass'!AA23,'BIFUbC-heat'!AA23,'BIFUbC-crude-oil'!AA23,'BIFUbC-petroleum-diesel'!AA23,'BIFUbC-heavy-or-residual-oil'!AA23,'BIFUbC-LPG-propane-or-butane'!AA23,'BIFUbC-hydrogen'!AA23)</f>
        <v>376675974577842.31</v>
      </c>
      <c r="AB24" s="20">
        <f>SUM('BIFUbC-electricity'!AB23,'BIFUbC-coal'!AB23,'BIFUbC-natural-gas'!AB23,'BIFUbC-biomass'!AB23,'BIFUbC-heat'!AB23,'BIFUbC-crude-oil'!AB23,'BIFUbC-petroleum-diesel'!AB23,'BIFUbC-heavy-or-residual-oil'!AB23,'BIFUbC-LPG-propane-or-butane'!AB23,'BIFUbC-hydrogen'!AB23)</f>
        <v>380711317762818.81</v>
      </c>
      <c r="AC24" s="20">
        <f>SUM('BIFUbC-electricity'!AC23,'BIFUbC-coal'!AC23,'BIFUbC-natural-gas'!AC23,'BIFUbC-biomass'!AC23,'BIFUbC-heat'!AC23,'BIFUbC-crude-oil'!AC23,'BIFUbC-petroleum-diesel'!AC23,'BIFUbC-heavy-or-residual-oil'!AC23,'BIFUbC-LPG-propane-or-butane'!AC23,'BIFUbC-hydrogen'!AC23)</f>
        <v>384746660947795.13</v>
      </c>
      <c r="AD24" s="20">
        <f>SUM('BIFUbC-electricity'!AD23,'BIFUbC-coal'!AD23,'BIFUbC-natural-gas'!AD23,'BIFUbC-biomass'!AD23,'BIFUbC-heat'!AD23,'BIFUbC-crude-oil'!AD23,'BIFUbC-petroleum-diesel'!AD23,'BIFUbC-heavy-or-residual-oil'!AD23,'BIFUbC-LPG-propane-or-butane'!AD23,'BIFUbC-hydrogen'!AD23)</f>
        <v>388782004132771.63</v>
      </c>
      <c r="AE24" s="20">
        <f>SUM('BIFUbC-electricity'!AE23,'BIFUbC-coal'!AE23,'BIFUbC-natural-gas'!AE23,'BIFUbC-biomass'!AE23,'BIFUbC-heat'!AE23,'BIFUbC-crude-oil'!AE23,'BIFUbC-petroleum-diesel'!AE23,'BIFUbC-heavy-or-residual-oil'!AE23,'BIFUbC-LPG-propane-or-butane'!AE23,'BIFUbC-hydrogen'!AE23)</f>
        <v>392817347317747.94</v>
      </c>
      <c r="AF24" s="20">
        <f>SUM('BIFUbC-electricity'!AF23,'BIFUbC-coal'!AF23,'BIFUbC-natural-gas'!AF23,'BIFUbC-biomass'!AF23,'BIFUbC-heat'!AF23,'BIFUbC-crude-oil'!AF23,'BIFUbC-petroleum-diesel'!AF23,'BIFUbC-heavy-or-residual-oil'!AF23,'BIFUbC-LPG-propane-or-butane'!AF23,'BIFUbC-hydrogen'!AF23)</f>
        <v>396852690502724.31</v>
      </c>
    </row>
    <row r="25" spans="1:32">
      <c r="A25" s="14" t="s">
        <v>24</v>
      </c>
      <c r="B25" s="20">
        <f>SUM('BIFUbC-electricity'!B24,'BIFUbC-coal'!B24,'BIFUbC-natural-gas'!B24,'BIFUbC-biomass'!B24,'BIFUbC-heat'!B24,'BIFUbC-crude-oil'!B24,'BIFUbC-petroleum-diesel'!B24,'BIFUbC-heavy-or-residual-oil'!B24,'BIFUbC-LPG-propane-or-butane'!B24,'BIFUbC-hydrogen'!B24)</f>
        <v>8288799588953.833</v>
      </c>
      <c r="C25" s="20">
        <f>SUM('BIFUbC-electricity'!C24,'BIFUbC-coal'!C24,'BIFUbC-natural-gas'!C24,'BIFUbC-biomass'!C24,'BIFUbC-heat'!C24,'BIFUbC-crude-oil'!C24,'BIFUbC-petroleum-diesel'!C24,'BIFUbC-heavy-or-residual-oil'!C24,'BIFUbC-LPG-propane-or-butane'!C24,'BIFUbC-hydrogen'!C24)</f>
        <v>8347492176860.127</v>
      </c>
      <c r="D25" s="20">
        <f>SUM('BIFUbC-electricity'!D24,'BIFUbC-coal'!D24,'BIFUbC-natural-gas'!D24,'BIFUbC-biomass'!D24,'BIFUbC-heat'!D24,'BIFUbC-crude-oil'!D24,'BIFUbC-petroleum-diesel'!D24,'BIFUbC-heavy-or-residual-oil'!D24,'BIFUbC-LPG-propane-or-butane'!D24,'BIFUbC-hydrogen'!D24)</f>
        <v>8406184764766.4209</v>
      </c>
      <c r="E25" s="20">
        <f>SUM('BIFUbC-electricity'!E24,'BIFUbC-coal'!E24,'BIFUbC-natural-gas'!E24,'BIFUbC-biomass'!E24,'BIFUbC-heat'!E24,'BIFUbC-crude-oil'!E24,'BIFUbC-petroleum-diesel'!E24,'BIFUbC-heavy-or-residual-oil'!E24,'BIFUbC-LPG-propane-or-butane'!E24,'BIFUbC-hydrogen'!E24)</f>
        <v>8464877352672.7129</v>
      </c>
      <c r="F25" s="20">
        <f>SUM('BIFUbC-electricity'!F24,'BIFUbC-coal'!F24,'BIFUbC-natural-gas'!F24,'BIFUbC-biomass'!F24,'BIFUbC-heat'!F24,'BIFUbC-crude-oil'!F24,'BIFUbC-petroleum-diesel'!F24,'BIFUbC-heavy-or-residual-oil'!F24,'BIFUbC-LPG-propane-or-butane'!F24,'BIFUbC-hydrogen'!F24)</f>
        <v>8523569940579.0059</v>
      </c>
      <c r="G25" s="20">
        <f>SUM('BIFUbC-electricity'!G24,'BIFUbC-coal'!G24,'BIFUbC-natural-gas'!G24,'BIFUbC-biomass'!G24,'BIFUbC-heat'!G24,'BIFUbC-crude-oil'!G24,'BIFUbC-petroleum-diesel'!G24,'BIFUbC-heavy-or-residual-oil'!G24,'BIFUbC-LPG-propane-or-butane'!G24,'BIFUbC-hydrogen'!G24)</f>
        <v>8582262528485.2998</v>
      </c>
      <c r="H25" s="20">
        <f>SUM('BIFUbC-electricity'!H24,'BIFUbC-coal'!H24,'BIFUbC-natural-gas'!H24,'BIFUbC-biomass'!H24,'BIFUbC-heat'!H24,'BIFUbC-crude-oil'!H24,'BIFUbC-petroleum-diesel'!H24,'BIFUbC-heavy-or-residual-oil'!H24,'BIFUbC-LPG-propane-or-butane'!H24,'BIFUbC-hydrogen'!H24)</f>
        <v>8738286991336.1807</v>
      </c>
      <c r="I25" s="20">
        <f>SUM('BIFUbC-electricity'!I24,'BIFUbC-coal'!I24,'BIFUbC-natural-gas'!I24,'BIFUbC-biomass'!I24,'BIFUbC-heat'!I24,'BIFUbC-crude-oil'!I24,'BIFUbC-petroleum-diesel'!I24,'BIFUbC-heavy-or-residual-oil'!I24,'BIFUbC-LPG-propane-or-butane'!I24,'BIFUbC-hydrogen'!I24)</f>
        <v>8894311454187.0781</v>
      </c>
      <c r="J25" s="20">
        <f>SUM('BIFUbC-electricity'!J24,'BIFUbC-coal'!J24,'BIFUbC-natural-gas'!J24,'BIFUbC-biomass'!J24,'BIFUbC-heat'!J24,'BIFUbC-crude-oil'!J24,'BIFUbC-petroleum-diesel'!J24,'BIFUbC-heavy-or-residual-oil'!J24,'BIFUbC-LPG-propane-or-butane'!J24,'BIFUbC-hydrogen'!J24)</f>
        <v>9050335917037.9727</v>
      </c>
      <c r="K25" s="20">
        <f>SUM('BIFUbC-electricity'!K24,'BIFUbC-coal'!K24,'BIFUbC-natural-gas'!K24,'BIFUbC-biomass'!K24,'BIFUbC-heat'!K24,'BIFUbC-crude-oil'!K24,'BIFUbC-petroleum-diesel'!K24,'BIFUbC-heavy-or-residual-oil'!K24,'BIFUbC-LPG-propane-or-butane'!K24,'BIFUbC-hydrogen'!K24)</f>
        <v>9206360379888.8691</v>
      </c>
      <c r="L25" s="20">
        <f>SUM('BIFUbC-electricity'!L24,'BIFUbC-coal'!L24,'BIFUbC-natural-gas'!L24,'BIFUbC-biomass'!L24,'BIFUbC-heat'!L24,'BIFUbC-crude-oil'!L24,'BIFUbC-petroleum-diesel'!L24,'BIFUbC-heavy-or-residual-oil'!L24,'BIFUbC-LPG-propane-or-butane'!L24,'BIFUbC-hydrogen'!L24)</f>
        <v>9362384842739.7813</v>
      </c>
      <c r="M25" s="20">
        <f>SUM('BIFUbC-electricity'!M24,'BIFUbC-coal'!M24,'BIFUbC-natural-gas'!M24,'BIFUbC-biomass'!M24,'BIFUbC-heat'!M24,'BIFUbC-crude-oil'!M24,'BIFUbC-petroleum-diesel'!M24,'BIFUbC-heavy-or-residual-oil'!M24,'BIFUbC-LPG-propane-or-butane'!M24,'BIFUbC-hydrogen'!M24)</f>
        <v>9475734903133.7949</v>
      </c>
      <c r="N25" s="20">
        <f>SUM('BIFUbC-electricity'!N24,'BIFUbC-coal'!N24,'BIFUbC-natural-gas'!N24,'BIFUbC-biomass'!N24,'BIFUbC-heat'!N24,'BIFUbC-crude-oil'!N24,'BIFUbC-petroleum-diesel'!N24,'BIFUbC-heavy-or-residual-oil'!N24,'BIFUbC-LPG-propane-or-butane'!N24,'BIFUbC-hydrogen'!N24)</f>
        <v>9589084963527.8242</v>
      </c>
      <c r="O25" s="20">
        <f>SUM('BIFUbC-electricity'!O24,'BIFUbC-coal'!O24,'BIFUbC-natural-gas'!O24,'BIFUbC-biomass'!O24,'BIFUbC-heat'!O24,'BIFUbC-crude-oil'!O24,'BIFUbC-petroleum-diesel'!O24,'BIFUbC-heavy-or-residual-oil'!O24,'BIFUbC-LPG-propane-or-butane'!O24,'BIFUbC-hydrogen'!O24)</f>
        <v>9702435023921.8516</v>
      </c>
      <c r="P25" s="20">
        <f>SUM('BIFUbC-electricity'!P24,'BIFUbC-coal'!P24,'BIFUbC-natural-gas'!P24,'BIFUbC-biomass'!P24,'BIFUbC-heat'!P24,'BIFUbC-crude-oil'!P24,'BIFUbC-petroleum-diesel'!P24,'BIFUbC-heavy-or-residual-oil'!P24,'BIFUbC-LPG-propane-or-butane'!P24,'BIFUbC-hydrogen'!P24)</f>
        <v>9815785084315.8789</v>
      </c>
      <c r="Q25" s="20">
        <f>SUM('BIFUbC-electricity'!Q24,'BIFUbC-coal'!Q24,'BIFUbC-natural-gas'!Q24,'BIFUbC-biomass'!Q24,'BIFUbC-heat'!Q24,'BIFUbC-crude-oil'!Q24,'BIFUbC-petroleum-diesel'!Q24,'BIFUbC-heavy-or-residual-oil'!Q24,'BIFUbC-LPG-propane-or-butane'!Q24,'BIFUbC-hydrogen'!Q24)</f>
        <v>9929135144709.9219</v>
      </c>
      <c r="R25" s="20">
        <f>SUM('BIFUbC-electricity'!R24,'BIFUbC-coal'!R24,'BIFUbC-natural-gas'!R24,'BIFUbC-biomass'!R24,'BIFUbC-heat'!R24,'BIFUbC-crude-oil'!R24,'BIFUbC-petroleum-diesel'!R24,'BIFUbC-heavy-or-residual-oil'!R24,'BIFUbC-LPG-propane-or-butane'!R24,'BIFUbC-hydrogen'!R24)</f>
        <v>10117899066752.305</v>
      </c>
      <c r="S25" s="20">
        <f>SUM('BIFUbC-electricity'!S24,'BIFUbC-coal'!S24,'BIFUbC-natural-gas'!S24,'BIFUbC-biomass'!S24,'BIFUbC-heat'!S24,'BIFUbC-crude-oil'!S24,'BIFUbC-petroleum-diesel'!S24,'BIFUbC-heavy-or-residual-oil'!S24,'BIFUbC-LPG-propane-or-butane'!S24,'BIFUbC-hydrogen'!S24)</f>
        <v>10306662988794.672</v>
      </c>
      <c r="T25" s="20">
        <f>SUM('BIFUbC-electricity'!T24,'BIFUbC-coal'!T24,'BIFUbC-natural-gas'!T24,'BIFUbC-biomass'!T24,'BIFUbC-heat'!T24,'BIFUbC-crude-oil'!T24,'BIFUbC-petroleum-diesel'!T24,'BIFUbC-heavy-or-residual-oil'!T24,'BIFUbC-LPG-propane-or-butane'!T24,'BIFUbC-hydrogen'!T24)</f>
        <v>10495426910837.039</v>
      </c>
      <c r="U25" s="20">
        <f>SUM('BIFUbC-electricity'!U24,'BIFUbC-coal'!U24,'BIFUbC-natural-gas'!U24,'BIFUbC-biomass'!U24,'BIFUbC-heat'!U24,'BIFUbC-crude-oil'!U24,'BIFUbC-petroleum-diesel'!U24,'BIFUbC-heavy-or-residual-oil'!U24,'BIFUbC-LPG-propane-or-butane'!U24,'BIFUbC-hydrogen'!U24)</f>
        <v>10684190832879.406</v>
      </c>
      <c r="V25" s="20">
        <f>SUM('BIFUbC-electricity'!V24,'BIFUbC-coal'!V24,'BIFUbC-natural-gas'!V24,'BIFUbC-biomass'!V24,'BIFUbC-heat'!V24,'BIFUbC-crude-oil'!V24,'BIFUbC-petroleum-diesel'!V24,'BIFUbC-heavy-or-residual-oil'!V24,'BIFUbC-LPG-propane-or-butane'!V24,'BIFUbC-hydrogen'!V24)</f>
        <v>10872954754921.797</v>
      </c>
      <c r="W25" s="20">
        <f>SUM('BIFUbC-electricity'!W24,'BIFUbC-coal'!W24,'BIFUbC-natural-gas'!W24,'BIFUbC-biomass'!W24,'BIFUbC-heat'!W24,'BIFUbC-crude-oil'!W24,'BIFUbC-petroleum-diesel'!W24,'BIFUbC-heavy-or-residual-oil'!W24,'BIFUbC-LPG-propane-or-butane'!W24,'BIFUbC-hydrogen'!W24)</f>
        <v>10961166861433.002</v>
      </c>
      <c r="X25" s="20">
        <f>SUM('BIFUbC-electricity'!X24,'BIFUbC-coal'!X24,'BIFUbC-natural-gas'!X24,'BIFUbC-biomass'!X24,'BIFUbC-heat'!X24,'BIFUbC-crude-oil'!X24,'BIFUbC-petroleum-diesel'!X24,'BIFUbC-heavy-or-residual-oil'!X24,'BIFUbC-LPG-propane-or-butane'!X24,'BIFUbC-hydrogen'!X24)</f>
        <v>11117937023988.23</v>
      </c>
      <c r="Y25" s="20">
        <f>SUM('BIFUbC-electricity'!Y24,'BIFUbC-coal'!Y24,'BIFUbC-natural-gas'!Y24,'BIFUbC-biomass'!Y24,'BIFUbC-heat'!Y24,'BIFUbC-crude-oil'!Y24,'BIFUbC-petroleum-diesel'!Y24,'BIFUbC-heavy-or-residual-oil'!Y24,'BIFUbC-LPG-propane-or-butane'!Y24,'BIFUbC-hydrogen'!Y24)</f>
        <v>11274707186543.396</v>
      </c>
      <c r="Z25" s="20">
        <f>SUM('BIFUbC-electricity'!Z24,'BIFUbC-coal'!Z24,'BIFUbC-natural-gas'!Z24,'BIFUbC-biomass'!Z24,'BIFUbC-heat'!Z24,'BIFUbC-crude-oil'!Z24,'BIFUbC-petroleum-diesel'!Z24,'BIFUbC-heavy-or-residual-oil'!Z24,'BIFUbC-LPG-propane-or-butane'!Z24,'BIFUbC-hydrogen'!Z24)</f>
        <v>11431477349098.625</v>
      </c>
      <c r="AA25" s="20">
        <f>SUM('BIFUbC-electricity'!AA24,'BIFUbC-coal'!AA24,'BIFUbC-natural-gas'!AA24,'BIFUbC-biomass'!AA24,'BIFUbC-heat'!AA24,'BIFUbC-crude-oil'!AA24,'BIFUbC-petroleum-diesel'!AA24,'BIFUbC-heavy-or-residual-oil'!AA24,'BIFUbC-LPG-propane-or-butane'!AA24,'BIFUbC-hydrogen'!AA24)</f>
        <v>11588247511653.789</v>
      </c>
      <c r="AB25" s="20">
        <f>SUM('BIFUbC-electricity'!AB24,'BIFUbC-coal'!AB24,'BIFUbC-natural-gas'!AB24,'BIFUbC-biomass'!AB24,'BIFUbC-heat'!AB24,'BIFUbC-crude-oil'!AB24,'BIFUbC-petroleum-diesel'!AB24,'BIFUbC-heavy-or-residual-oil'!AB24,'BIFUbC-LPG-propane-or-butane'!AB24,'BIFUbC-hydrogen'!AB24)</f>
        <v>11745017674209.02</v>
      </c>
      <c r="AC25" s="20">
        <f>SUM('BIFUbC-electricity'!AC24,'BIFUbC-coal'!AC24,'BIFUbC-natural-gas'!AC24,'BIFUbC-biomass'!AC24,'BIFUbC-heat'!AC24,'BIFUbC-crude-oil'!AC24,'BIFUbC-petroleum-diesel'!AC24,'BIFUbC-heavy-or-residual-oil'!AC24,'BIFUbC-LPG-propane-or-butane'!AC24,'BIFUbC-hydrogen'!AC24)</f>
        <v>11901787836764.188</v>
      </c>
      <c r="AD25" s="20">
        <f>SUM('BIFUbC-electricity'!AD24,'BIFUbC-coal'!AD24,'BIFUbC-natural-gas'!AD24,'BIFUbC-biomass'!AD24,'BIFUbC-heat'!AD24,'BIFUbC-crude-oil'!AD24,'BIFUbC-petroleum-diesel'!AD24,'BIFUbC-heavy-or-residual-oil'!AD24,'BIFUbC-LPG-propane-or-butane'!AD24,'BIFUbC-hydrogen'!AD24)</f>
        <v>12058557999319.414</v>
      </c>
      <c r="AE25" s="20">
        <f>SUM('BIFUbC-electricity'!AE24,'BIFUbC-coal'!AE24,'BIFUbC-natural-gas'!AE24,'BIFUbC-biomass'!AE24,'BIFUbC-heat'!AE24,'BIFUbC-crude-oil'!AE24,'BIFUbC-petroleum-diesel'!AE24,'BIFUbC-heavy-or-residual-oil'!AE24,'BIFUbC-LPG-propane-or-butane'!AE24,'BIFUbC-hydrogen'!AE24)</f>
        <v>12215328161874.645</v>
      </c>
      <c r="AF25" s="20">
        <f>SUM('BIFUbC-electricity'!AF24,'BIFUbC-coal'!AF24,'BIFUbC-natural-gas'!AF24,'BIFUbC-biomass'!AF24,'BIFUbC-heat'!AF24,'BIFUbC-crude-oil'!AF24,'BIFUbC-petroleum-diesel'!AF24,'BIFUbC-heavy-or-residual-oil'!AF24,'BIFUbC-LPG-propane-or-butane'!AF24,'BIFUbC-hydrogen'!AF24)</f>
        <v>12372098324429.813</v>
      </c>
    </row>
    <row r="26" spans="1:32">
      <c r="A26" s="14" t="s">
        <v>25</v>
      </c>
      <c r="B26" s="20">
        <f>SUM('BIFUbC-electricity'!B25,'BIFUbC-coal'!B25,'BIFUbC-natural-gas'!B25,'BIFUbC-biomass'!B25,'BIFUbC-heat'!B25,'BIFUbC-crude-oil'!B25,'BIFUbC-petroleum-diesel'!B25,'BIFUbC-heavy-or-residual-oil'!B25,'BIFUbC-LPG-propane-or-butane'!B25,'BIFUbC-hydrogen'!B25)</f>
        <v>9941952530082.7344</v>
      </c>
      <c r="C26" s="20">
        <f>SUM('BIFUbC-electricity'!C25,'BIFUbC-coal'!C25,'BIFUbC-natural-gas'!C25,'BIFUbC-biomass'!C25,'BIFUbC-heat'!C25,'BIFUbC-crude-oil'!C25,'BIFUbC-petroleum-diesel'!C25,'BIFUbC-heavy-or-residual-oil'!C25,'BIFUbC-LPG-propane-or-butane'!C25,'BIFUbC-hydrogen'!C25)</f>
        <v>9951894482612.8145</v>
      </c>
      <c r="D26" s="20">
        <f>SUM('BIFUbC-electricity'!D25,'BIFUbC-coal'!D25,'BIFUbC-natural-gas'!D25,'BIFUbC-biomass'!D25,'BIFUbC-heat'!D25,'BIFUbC-crude-oil'!D25,'BIFUbC-petroleum-diesel'!D25,'BIFUbC-heavy-or-residual-oil'!D25,'BIFUbC-LPG-propane-or-butane'!D25,'BIFUbC-hydrogen'!D25)</f>
        <v>9961846377095.4258</v>
      </c>
      <c r="E26" s="20">
        <f>SUM('BIFUbC-electricity'!E25,'BIFUbC-coal'!E25,'BIFUbC-natural-gas'!E25,'BIFUbC-biomass'!E25,'BIFUbC-heat'!E25,'BIFUbC-crude-oil'!E25,'BIFUbC-petroleum-diesel'!E25,'BIFUbC-heavy-or-residual-oil'!E25,'BIFUbC-LPG-propane-or-butane'!E25,'BIFUbC-hydrogen'!E25)</f>
        <v>9971808223472.5195</v>
      </c>
      <c r="F26" s="20">
        <f>SUM('BIFUbC-electricity'!F25,'BIFUbC-coal'!F25,'BIFUbC-natural-gas'!F25,'BIFUbC-biomass'!F25,'BIFUbC-heat'!F25,'BIFUbC-crude-oil'!F25,'BIFUbC-petroleum-diesel'!F25,'BIFUbC-heavy-or-residual-oil'!F25,'BIFUbC-LPG-propane-or-butane'!F25,'BIFUbC-hydrogen'!F25)</f>
        <v>9981780031695.9922</v>
      </c>
      <c r="G26" s="20">
        <f>SUM('BIFUbC-electricity'!G25,'BIFUbC-coal'!G25,'BIFUbC-natural-gas'!G25,'BIFUbC-biomass'!G25,'BIFUbC-heat'!G25,'BIFUbC-crude-oil'!G25,'BIFUbC-petroleum-diesel'!G25,'BIFUbC-heavy-or-residual-oil'!G25,'BIFUbC-LPG-propane-or-butane'!G25,'BIFUbC-hydrogen'!G25)</f>
        <v>9991761811727.6875</v>
      </c>
      <c r="H26" s="20">
        <f>SUM('BIFUbC-electricity'!H25,'BIFUbC-coal'!H25,'BIFUbC-natural-gas'!H25,'BIFUbC-biomass'!H25,'BIFUbC-heat'!H25,'BIFUbC-crude-oil'!H25,'BIFUbC-petroleum-diesel'!H25,'BIFUbC-heavy-or-residual-oil'!H25,'BIFUbC-LPG-propane-or-butane'!H25,'BIFUbC-hydrogen'!H25)</f>
        <v>10001753573539.412</v>
      </c>
      <c r="I26" s="20">
        <f>SUM('BIFUbC-electricity'!I25,'BIFUbC-coal'!I25,'BIFUbC-natural-gas'!I25,'BIFUbC-biomass'!I25,'BIFUbC-heat'!I25,'BIFUbC-crude-oil'!I25,'BIFUbC-petroleum-diesel'!I25,'BIFUbC-heavy-or-residual-oil'!I25,'BIFUbC-LPG-propane-or-butane'!I25,'BIFUbC-hydrogen'!I25)</f>
        <v>10011755327112.953</v>
      </c>
      <c r="J26" s="20">
        <f>SUM('BIFUbC-electricity'!J25,'BIFUbC-coal'!J25,'BIFUbC-natural-gas'!J25,'BIFUbC-biomass'!J25,'BIFUbC-heat'!J25,'BIFUbC-crude-oil'!J25,'BIFUbC-petroleum-diesel'!J25,'BIFUbC-heavy-or-residual-oil'!J25,'BIFUbC-LPG-propane-or-butane'!J25,'BIFUbC-hydrogen'!J25)</f>
        <v>10021767082440.064</v>
      </c>
      <c r="K26" s="20">
        <f>SUM('BIFUbC-electricity'!K25,'BIFUbC-coal'!K25,'BIFUbC-natural-gas'!K25,'BIFUbC-biomass'!K25,'BIFUbC-heat'!K25,'BIFUbC-crude-oil'!K25,'BIFUbC-petroleum-diesel'!K25,'BIFUbC-heavy-or-residual-oil'!K25,'BIFUbC-LPG-propane-or-butane'!K25,'BIFUbC-hydrogen'!K25)</f>
        <v>10031788849522.504</v>
      </c>
      <c r="L26" s="20">
        <f>SUM('BIFUbC-electricity'!L25,'BIFUbC-coal'!L25,'BIFUbC-natural-gas'!L25,'BIFUbC-biomass'!L25,'BIFUbC-heat'!L25,'BIFUbC-crude-oil'!L25,'BIFUbC-petroleum-diesel'!L25,'BIFUbC-heavy-or-residual-oil'!L25,'BIFUbC-LPG-propane-or-butane'!L25,'BIFUbC-hydrogen'!L25)</f>
        <v>10041820638372.025</v>
      </c>
      <c r="M26" s="20">
        <f>SUM('BIFUbC-electricity'!M25,'BIFUbC-coal'!M25,'BIFUbC-natural-gas'!M25,'BIFUbC-biomass'!M25,'BIFUbC-heat'!M25,'BIFUbC-crude-oil'!M25,'BIFUbC-petroleum-diesel'!M25,'BIFUbC-heavy-or-residual-oil'!M25,'BIFUbC-LPG-propane-or-butane'!M25,'BIFUbC-hydrogen'!M25)</f>
        <v>10051862459010.395</v>
      </c>
      <c r="N26" s="20">
        <f>SUM('BIFUbC-electricity'!N25,'BIFUbC-coal'!N25,'BIFUbC-natural-gas'!N25,'BIFUbC-biomass'!N25,'BIFUbC-heat'!N25,'BIFUbC-crude-oil'!N25,'BIFUbC-petroleum-diesel'!N25,'BIFUbC-heavy-or-residual-oil'!N25,'BIFUbC-LPG-propane-or-butane'!N25,'BIFUbC-hydrogen'!N25)</f>
        <v>10061914321469.406</v>
      </c>
      <c r="O26" s="20">
        <f>SUM('BIFUbC-electricity'!O25,'BIFUbC-coal'!O25,'BIFUbC-natural-gas'!O25,'BIFUbC-biomass'!O25,'BIFUbC-heat'!O25,'BIFUbC-crude-oil'!O25,'BIFUbC-petroleum-diesel'!O25,'BIFUbC-heavy-or-residual-oil'!O25,'BIFUbC-LPG-propane-or-butane'!O25,'BIFUbC-hydrogen'!O25)</f>
        <v>10071976235790.873</v>
      </c>
      <c r="P26" s="20">
        <f>SUM('BIFUbC-electricity'!P25,'BIFUbC-coal'!P25,'BIFUbC-natural-gas'!P25,'BIFUbC-biomass'!P25,'BIFUbC-heat'!P25,'BIFUbC-crude-oil'!P25,'BIFUbC-petroleum-diesel'!P25,'BIFUbC-heavy-or-residual-oil'!P25,'BIFUbC-LPG-propane-or-butane'!P25,'BIFUbC-hydrogen'!P25)</f>
        <v>10082048212026.662</v>
      </c>
      <c r="Q26" s="20">
        <f>SUM('BIFUbC-electricity'!Q25,'BIFUbC-coal'!Q25,'BIFUbC-natural-gas'!Q25,'BIFUbC-biomass'!Q25,'BIFUbC-heat'!Q25,'BIFUbC-crude-oil'!Q25,'BIFUbC-petroleum-diesel'!Q25,'BIFUbC-heavy-or-residual-oil'!Q25,'BIFUbC-LPG-propane-or-butane'!Q25,'BIFUbC-hydrogen'!Q25)</f>
        <v>10092130260238.688</v>
      </c>
      <c r="R26" s="20">
        <f>SUM('BIFUbC-electricity'!R25,'BIFUbC-coal'!R25,'BIFUbC-natural-gas'!R25,'BIFUbC-biomass'!R25,'BIFUbC-heat'!R25,'BIFUbC-crude-oil'!R25,'BIFUbC-petroleum-diesel'!R25,'BIFUbC-heavy-or-residual-oil'!R25,'BIFUbC-LPG-propane-or-butane'!R25,'BIFUbC-hydrogen'!R25)</f>
        <v>10102222390498.924</v>
      </c>
      <c r="S26" s="20">
        <f>SUM('BIFUbC-electricity'!S25,'BIFUbC-coal'!S25,'BIFUbC-natural-gas'!S25,'BIFUbC-biomass'!S25,'BIFUbC-heat'!S25,'BIFUbC-crude-oil'!S25,'BIFUbC-petroleum-diesel'!S25,'BIFUbC-heavy-or-residual-oil'!S25,'BIFUbC-LPG-propane-or-butane'!S25,'BIFUbC-hydrogen'!S25)</f>
        <v>10112324612889.422</v>
      </c>
      <c r="T26" s="20">
        <f>SUM('BIFUbC-electricity'!T25,'BIFUbC-coal'!T25,'BIFUbC-natural-gas'!T25,'BIFUbC-biomass'!T25,'BIFUbC-heat'!T25,'BIFUbC-crude-oil'!T25,'BIFUbC-petroleum-diesel'!T25,'BIFUbC-heavy-or-residual-oil'!T25,'BIFUbC-LPG-propane-or-butane'!T25,'BIFUbC-hydrogen'!T25)</f>
        <v>10122436937502.311</v>
      </c>
      <c r="U26" s="20">
        <f>SUM('BIFUbC-electricity'!U25,'BIFUbC-coal'!U25,'BIFUbC-natural-gas'!U25,'BIFUbC-biomass'!U25,'BIFUbC-heat'!U25,'BIFUbC-crude-oil'!U25,'BIFUbC-petroleum-diesel'!U25,'BIFUbC-heavy-or-residual-oil'!U25,'BIFUbC-LPG-propane-or-butane'!U25,'BIFUbC-hydrogen'!U25)</f>
        <v>10132559374439.813</v>
      </c>
      <c r="V26" s="20">
        <f>SUM('BIFUbC-electricity'!V25,'BIFUbC-coal'!V25,'BIFUbC-natural-gas'!V25,'BIFUbC-biomass'!V25,'BIFUbC-heat'!V25,'BIFUbC-crude-oil'!V25,'BIFUbC-petroleum-diesel'!V25,'BIFUbC-heavy-or-residual-oil'!V25,'BIFUbC-LPG-propane-or-butane'!V25,'BIFUbC-hydrogen'!V25)</f>
        <v>10142691933814.252</v>
      </c>
      <c r="W26" s="20">
        <f>SUM('BIFUbC-electricity'!W25,'BIFUbC-coal'!W25,'BIFUbC-natural-gas'!W25,'BIFUbC-biomass'!W25,'BIFUbC-heat'!W25,'BIFUbC-crude-oil'!W25,'BIFUbC-petroleum-diesel'!W25,'BIFUbC-heavy-or-residual-oil'!W25,'BIFUbC-LPG-propane-or-butane'!W25,'BIFUbC-hydrogen'!W25)</f>
        <v>10091978474145.18</v>
      </c>
      <c r="X26" s="20">
        <f>SUM('BIFUbC-electricity'!X25,'BIFUbC-coal'!X25,'BIFUbC-natural-gas'!X25,'BIFUbC-biomass'!X25,'BIFUbC-heat'!X25,'BIFUbC-crude-oil'!X25,'BIFUbC-petroleum-diesel'!X25,'BIFUbC-heavy-or-residual-oil'!X25,'BIFUbC-LPG-propane-or-butane'!X25,'BIFUbC-hydrogen'!X25)</f>
        <v>10041518581774.453</v>
      </c>
      <c r="Y26" s="20">
        <f>SUM('BIFUbC-electricity'!Y25,'BIFUbC-coal'!Y25,'BIFUbC-natural-gas'!Y25,'BIFUbC-biomass'!Y25,'BIFUbC-heat'!Y25,'BIFUbC-crude-oil'!Y25,'BIFUbC-petroleum-diesel'!Y25,'BIFUbC-heavy-or-residual-oil'!Y25,'BIFUbC-LPG-propane-or-butane'!Y25,'BIFUbC-hydrogen'!Y25)</f>
        <v>9991310988865.582</v>
      </c>
      <c r="Z26" s="20">
        <f>SUM('BIFUbC-electricity'!Z25,'BIFUbC-coal'!Z25,'BIFUbC-natural-gas'!Z25,'BIFUbC-biomass'!Z25,'BIFUbC-heat'!Z25,'BIFUbC-crude-oil'!Z25,'BIFUbC-petroleum-diesel'!Z25,'BIFUbC-heavy-or-residual-oil'!Z25,'BIFUbC-LPG-propane-or-butane'!Z25,'BIFUbC-hydrogen'!Z25)</f>
        <v>9941354433921.2539</v>
      </c>
      <c r="AA26" s="20">
        <f>SUM('BIFUbC-electricity'!AA25,'BIFUbC-coal'!AA25,'BIFUbC-natural-gas'!AA25,'BIFUbC-biomass'!AA25,'BIFUbC-heat'!AA25,'BIFUbC-crude-oil'!AA25,'BIFUbC-petroleum-diesel'!AA25,'BIFUbC-heavy-or-residual-oil'!AA25,'BIFUbC-LPG-propane-or-butane'!AA25,'BIFUbC-hydrogen'!AA25)</f>
        <v>9891647661751.6484</v>
      </c>
      <c r="AB26" s="20">
        <f>SUM('BIFUbC-electricity'!AB25,'BIFUbC-coal'!AB25,'BIFUbC-natural-gas'!AB25,'BIFUbC-biomass'!AB25,'BIFUbC-heat'!AB25,'BIFUbC-crude-oil'!AB25,'BIFUbC-petroleum-diesel'!AB25,'BIFUbC-heavy-or-residual-oil'!AB25,'BIFUbC-LPG-propane-or-butane'!AB25,'BIFUbC-hydrogen'!AB25)</f>
        <v>9842189423442.8887</v>
      </c>
      <c r="AC26" s="20">
        <f>SUM('BIFUbC-electricity'!AC25,'BIFUbC-coal'!AC25,'BIFUbC-natural-gas'!AC25,'BIFUbC-biomass'!AC25,'BIFUbC-heat'!AC25,'BIFUbC-crude-oil'!AC25,'BIFUbC-petroleum-diesel'!AC25,'BIFUbC-heavy-or-residual-oil'!AC25,'BIFUbC-LPG-propane-or-butane'!AC25,'BIFUbC-hydrogen'!AC25)</f>
        <v>9792978476325.6758</v>
      </c>
      <c r="AD26" s="20">
        <f>SUM('BIFUbC-electricity'!AD25,'BIFUbC-coal'!AD25,'BIFUbC-natural-gas'!AD25,'BIFUbC-biomass'!AD25,'BIFUbC-heat'!AD25,'BIFUbC-crude-oil'!AD25,'BIFUbC-petroleum-diesel'!AD25,'BIFUbC-heavy-or-residual-oil'!AD25,'BIFUbC-LPG-propane-or-butane'!AD25,'BIFUbC-hydrogen'!AD25)</f>
        <v>9744013583944.0469</v>
      </c>
      <c r="AE26" s="20">
        <f>SUM('BIFUbC-electricity'!AE25,'BIFUbC-coal'!AE25,'BIFUbC-natural-gas'!AE25,'BIFUbC-biomass'!AE25,'BIFUbC-heat'!AE25,'BIFUbC-crude-oil'!AE25,'BIFUbC-petroleum-diesel'!AE25,'BIFUbC-heavy-or-residual-oil'!AE25,'BIFUbC-LPG-propane-or-butane'!AE25,'BIFUbC-hydrogen'!AE25)</f>
        <v>9695293516024.3281</v>
      </c>
      <c r="AF26" s="20">
        <f>SUM('BIFUbC-electricity'!AF25,'BIFUbC-coal'!AF25,'BIFUbC-natural-gas'!AF25,'BIFUbC-biomass'!AF25,'BIFUbC-heat'!AF25,'BIFUbC-crude-oil'!AF25,'BIFUbC-petroleum-diesel'!AF25,'BIFUbC-heavy-or-residual-oil'!AF25,'BIFUbC-LPG-propane-or-butane'!AF25,'BIFUbC-hydrogen'!AF25)</f>
        <v>9646817048444.2031</v>
      </c>
    </row>
    <row r="27" spans="1:32">
      <c r="A27" s="14" t="s">
        <v>26</v>
      </c>
      <c r="B27" s="20">
        <f>SUM('BIFUbC-electricity'!B26,'BIFUbC-coal'!B26,'BIFUbC-natural-gas'!B26,'BIFUbC-biomass'!B26,'BIFUbC-heat'!B26,'BIFUbC-crude-oil'!B26,'BIFUbC-petroleum-diesel'!B26,'BIFUbC-heavy-or-residual-oil'!B26,'BIFUbC-LPG-propane-or-butane'!B26,'BIFUbC-hydrogen'!B26)</f>
        <v>51443515008900.492</v>
      </c>
      <c r="C27" s="20">
        <f>SUM('BIFUbC-electricity'!C26,'BIFUbC-coal'!C26,'BIFUbC-natural-gas'!C26,'BIFUbC-biomass'!C26,'BIFUbC-heat'!C26,'BIFUbC-crude-oil'!C26,'BIFUbC-petroleum-diesel'!C26,'BIFUbC-heavy-or-residual-oil'!C26,'BIFUbC-LPG-propane-or-butane'!C26,'BIFUbC-hydrogen'!C26)</f>
        <v>52721392849400.266</v>
      </c>
      <c r="D27" s="20">
        <f>SUM('BIFUbC-electricity'!D26,'BIFUbC-coal'!D26,'BIFUbC-natural-gas'!D26,'BIFUbC-biomass'!D26,'BIFUbC-heat'!D26,'BIFUbC-crude-oil'!D26,'BIFUbC-petroleum-diesel'!D26,'BIFUbC-heavy-or-residual-oil'!D26,'BIFUbC-LPG-propane-or-butane'!D26,'BIFUbC-hydrogen'!D26)</f>
        <v>53999270689900.047</v>
      </c>
      <c r="E27" s="20">
        <f>SUM('BIFUbC-electricity'!E26,'BIFUbC-coal'!E26,'BIFUbC-natural-gas'!E26,'BIFUbC-biomass'!E26,'BIFUbC-heat'!E26,'BIFUbC-crude-oil'!E26,'BIFUbC-petroleum-diesel'!E26,'BIFUbC-heavy-or-residual-oil'!E26,'BIFUbC-LPG-propane-or-butane'!E26,'BIFUbC-hydrogen'!E26)</f>
        <v>55277148530399.805</v>
      </c>
      <c r="F27" s="20">
        <f>SUM('BIFUbC-electricity'!F26,'BIFUbC-coal'!F26,'BIFUbC-natural-gas'!F26,'BIFUbC-biomass'!F26,'BIFUbC-heat'!F26,'BIFUbC-crude-oil'!F26,'BIFUbC-petroleum-diesel'!F26,'BIFUbC-heavy-or-residual-oil'!F26,'BIFUbC-LPG-propane-or-butane'!F26,'BIFUbC-hydrogen'!F26)</f>
        <v>56555026370899.578</v>
      </c>
      <c r="G27" s="20">
        <f>SUM('BIFUbC-electricity'!G26,'BIFUbC-coal'!G26,'BIFUbC-natural-gas'!G26,'BIFUbC-biomass'!G26,'BIFUbC-heat'!G26,'BIFUbC-crude-oil'!G26,'BIFUbC-petroleum-diesel'!G26,'BIFUbC-heavy-or-residual-oil'!G26,'BIFUbC-LPG-propane-or-butane'!G26,'BIFUbC-hydrogen'!G26)</f>
        <v>57832904211399.344</v>
      </c>
      <c r="H27" s="20">
        <f>SUM('BIFUbC-electricity'!H26,'BIFUbC-coal'!H26,'BIFUbC-natural-gas'!H26,'BIFUbC-biomass'!H26,'BIFUbC-heat'!H26,'BIFUbC-crude-oil'!H26,'BIFUbC-petroleum-diesel'!H26,'BIFUbC-heavy-or-residual-oil'!H26,'BIFUbC-LPG-propane-or-butane'!H26,'BIFUbC-hydrogen'!H26)</f>
        <v>58498284492253.547</v>
      </c>
      <c r="I27" s="20">
        <f>SUM('BIFUbC-electricity'!I26,'BIFUbC-coal'!I26,'BIFUbC-natural-gas'!I26,'BIFUbC-biomass'!I26,'BIFUbC-heat'!I26,'BIFUbC-crude-oil'!I26,'BIFUbC-petroleum-diesel'!I26,'BIFUbC-heavy-or-residual-oil'!I26,'BIFUbC-LPG-propane-or-butane'!I26,'BIFUbC-hydrogen'!I26)</f>
        <v>59163664773107.578</v>
      </c>
      <c r="J27" s="20">
        <f>SUM('BIFUbC-electricity'!J26,'BIFUbC-coal'!J26,'BIFUbC-natural-gas'!J26,'BIFUbC-biomass'!J26,'BIFUbC-heat'!J26,'BIFUbC-crude-oil'!J26,'BIFUbC-petroleum-diesel'!J26,'BIFUbC-heavy-or-residual-oil'!J26,'BIFUbC-LPG-propane-or-butane'!J26,'BIFUbC-hydrogen'!J26)</f>
        <v>59829045053961.57</v>
      </c>
      <c r="K27" s="20">
        <f>SUM('BIFUbC-electricity'!K26,'BIFUbC-coal'!K26,'BIFUbC-natural-gas'!K26,'BIFUbC-biomass'!K26,'BIFUbC-heat'!K26,'BIFUbC-crude-oil'!K26,'BIFUbC-petroleum-diesel'!K26,'BIFUbC-heavy-or-residual-oil'!K26,'BIFUbC-LPG-propane-or-butane'!K26,'BIFUbC-hydrogen'!K26)</f>
        <v>60494425334815.617</v>
      </c>
      <c r="L27" s="20">
        <f>SUM('BIFUbC-electricity'!L26,'BIFUbC-coal'!L26,'BIFUbC-natural-gas'!L26,'BIFUbC-biomass'!L26,'BIFUbC-heat'!L26,'BIFUbC-crude-oil'!L26,'BIFUbC-petroleum-diesel'!L26,'BIFUbC-heavy-or-residual-oil'!L26,'BIFUbC-LPG-propane-or-butane'!L26,'BIFUbC-hydrogen'!L26)</f>
        <v>61159805615669.672</v>
      </c>
      <c r="M27" s="20">
        <f>SUM('BIFUbC-electricity'!M26,'BIFUbC-coal'!M26,'BIFUbC-natural-gas'!M26,'BIFUbC-biomass'!M26,'BIFUbC-heat'!M26,'BIFUbC-crude-oil'!M26,'BIFUbC-petroleum-diesel'!M26,'BIFUbC-heavy-or-residual-oil'!M26,'BIFUbC-LPG-propane-or-butane'!M26,'BIFUbC-hydrogen'!M26)</f>
        <v>61669362868355.469</v>
      </c>
      <c r="N27" s="20">
        <f>SUM('BIFUbC-electricity'!N26,'BIFUbC-coal'!N26,'BIFUbC-natural-gas'!N26,'BIFUbC-biomass'!N26,'BIFUbC-heat'!N26,'BIFUbC-crude-oil'!N26,'BIFUbC-petroleum-diesel'!N26,'BIFUbC-heavy-or-residual-oil'!N26,'BIFUbC-LPG-propane-or-butane'!N26,'BIFUbC-hydrogen'!N26)</f>
        <v>62178920121041.266</v>
      </c>
      <c r="O27" s="20">
        <f>SUM('BIFUbC-electricity'!O26,'BIFUbC-coal'!O26,'BIFUbC-natural-gas'!O26,'BIFUbC-biomass'!O26,'BIFUbC-heat'!O26,'BIFUbC-crude-oil'!O26,'BIFUbC-petroleum-diesel'!O26,'BIFUbC-heavy-or-residual-oil'!O26,'BIFUbC-LPG-propane-or-butane'!O26,'BIFUbC-hydrogen'!O26)</f>
        <v>62688477373727.125</v>
      </c>
      <c r="P27" s="20">
        <f>SUM('BIFUbC-electricity'!P26,'BIFUbC-coal'!P26,'BIFUbC-natural-gas'!P26,'BIFUbC-biomass'!P26,'BIFUbC-heat'!P26,'BIFUbC-crude-oil'!P26,'BIFUbC-petroleum-diesel'!P26,'BIFUbC-heavy-or-residual-oil'!P26,'BIFUbC-LPG-propane-or-butane'!P26,'BIFUbC-hydrogen'!P26)</f>
        <v>63198034626412.93</v>
      </c>
      <c r="Q27" s="20">
        <f>SUM('BIFUbC-electricity'!Q26,'BIFUbC-coal'!Q26,'BIFUbC-natural-gas'!Q26,'BIFUbC-biomass'!Q26,'BIFUbC-heat'!Q26,'BIFUbC-crude-oil'!Q26,'BIFUbC-petroleum-diesel'!Q26,'BIFUbC-heavy-or-residual-oil'!Q26,'BIFUbC-LPG-propane-or-butane'!Q26,'BIFUbC-hydrogen'!Q26)</f>
        <v>63707591879098.695</v>
      </c>
      <c r="R27" s="20">
        <f>SUM('BIFUbC-electricity'!R26,'BIFUbC-coal'!R26,'BIFUbC-natural-gas'!R26,'BIFUbC-biomass'!R26,'BIFUbC-heat'!R26,'BIFUbC-crude-oil'!R26,'BIFUbC-petroleum-diesel'!R26,'BIFUbC-heavy-or-residual-oil'!R26,'BIFUbC-LPG-propane-or-butane'!R26,'BIFUbC-hydrogen'!R26)</f>
        <v>64149831526884.523</v>
      </c>
      <c r="S27" s="20">
        <f>SUM('BIFUbC-electricity'!S26,'BIFUbC-coal'!S26,'BIFUbC-natural-gas'!S26,'BIFUbC-biomass'!S26,'BIFUbC-heat'!S26,'BIFUbC-crude-oil'!S26,'BIFUbC-petroleum-diesel'!S26,'BIFUbC-heavy-or-residual-oil'!S26,'BIFUbC-LPG-propane-or-butane'!S26,'BIFUbC-hydrogen'!S26)</f>
        <v>64592071174670.141</v>
      </c>
      <c r="T27" s="20">
        <f>SUM('BIFUbC-electricity'!T26,'BIFUbC-coal'!T26,'BIFUbC-natural-gas'!T26,'BIFUbC-biomass'!T26,'BIFUbC-heat'!T26,'BIFUbC-crude-oil'!T26,'BIFUbC-petroleum-diesel'!T26,'BIFUbC-heavy-or-residual-oil'!T26,'BIFUbC-LPG-propane-or-butane'!T26,'BIFUbC-hydrogen'!T26)</f>
        <v>65034310822455.773</v>
      </c>
      <c r="U27" s="20">
        <f>SUM('BIFUbC-electricity'!U26,'BIFUbC-coal'!U26,'BIFUbC-natural-gas'!U26,'BIFUbC-biomass'!U26,'BIFUbC-heat'!U26,'BIFUbC-crude-oil'!U26,'BIFUbC-petroleum-diesel'!U26,'BIFUbC-heavy-or-residual-oil'!U26,'BIFUbC-LPG-propane-or-butane'!U26,'BIFUbC-hydrogen'!U26)</f>
        <v>65476550470241.492</v>
      </c>
      <c r="V27" s="20">
        <f>SUM('BIFUbC-electricity'!V26,'BIFUbC-coal'!V26,'BIFUbC-natural-gas'!V26,'BIFUbC-biomass'!V26,'BIFUbC-heat'!V26,'BIFUbC-crude-oil'!V26,'BIFUbC-petroleum-diesel'!V26,'BIFUbC-heavy-or-residual-oil'!V26,'BIFUbC-LPG-propane-or-butane'!V26,'BIFUbC-hydrogen'!V26)</f>
        <v>65918790118027</v>
      </c>
      <c r="W27" s="20">
        <f>SUM('BIFUbC-electricity'!W26,'BIFUbC-coal'!W26,'BIFUbC-natural-gas'!W26,'BIFUbC-biomass'!W26,'BIFUbC-heat'!W26,'BIFUbC-crude-oil'!W26,'BIFUbC-petroleum-diesel'!W26,'BIFUbC-heavy-or-residual-oil'!W26,'BIFUbC-LPG-propane-or-butane'!W26,'BIFUbC-hydrogen'!W26)</f>
        <v>66450786572346.25</v>
      </c>
      <c r="X27" s="20">
        <f>SUM('BIFUbC-electricity'!X26,'BIFUbC-coal'!X26,'BIFUbC-natural-gas'!X26,'BIFUbC-biomass'!X26,'BIFUbC-heat'!X26,'BIFUbC-crude-oil'!X26,'BIFUbC-petroleum-diesel'!X26,'BIFUbC-heavy-or-residual-oil'!X26,'BIFUbC-LPG-propane-or-butane'!X26,'BIFUbC-hydrogen'!X26)</f>
        <v>66921585204028.953</v>
      </c>
      <c r="Y27" s="20">
        <f>SUM('BIFUbC-electricity'!Y26,'BIFUbC-coal'!Y26,'BIFUbC-natural-gas'!Y26,'BIFUbC-biomass'!Y26,'BIFUbC-heat'!Y26,'BIFUbC-crude-oil'!Y26,'BIFUbC-petroleum-diesel'!Y26,'BIFUbC-heavy-or-residual-oil'!Y26,'BIFUbC-LPG-propane-or-butane'!Y26,'BIFUbC-hydrogen'!Y26)</f>
        <v>67392383835711.742</v>
      </c>
      <c r="Z27" s="20">
        <f>SUM('BIFUbC-electricity'!Z26,'BIFUbC-coal'!Z26,'BIFUbC-natural-gas'!Z26,'BIFUbC-biomass'!Z26,'BIFUbC-heat'!Z26,'BIFUbC-crude-oil'!Z26,'BIFUbC-petroleum-diesel'!Z26,'BIFUbC-heavy-or-residual-oil'!Z26,'BIFUbC-LPG-propane-or-butane'!Z26,'BIFUbC-hydrogen'!Z26)</f>
        <v>67863182467394.375</v>
      </c>
      <c r="AA27" s="20">
        <f>SUM('BIFUbC-electricity'!AA26,'BIFUbC-coal'!AA26,'BIFUbC-natural-gas'!AA26,'BIFUbC-biomass'!AA26,'BIFUbC-heat'!AA26,'BIFUbC-crude-oil'!AA26,'BIFUbC-petroleum-diesel'!AA26,'BIFUbC-heavy-or-residual-oil'!AA26,'BIFUbC-LPG-propane-or-butane'!AA26,'BIFUbC-hydrogen'!AA26)</f>
        <v>68333981099077.078</v>
      </c>
      <c r="AB27" s="20">
        <f>SUM('BIFUbC-electricity'!AB26,'BIFUbC-coal'!AB26,'BIFUbC-natural-gas'!AB26,'BIFUbC-biomass'!AB26,'BIFUbC-heat'!AB26,'BIFUbC-crude-oil'!AB26,'BIFUbC-petroleum-diesel'!AB26,'BIFUbC-heavy-or-residual-oil'!AB26,'BIFUbC-LPG-propane-or-butane'!AB26,'BIFUbC-hydrogen'!AB26)</f>
        <v>68804779730759.789</v>
      </c>
      <c r="AC27" s="20">
        <f>SUM('BIFUbC-electricity'!AC26,'BIFUbC-coal'!AC26,'BIFUbC-natural-gas'!AC26,'BIFUbC-biomass'!AC26,'BIFUbC-heat'!AC26,'BIFUbC-crude-oil'!AC26,'BIFUbC-petroleum-diesel'!AC26,'BIFUbC-heavy-or-residual-oil'!AC26,'BIFUbC-LPG-propane-or-butane'!AC26,'BIFUbC-hydrogen'!AC26)</f>
        <v>69275578362442.516</v>
      </c>
      <c r="AD27" s="20">
        <f>SUM('BIFUbC-electricity'!AD26,'BIFUbC-coal'!AD26,'BIFUbC-natural-gas'!AD26,'BIFUbC-biomass'!AD26,'BIFUbC-heat'!AD26,'BIFUbC-crude-oil'!AD26,'BIFUbC-petroleum-diesel'!AD26,'BIFUbC-heavy-or-residual-oil'!AD26,'BIFUbC-LPG-propane-or-butane'!AD26,'BIFUbC-hydrogen'!AD26)</f>
        <v>69746376994125.219</v>
      </c>
      <c r="AE27" s="20">
        <f>SUM('BIFUbC-electricity'!AE26,'BIFUbC-coal'!AE26,'BIFUbC-natural-gas'!AE26,'BIFUbC-biomass'!AE26,'BIFUbC-heat'!AE26,'BIFUbC-crude-oil'!AE26,'BIFUbC-petroleum-diesel'!AE26,'BIFUbC-heavy-or-residual-oil'!AE26,'BIFUbC-LPG-propane-or-butane'!AE26,'BIFUbC-hydrogen'!AE26)</f>
        <v>70217175625807.914</v>
      </c>
      <c r="AF27" s="20">
        <f>SUM('BIFUbC-electricity'!AF26,'BIFUbC-coal'!AF26,'BIFUbC-natural-gas'!AF26,'BIFUbC-biomass'!AF26,'BIFUbC-heat'!AF26,'BIFUbC-crude-oil'!AF26,'BIFUbC-petroleum-diesel'!AF26,'BIFUbC-heavy-or-residual-oil'!AF26,'BIFUbC-LPG-propane-or-butane'!AF26,'BIFUbC-hydrogen'!AF26)</f>
        <v>70687974257490.641</v>
      </c>
    </row>
    <row r="29" spans="1:32" s="479" customFormat="1">
      <c r="A29" s="478" t="s">
        <v>791</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81" t="s">
        <v>793</v>
      </c>
      <c r="B57" s="482"/>
      <c r="C57" s="482"/>
      <c r="D57" s="482"/>
      <c r="E57" s="482"/>
      <c r="F57" s="482"/>
      <c r="G57" s="482"/>
      <c r="H57" s="482"/>
      <c r="I57" s="482"/>
      <c r="J57" s="482"/>
      <c r="K57" s="482"/>
      <c r="L57" s="482"/>
    </row>
    <row r="58" spans="1:32">
      <c r="A58" s="37" t="s">
        <v>27</v>
      </c>
      <c r="B58" s="37">
        <v>2020</v>
      </c>
      <c r="C58" s="37">
        <v>2021</v>
      </c>
      <c r="D58" s="37">
        <v>2022</v>
      </c>
      <c r="E58" s="37">
        <v>2023</v>
      </c>
      <c r="F58" s="37">
        <v>2024</v>
      </c>
      <c r="G58" s="37">
        <v>2025</v>
      </c>
      <c r="H58" s="37">
        <v>2026</v>
      </c>
      <c r="I58" s="37">
        <v>2027</v>
      </c>
      <c r="J58" s="37">
        <v>2028</v>
      </c>
      <c r="K58" s="37">
        <v>2029</v>
      </c>
      <c r="L58" s="37">
        <v>2030</v>
      </c>
      <c r="M58" s="37">
        <v>2031</v>
      </c>
      <c r="N58" s="37">
        <v>2032</v>
      </c>
      <c r="O58" s="37">
        <v>2033</v>
      </c>
      <c r="P58" s="37">
        <v>2034</v>
      </c>
      <c r="Q58" s="37">
        <v>2035</v>
      </c>
      <c r="R58" s="37">
        <v>2036</v>
      </c>
      <c r="S58" s="37">
        <v>2037</v>
      </c>
      <c r="T58" s="37">
        <v>2038</v>
      </c>
      <c r="U58" s="37">
        <v>2039</v>
      </c>
      <c r="V58" s="37">
        <v>2040</v>
      </c>
      <c r="W58" s="37">
        <v>2041</v>
      </c>
      <c r="X58" s="37">
        <v>2042</v>
      </c>
      <c r="Y58" s="37">
        <v>2043</v>
      </c>
      <c r="Z58" s="37">
        <v>2044</v>
      </c>
      <c r="AA58" s="37">
        <v>2045</v>
      </c>
      <c r="AB58" s="37">
        <v>2046</v>
      </c>
      <c r="AC58" s="37">
        <v>2047</v>
      </c>
      <c r="AD58" s="37">
        <v>2048</v>
      </c>
      <c r="AE58" s="37">
        <v>2049</v>
      </c>
      <c r="AF58" s="37">
        <v>2050</v>
      </c>
    </row>
    <row r="59" spans="1:32">
      <c r="A59" s="37" t="s">
        <v>2</v>
      </c>
      <c r="B59" s="480">
        <f>(B3-B31)/B31</f>
        <v>-6.6211619250398354E-2</v>
      </c>
      <c r="C59" s="480">
        <f t="shared" ref="C59:AF67" si="0">(C3-C31)/C31</f>
        <v>-5.2133959054670838E-2</v>
      </c>
      <c r="D59" s="480">
        <f t="shared" si="0"/>
        <v>-3.8493420379583157E-2</v>
      </c>
      <c r="E59" s="480">
        <f t="shared" si="0"/>
        <v>-2.5269955071393829E-2</v>
      </c>
      <c r="F59" s="480">
        <f t="shared" si="0"/>
        <v>-1.2444722501152508E-2</v>
      </c>
      <c r="G59" s="26">
        <f t="shared" si="0"/>
        <v>0</v>
      </c>
      <c r="H59" s="26">
        <f t="shared" si="0"/>
        <v>0</v>
      </c>
      <c r="I59" s="26">
        <f t="shared" si="0"/>
        <v>0</v>
      </c>
      <c r="J59" s="26">
        <f t="shared" si="0"/>
        <v>0</v>
      </c>
      <c r="K59" s="26">
        <f t="shared" si="0"/>
        <v>0</v>
      </c>
      <c r="L59" s="26">
        <f t="shared" si="0"/>
        <v>0</v>
      </c>
      <c r="M59" s="26">
        <f t="shared" si="0"/>
        <v>0</v>
      </c>
      <c r="N59" s="26">
        <f t="shared" si="0"/>
        <v>0</v>
      </c>
      <c r="O59" s="26">
        <f t="shared" si="0"/>
        <v>0</v>
      </c>
      <c r="P59" s="26">
        <f t="shared" si="0"/>
        <v>0</v>
      </c>
      <c r="Q59" s="26">
        <f t="shared" si="0"/>
        <v>0</v>
      </c>
      <c r="R59" s="26">
        <f t="shared" si="0"/>
        <v>0</v>
      </c>
      <c r="S59" s="26">
        <f t="shared" si="0"/>
        <v>0</v>
      </c>
      <c r="T59" s="26">
        <f t="shared" si="0"/>
        <v>0</v>
      </c>
      <c r="U59" s="26">
        <f t="shared" si="0"/>
        <v>0</v>
      </c>
      <c r="V59" s="26">
        <f t="shared" si="0"/>
        <v>0</v>
      </c>
      <c r="W59" s="26">
        <f t="shared" si="0"/>
        <v>0</v>
      </c>
      <c r="X59" s="26">
        <f t="shared" si="0"/>
        <v>0</v>
      </c>
      <c r="Y59" s="26">
        <f t="shared" si="0"/>
        <v>0</v>
      </c>
      <c r="Z59" s="26">
        <f t="shared" si="0"/>
        <v>0</v>
      </c>
      <c r="AA59" s="26">
        <f t="shared" si="0"/>
        <v>0</v>
      </c>
      <c r="AB59" s="26">
        <f t="shared" si="0"/>
        <v>0</v>
      </c>
      <c r="AC59" s="26">
        <f t="shared" si="0"/>
        <v>0</v>
      </c>
      <c r="AD59" s="26">
        <f t="shared" si="0"/>
        <v>0</v>
      </c>
      <c r="AE59" s="26">
        <f t="shared" si="0"/>
        <v>0</v>
      </c>
      <c r="AF59" s="26">
        <f t="shared" si="0"/>
        <v>0</v>
      </c>
    </row>
    <row r="60" spans="1:32">
      <c r="A60" s="37" t="s">
        <v>3</v>
      </c>
      <c r="B60" s="480">
        <f t="shared" ref="B60:Q83" si="1">(B4-B32)/B32</f>
        <v>0</v>
      </c>
      <c r="C60" s="480">
        <f t="shared" si="1"/>
        <v>0</v>
      </c>
      <c r="D60" s="480">
        <f t="shared" si="1"/>
        <v>0</v>
      </c>
      <c r="E60" s="480">
        <f t="shared" si="1"/>
        <v>0</v>
      </c>
      <c r="F60" s="480">
        <f t="shared" si="1"/>
        <v>0</v>
      </c>
      <c r="G60" s="26">
        <f t="shared" si="1"/>
        <v>0</v>
      </c>
      <c r="H60" s="26">
        <f t="shared" si="1"/>
        <v>0</v>
      </c>
      <c r="I60" s="26">
        <f t="shared" si="1"/>
        <v>0</v>
      </c>
      <c r="J60" s="26">
        <f t="shared" si="1"/>
        <v>0</v>
      </c>
      <c r="K60" s="26">
        <f t="shared" si="1"/>
        <v>0</v>
      </c>
      <c r="L60" s="26">
        <f t="shared" si="1"/>
        <v>0</v>
      </c>
      <c r="M60" s="26">
        <f t="shared" si="1"/>
        <v>0</v>
      </c>
      <c r="N60" s="26">
        <f t="shared" si="1"/>
        <v>0</v>
      </c>
      <c r="O60" s="26">
        <f t="shared" si="1"/>
        <v>0</v>
      </c>
      <c r="P60" s="26">
        <f t="shared" si="1"/>
        <v>0</v>
      </c>
      <c r="Q60" s="26">
        <f t="shared" si="1"/>
        <v>0</v>
      </c>
      <c r="R60" s="26">
        <f t="shared" si="0"/>
        <v>0</v>
      </c>
      <c r="S60" s="26">
        <f t="shared" si="0"/>
        <v>0</v>
      </c>
      <c r="T60" s="26">
        <f t="shared" si="0"/>
        <v>0</v>
      </c>
      <c r="U60" s="26">
        <f t="shared" si="0"/>
        <v>0</v>
      </c>
      <c r="V60" s="26">
        <f t="shared" si="0"/>
        <v>0</v>
      </c>
      <c r="W60" s="26">
        <f t="shared" si="0"/>
        <v>0</v>
      </c>
      <c r="X60" s="26">
        <f t="shared" si="0"/>
        <v>0</v>
      </c>
      <c r="Y60" s="26">
        <f t="shared" si="0"/>
        <v>0</v>
      </c>
      <c r="Z60" s="26">
        <f t="shared" si="0"/>
        <v>0</v>
      </c>
      <c r="AA60" s="26">
        <f t="shared" si="0"/>
        <v>0</v>
      </c>
      <c r="AB60" s="26">
        <f t="shared" si="0"/>
        <v>0</v>
      </c>
      <c r="AC60" s="26">
        <f t="shared" si="0"/>
        <v>0</v>
      </c>
      <c r="AD60" s="26">
        <f t="shared" si="0"/>
        <v>0</v>
      </c>
      <c r="AE60" s="26">
        <f t="shared" si="0"/>
        <v>0</v>
      </c>
      <c r="AF60" s="26">
        <f t="shared" si="0"/>
        <v>0</v>
      </c>
    </row>
    <row r="61" spans="1:32">
      <c r="A61" s="37" t="s">
        <v>4</v>
      </c>
      <c r="B61" s="480">
        <f t="shared" si="1"/>
        <v>0</v>
      </c>
      <c r="C61" s="480">
        <f t="shared" si="0"/>
        <v>0</v>
      </c>
      <c r="D61" s="480">
        <f t="shared" si="0"/>
        <v>0</v>
      </c>
      <c r="E61" s="480">
        <f t="shared" si="0"/>
        <v>0</v>
      </c>
      <c r="F61" s="480">
        <f t="shared" si="0"/>
        <v>0</v>
      </c>
      <c r="G61" s="26">
        <f t="shared" si="0"/>
        <v>0</v>
      </c>
      <c r="H61" s="26">
        <f t="shared" si="0"/>
        <v>0</v>
      </c>
      <c r="I61" s="26">
        <f t="shared" si="0"/>
        <v>0</v>
      </c>
      <c r="J61" s="26">
        <f t="shared" si="0"/>
        <v>0</v>
      </c>
      <c r="K61" s="26">
        <f t="shared" si="0"/>
        <v>0</v>
      </c>
      <c r="L61" s="26">
        <f t="shared" si="0"/>
        <v>0</v>
      </c>
      <c r="M61" s="26">
        <f t="shared" si="0"/>
        <v>0</v>
      </c>
      <c r="N61" s="26">
        <f t="shared" si="0"/>
        <v>0</v>
      </c>
      <c r="O61" s="26">
        <f t="shared" si="0"/>
        <v>0</v>
      </c>
      <c r="P61" s="26">
        <f t="shared" si="0"/>
        <v>0</v>
      </c>
      <c r="Q61" s="26">
        <f t="shared" si="0"/>
        <v>0</v>
      </c>
      <c r="R61" s="26">
        <f t="shared" si="0"/>
        <v>0</v>
      </c>
      <c r="S61" s="26">
        <f t="shared" si="0"/>
        <v>0</v>
      </c>
      <c r="T61" s="26">
        <f t="shared" si="0"/>
        <v>0</v>
      </c>
      <c r="U61" s="26">
        <f t="shared" si="0"/>
        <v>0</v>
      </c>
      <c r="V61" s="26">
        <f t="shared" si="0"/>
        <v>0</v>
      </c>
      <c r="W61" s="26">
        <f t="shared" si="0"/>
        <v>0</v>
      </c>
      <c r="X61" s="26">
        <f t="shared" si="0"/>
        <v>0</v>
      </c>
      <c r="Y61" s="26">
        <f t="shared" si="0"/>
        <v>0</v>
      </c>
      <c r="Z61" s="26">
        <f t="shared" si="0"/>
        <v>0</v>
      </c>
      <c r="AA61" s="26">
        <f t="shared" si="0"/>
        <v>0</v>
      </c>
      <c r="AB61" s="26">
        <f t="shared" si="0"/>
        <v>0</v>
      </c>
      <c r="AC61" s="26">
        <f t="shared" si="0"/>
        <v>0</v>
      </c>
      <c r="AD61" s="26">
        <f t="shared" si="0"/>
        <v>0</v>
      </c>
      <c r="AE61" s="26">
        <f t="shared" si="0"/>
        <v>0</v>
      </c>
      <c r="AF61" s="26">
        <f t="shared" si="0"/>
        <v>0</v>
      </c>
    </row>
    <row r="62" spans="1:32">
      <c r="A62" s="37" t="s">
        <v>5</v>
      </c>
      <c r="B62" s="480">
        <f t="shared" si="1"/>
        <v>-7.2436496532889499E-2</v>
      </c>
      <c r="C62" s="480">
        <f t="shared" si="0"/>
        <v>-5.7092233010710751E-2</v>
      </c>
      <c r="D62" s="480">
        <f t="shared" si="0"/>
        <v>-4.2195184012683511E-2</v>
      </c>
      <c r="E62" s="480">
        <f t="shared" si="0"/>
        <v>-2.7726079000787645E-2</v>
      </c>
      <c r="F62" s="480">
        <f t="shared" si="0"/>
        <v>-1.3666738919936375E-2</v>
      </c>
      <c r="G62" s="26">
        <f t="shared" si="0"/>
        <v>0</v>
      </c>
      <c r="H62" s="26">
        <f t="shared" si="0"/>
        <v>0</v>
      </c>
      <c r="I62" s="26">
        <f t="shared" si="0"/>
        <v>0</v>
      </c>
      <c r="J62" s="26">
        <f t="shared" si="0"/>
        <v>0</v>
      </c>
      <c r="K62" s="26">
        <f t="shared" si="0"/>
        <v>0</v>
      </c>
      <c r="L62" s="26">
        <f t="shared" si="0"/>
        <v>0</v>
      </c>
      <c r="M62" s="26">
        <f t="shared" si="0"/>
        <v>0</v>
      </c>
      <c r="N62" s="26">
        <f t="shared" si="0"/>
        <v>0</v>
      </c>
      <c r="O62" s="26">
        <f t="shared" si="0"/>
        <v>0</v>
      </c>
      <c r="P62" s="26">
        <f t="shared" si="0"/>
        <v>0</v>
      </c>
      <c r="Q62" s="26">
        <f t="shared" si="0"/>
        <v>0</v>
      </c>
      <c r="R62" s="26">
        <f t="shared" si="0"/>
        <v>0</v>
      </c>
      <c r="S62" s="26">
        <f t="shared" si="0"/>
        <v>0</v>
      </c>
      <c r="T62" s="26">
        <f t="shared" si="0"/>
        <v>0</v>
      </c>
      <c r="U62" s="26">
        <f t="shared" si="0"/>
        <v>0</v>
      </c>
      <c r="V62" s="26">
        <f t="shared" si="0"/>
        <v>0</v>
      </c>
      <c r="W62" s="26">
        <f t="shared" si="0"/>
        <v>0</v>
      </c>
      <c r="X62" s="26">
        <f t="shared" si="0"/>
        <v>0</v>
      </c>
      <c r="Y62" s="26">
        <f t="shared" si="0"/>
        <v>0</v>
      </c>
      <c r="Z62" s="26">
        <f t="shared" si="0"/>
        <v>0</v>
      </c>
      <c r="AA62" s="26">
        <f t="shared" si="0"/>
        <v>0</v>
      </c>
      <c r="AB62" s="26">
        <f t="shared" si="0"/>
        <v>0</v>
      </c>
      <c r="AC62" s="26">
        <f t="shared" si="0"/>
        <v>0</v>
      </c>
      <c r="AD62" s="26">
        <f t="shared" si="0"/>
        <v>0</v>
      </c>
      <c r="AE62" s="26">
        <f t="shared" si="0"/>
        <v>0</v>
      </c>
      <c r="AF62" s="26">
        <f t="shared" si="0"/>
        <v>0</v>
      </c>
    </row>
    <row r="63" spans="1:32">
      <c r="A63" s="37" t="s">
        <v>6</v>
      </c>
      <c r="B63" s="480">
        <f t="shared" si="1"/>
        <v>0.17803426551567303</v>
      </c>
      <c r="C63" s="480">
        <f t="shared" si="0"/>
        <v>0.13988898760256896</v>
      </c>
      <c r="D63" s="480">
        <f t="shared" si="0"/>
        <v>0.1030795957394887</v>
      </c>
      <c r="E63" s="480">
        <f t="shared" si="0"/>
        <v>6.7537121486212451E-2</v>
      </c>
      <c r="F63" s="480">
        <f t="shared" si="0"/>
        <v>3.3197263639657915E-2</v>
      </c>
      <c r="G63" s="26">
        <f t="shared" si="0"/>
        <v>5.6725186010501202E-15</v>
      </c>
      <c r="H63" s="26">
        <f t="shared" si="0"/>
        <v>6.6879064798183901E-15</v>
      </c>
      <c r="I63" s="26">
        <f t="shared" si="0"/>
        <v>7.6773732081055819E-15</v>
      </c>
      <c r="J63" s="26">
        <f t="shared" si="0"/>
        <v>8.6418988613515574E-15</v>
      </c>
      <c r="K63" s="26">
        <f t="shared" si="0"/>
        <v>9.5824147212524376E-15</v>
      </c>
      <c r="L63" s="26">
        <f t="shared" si="0"/>
        <v>1.0499806274969677E-14</v>
      </c>
      <c r="M63" s="26">
        <f t="shared" si="0"/>
        <v>1.1564311258940153E-14</v>
      </c>
      <c r="N63" s="26">
        <f t="shared" si="0"/>
        <v>1.2462512679286933E-14</v>
      </c>
      <c r="O63" s="26">
        <f t="shared" si="0"/>
        <v>1.348631623636624E-14</v>
      </c>
      <c r="P63" s="26">
        <f t="shared" si="0"/>
        <v>1.4489952294584264E-14</v>
      </c>
      <c r="Q63" s="26">
        <f t="shared" si="0"/>
        <v>1.5755356602839108E-14</v>
      </c>
      <c r="R63" s="26">
        <f t="shared" si="0"/>
        <v>1.6715867416606358E-14</v>
      </c>
      <c r="S63" s="26">
        <f t="shared" si="0"/>
        <v>1.779574890150897E-14</v>
      </c>
      <c r="T63" s="26">
        <f t="shared" si="0"/>
        <v>1.8991570440687919E-14</v>
      </c>
      <c r="U63" s="26">
        <f t="shared" si="0"/>
        <v>2.0029364539090234E-14</v>
      </c>
      <c r="V63" s="26">
        <f t="shared" si="0"/>
        <v>2.1047648857210108E-14</v>
      </c>
      <c r="W63" s="26">
        <f t="shared" si="0"/>
        <v>2.2315683329727776E-14</v>
      </c>
      <c r="X63" s="26">
        <f t="shared" si="0"/>
        <v>2.3426846146150055E-14</v>
      </c>
      <c r="Y63" s="26">
        <f t="shared" si="0"/>
        <v>2.4517784382978582E-14</v>
      </c>
      <c r="Z63" s="26">
        <f t="shared" si="0"/>
        <v>2.5847520434472773E-14</v>
      </c>
      <c r="AA63" s="26">
        <f t="shared" si="0"/>
        <v>2.7025403761320727E-14</v>
      </c>
      <c r="AB63" s="26">
        <f t="shared" si="0"/>
        <v>2.8182417879537301E-14</v>
      </c>
      <c r="AC63" s="26">
        <f t="shared" si="0"/>
        <v>2.9319112545872029E-14</v>
      </c>
      <c r="AD63" s="26">
        <f t="shared" si="0"/>
        <v>3.0685493935983903E-14</v>
      </c>
      <c r="AE63" s="26">
        <f t="shared" si="0"/>
        <v>3.1904631758281786E-14</v>
      </c>
      <c r="AF63" s="26">
        <f t="shared" si="0"/>
        <v>3.3225512017817295E-14</v>
      </c>
    </row>
    <row r="64" spans="1:32">
      <c r="A64" s="37" t="s">
        <v>7</v>
      </c>
      <c r="B64" s="480">
        <f t="shared" si="1"/>
        <v>4.4014589823577522E-4</v>
      </c>
      <c r="C64" s="480">
        <f t="shared" si="0"/>
        <v>3.4273365745374538E-4</v>
      </c>
      <c r="D64" s="480">
        <f t="shared" si="0"/>
        <v>2.5037826628844143E-4</v>
      </c>
      <c r="E64" s="480">
        <f t="shared" si="0"/>
        <v>1.6269592108633543E-4</v>
      </c>
      <c r="F64" s="480">
        <f t="shared" si="0"/>
        <v>7.934069962372455E-5</v>
      </c>
      <c r="G64" s="26">
        <f t="shared" si="0"/>
        <v>1.1107580584703837E-14</v>
      </c>
      <c r="H64" s="26">
        <f t="shared" si="0"/>
        <v>1.3007331974569745E-14</v>
      </c>
      <c r="I64" s="26">
        <f t="shared" si="0"/>
        <v>1.4685983106182838E-14</v>
      </c>
      <c r="J64" s="26">
        <f t="shared" si="0"/>
        <v>1.6620376211465978E-14</v>
      </c>
      <c r="K64" s="26">
        <f t="shared" si="0"/>
        <v>1.8492501703322962E-14</v>
      </c>
      <c r="L64" s="26">
        <f t="shared" si="0"/>
        <v>2.0154908758623527E-14</v>
      </c>
      <c r="M64" s="26">
        <f t="shared" si="0"/>
        <v>2.2137590419160979E-14</v>
      </c>
      <c r="N64" s="26">
        <f t="shared" si="0"/>
        <v>2.3925685760537551E-14</v>
      </c>
      <c r="O64" s="26">
        <f t="shared" si="0"/>
        <v>2.596125304771658E-14</v>
      </c>
      <c r="P64" s="26">
        <f t="shared" si="0"/>
        <v>2.7948897704819779E-14</v>
      </c>
      <c r="Q64" s="26">
        <f t="shared" si="0"/>
        <v>2.9890292380484437E-14</v>
      </c>
      <c r="R64" s="26">
        <f t="shared" si="0"/>
        <v>3.1825200440589413E-14</v>
      </c>
      <c r="S64" s="26">
        <f t="shared" si="0"/>
        <v>3.3859371942738026E-14</v>
      </c>
      <c r="T64" s="26">
        <f t="shared" si="0"/>
        <v>3.5852432015514525E-14</v>
      </c>
      <c r="U64" s="26">
        <f t="shared" si="0"/>
        <v>3.7941605927654685E-14</v>
      </c>
      <c r="V64" s="26">
        <f t="shared" si="0"/>
        <v>4.0124037651246533E-14</v>
      </c>
      <c r="W64" s="26">
        <f t="shared" si="0"/>
        <v>4.2199412297593963E-14</v>
      </c>
      <c r="X64" s="26">
        <f t="shared" si="0"/>
        <v>4.4273729206678605E-14</v>
      </c>
      <c r="Y64" s="26">
        <f t="shared" si="0"/>
        <v>4.6436710899483641E-14</v>
      </c>
      <c r="Z64" s="26">
        <f t="shared" si="0"/>
        <v>4.8556565797859565E-14</v>
      </c>
      <c r="AA64" s="26">
        <f t="shared" si="0"/>
        <v>5.0762436079204165E-14</v>
      </c>
      <c r="AB64" s="26">
        <f t="shared" si="0"/>
        <v>5.3051799496021282E-14</v>
      </c>
      <c r="AC64" s="26">
        <f t="shared" si="0"/>
        <v>5.5296841796187324E-14</v>
      </c>
      <c r="AD64" s="26">
        <f t="shared" si="0"/>
        <v>5.7623025252494865E-14</v>
      </c>
      <c r="AE64" s="26">
        <f t="shared" si="0"/>
        <v>5.99050300519016E-14</v>
      </c>
      <c r="AF64" s="26">
        <f t="shared" si="0"/>
        <v>6.226595409315452E-14</v>
      </c>
    </row>
    <row r="65" spans="1:32">
      <c r="A65" s="37" t="s">
        <v>8</v>
      </c>
      <c r="B65" s="480">
        <f t="shared" si="1"/>
        <v>-2.5076317210373553E-2</v>
      </c>
      <c r="C65" s="480">
        <f t="shared" si="0"/>
        <v>-1.9547492570779233E-2</v>
      </c>
      <c r="D65" s="480">
        <f t="shared" si="0"/>
        <v>-1.42946769653764E-2</v>
      </c>
      <c r="E65" s="480">
        <f t="shared" si="0"/>
        <v>-9.2977054170210391E-3</v>
      </c>
      <c r="F65" s="480">
        <f t="shared" si="0"/>
        <v>-4.5383305628070338E-3</v>
      </c>
      <c r="G65" s="26">
        <f t="shared" si="0"/>
        <v>1.7235514353107399E-15</v>
      </c>
      <c r="H65" s="26">
        <f t="shared" si="0"/>
        <v>1.8569912214229363E-15</v>
      </c>
      <c r="I65" s="26">
        <f t="shared" si="0"/>
        <v>2.1504851545135758E-15</v>
      </c>
      <c r="J65" s="26">
        <f t="shared" si="0"/>
        <v>2.4324056919521637E-15</v>
      </c>
      <c r="K65" s="26">
        <f t="shared" si="0"/>
        <v>2.5443992103028069E-15</v>
      </c>
      <c r="L65" s="26">
        <f t="shared" si="0"/>
        <v>2.8081524810093685E-15</v>
      </c>
      <c r="M65" s="26">
        <f t="shared" si="0"/>
        <v>3.2236514294474625E-15</v>
      </c>
      <c r="N65" s="26">
        <f t="shared" si="0"/>
        <v>3.3238675738878404E-15</v>
      </c>
      <c r="O65" s="26">
        <f t="shared" si="0"/>
        <v>3.5697078880467186E-15</v>
      </c>
      <c r="P65" s="26">
        <f t="shared" si="0"/>
        <v>3.9544894975526152E-15</v>
      </c>
      <c r="Q65" s="26">
        <f t="shared" si="0"/>
        <v>4.1834205209210617E-15</v>
      </c>
      <c r="R65" s="26">
        <f t="shared" si="0"/>
        <v>4.405194757207946E-15</v>
      </c>
      <c r="S65" s="26">
        <f t="shared" si="0"/>
        <v>4.7604605109967778E-15</v>
      </c>
      <c r="T65" s="26">
        <f t="shared" si="0"/>
        <v>4.9674452744024962E-15</v>
      </c>
      <c r="U65" s="26">
        <f t="shared" si="0"/>
        <v>5.1685168433307786E-15</v>
      </c>
      <c r="V65" s="26">
        <f t="shared" si="0"/>
        <v>5.4980231698421832E-15</v>
      </c>
      <c r="W65" s="26">
        <f t="shared" si="0"/>
        <v>5.6867194477090347E-15</v>
      </c>
      <c r="X65" s="26">
        <f t="shared" si="0"/>
        <v>6.1307658219607043E-15</v>
      </c>
      <c r="Y65" s="26">
        <f t="shared" si="0"/>
        <v>6.4341550968712393E-15</v>
      </c>
      <c r="Z65" s="26">
        <f t="shared" si="0"/>
        <v>6.6025009485929641E-15</v>
      </c>
      <c r="AA65" s="26">
        <f t="shared" si="0"/>
        <v>6.8917306368222761E-15</v>
      </c>
      <c r="AB65" s="26">
        <f t="shared" si="0"/>
        <v>7.1734642638237039E-15</v>
      </c>
      <c r="AC65" s="26">
        <f t="shared" si="0"/>
        <v>7.4479895183717988E-15</v>
      </c>
      <c r="AD65" s="26">
        <f t="shared" si="0"/>
        <v>7.7155795537133828E-15</v>
      </c>
      <c r="AE65" s="26">
        <f t="shared" si="0"/>
        <v>7.9764938941293788E-15</v>
      </c>
      <c r="AF65" s="26">
        <f t="shared" si="0"/>
        <v>8.3485646926899479E-15</v>
      </c>
    </row>
    <row r="66" spans="1:32">
      <c r="A66" s="37" t="s">
        <v>9</v>
      </c>
      <c r="B66" s="480">
        <f t="shared" si="1"/>
        <v>-1.0136983574099244E-2</v>
      </c>
      <c r="C66" s="480">
        <f t="shared" si="0"/>
        <v>-7.8956796765231405E-3</v>
      </c>
      <c r="D66" s="480">
        <f t="shared" si="0"/>
        <v>-5.7695752372542318E-3</v>
      </c>
      <c r="E66" s="480">
        <f t="shared" si="0"/>
        <v>-3.750011183958981E-3</v>
      </c>
      <c r="F66" s="480">
        <f t="shared" si="0"/>
        <v>-1.8291750549722604E-3</v>
      </c>
      <c r="G66" s="26">
        <f t="shared" si="0"/>
        <v>5.971091635605436E-15</v>
      </c>
      <c r="H66" s="26">
        <f t="shared" si="0"/>
        <v>6.8419586122250697E-15</v>
      </c>
      <c r="I66" s="26">
        <f t="shared" si="0"/>
        <v>7.8389135828748611E-15</v>
      </c>
      <c r="J66" s="26">
        <f t="shared" si="0"/>
        <v>8.6342545841932432E-15</v>
      </c>
      <c r="K66" s="26">
        <f t="shared" si="0"/>
        <v>9.5536110362949925E-15</v>
      </c>
      <c r="L66" s="26">
        <f t="shared" si="0"/>
        <v>1.0436039791894778E-14</v>
      </c>
      <c r="M66" s="26">
        <f t="shared" si="0"/>
        <v>1.1311841856405406E-14</v>
      </c>
      <c r="N66" s="26">
        <f t="shared" si="0"/>
        <v>1.2157949532029165E-14</v>
      </c>
      <c r="O66" s="26">
        <f t="shared" si="0"/>
        <v>1.3121643885457001E-14</v>
      </c>
      <c r="P66" s="26">
        <f t="shared" si="0"/>
        <v>1.4197140800375505E-14</v>
      </c>
      <c r="Q66" s="26">
        <f t="shared" si="0"/>
        <v>1.5096845377478457E-14</v>
      </c>
      <c r="R66" s="26">
        <f t="shared" si="0"/>
        <v>1.5825666770471751E-14</v>
      </c>
      <c r="S66" s="26">
        <f t="shared" si="0"/>
        <v>1.6804650387677066E-14</v>
      </c>
      <c r="T66" s="26">
        <f t="shared" si="0"/>
        <v>1.7753109836472547E-14</v>
      </c>
      <c r="U66" s="26">
        <f t="shared" si="0"/>
        <v>1.867245079282292E-14</v>
      </c>
      <c r="V66" s="26">
        <f t="shared" si="0"/>
        <v>1.9563993926731995E-14</v>
      </c>
      <c r="W66" s="26">
        <f t="shared" si="0"/>
        <v>2.0563017800721946E-14</v>
      </c>
      <c r="X66" s="26">
        <f t="shared" si="0"/>
        <v>2.1402686663526891E-14</v>
      </c>
      <c r="Y66" s="26">
        <f t="shared" si="0"/>
        <v>2.246784068930893E-14</v>
      </c>
      <c r="Z66" s="26">
        <f t="shared" si="0"/>
        <v>2.3502784509735018E-14</v>
      </c>
      <c r="AA66" s="26">
        <f t="shared" si="0"/>
        <v>2.4387454778437625E-14</v>
      </c>
      <c r="AB66" s="26">
        <f t="shared" si="0"/>
        <v>2.5367383260994742E-14</v>
      </c>
      <c r="AC66" s="26">
        <f t="shared" si="0"/>
        <v>2.6320652888785958E-14</v>
      </c>
      <c r="AD66" s="26">
        <f t="shared" si="0"/>
        <v>2.7248336939753765E-14</v>
      </c>
      <c r="AE66" s="26">
        <f t="shared" si="0"/>
        <v>2.8266355726678811E-14</v>
      </c>
      <c r="AF66" s="26">
        <f t="shared" si="0"/>
        <v>2.925776526868435E-14</v>
      </c>
    </row>
    <row r="67" spans="1:32">
      <c r="A67" s="37" t="s">
        <v>10</v>
      </c>
      <c r="B67" s="480">
        <f t="shared" si="1"/>
        <v>0</v>
      </c>
      <c r="C67" s="480">
        <f t="shared" si="0"/>
        <v>0</v>
      </c>
      <c r="D67" s="480">
        <f t="shared" si="0"/>
        <v>0</v>
      </c>
      <c r="E67" s="480">
        <f t="shared" si="0"/>
        <v>0</v>
      </c>
      <c r="F67" s="480">
        <f t="shared" si="0"/>
        <v>0</v>
      </c>
      <c r="G67" s="26">
        <f t="shared" si="0"/>
        <v>0</v>
      </c>
      <c r="H67" s="26">
        <f t="shared" si="0"/>
        <v>0</v>
      </c>
      <c r="I67" s="26">
        <f t="shared" si="0"/>
        <v>0</v>
      </c>
      <c r="J67" s="26">
        <f t="shared" si="0"/>
        <v>0</v>
      </c>
      <c r="K67" s="26">
        <f t="shared" si="0"/>
        <v>0</v>
      </c>
      <c r="L67" s="26">
        <f t="shared" si="0"/>
        <v>0</v>
      </c>
      <c r="M67" s="26">
        <f t="shared" si="0"/>
        <v>0</v>
      </c>
      <c r="N67" s="26">
        <f t="shared" si="0"/>
        <v>0</v>
      </c>
      <c r="O67" s="26">
        <f t="shared" si="0"/>
        <v>0</v>
      </c>
      <c r="P67" s="26">
        <f t="shared" si="0"/>
        <v>0</v>
      </c>
      <c r="Q67" s="26">
        <f t="shared" si="0"/>
        <v>0</v>
      </c>
      <c r="R67" s="26">
        <f t="shared" si="0"/>
        <v>0</v>
      </c>
      <c r="S67" s="26">
        <f t="shared" si="0"/>
        <v>0</v>
      </c>
      <c r="T67" s="26">
        <f t="shared" si="0"/>
        <v>0</v>
      </c>
      <c r="U67" s="26">
        <f t="shared" si="0"/>
        <v>0</v>
      </c>
      <c r="V67" s="26">
        <f t="shared" si="0"/>
        <v>0</v>
      </c>
      <c r="W67" s="26">
        <f t="shared" si="0"/>
        <v>0</v>
      </c>
      <c r="X67" s="26">
        <f t="shared" si="0"/>
        <v>0</v>
      </c>
      <c r="Y67" s="26">
        <f t="shared" si="0"/>
        <v>0</v>
      </c>
      <c r="Z67" s="26">
        <f t="shared" si="0"/>
        <v>0</v>
      </c>
      <c r="AA67" s="26">
        <f t="shared" si="0"/>
        <v>0</v>
      </c>
      <c r="AB67" s="26">
        <f t="shared" si="0"/>
        <v>0</v>
      </c>
      <c r="AC67" s="26">
        <f t="shared" si="0"/>
        <v>0</v>
      </c>
      <c r="AD67" s="26">
        <f t="shared" si="0"/>
        <v>0</v>
      </c>
      <c r="AE67" s="26">
        <f t="shared" si="0"/>
        <v>0</v>
      </c>
      <c r="AF67" s="26">
        <f t="shared" si="0"/>
        <v>0</v>
      </c>
    </row>
    <row r="68" spans="1:32">
      <c r="A68" s="37" t="s">
        <v>11</v>
      </c>
      <c r="B68" s="480">
        <f t="shared" si="1"/>
        <v>-4.5088657339141726E-2</v>
      </c>
      <c r="C68" s="480">
        <f t="shared" ref="C68:AF76" si="2">(C12-C40)/C40</f>
        <v>-3.5435402828492626E-2</v>
      </c>
      <c r="D68" s="480">
        <f t="shared" si="2"/>
        <v>-2.6116414685813837E-2</v>
      </c>
      <c r="E68" s="480">
        <f t="shared" si="2"/>
        <v>-1.7114626272552644E-2</v>
      </c>
      <c r="F68" s="480">
        <f t="shared" si="2"/>
        <v>-8.4141133364252843E-3</v>
      </c>
      <c r="G68" s="26">
        <f t="shared" si="2"/>
        <v>5.1069941651957864E-15</v>
      </c>
      <c r="H68" s="26">
        <f t="shared" si="2"/>
        <v>6.0335872238061852E-15</v>
      </c>
      <c r="I68" s="26">
        <f t="shared" si="2"/>
        <v>6.8264515230166081E-15</v>
      </c>
      <c r="J68" s="26">
        <f t="shared" si="2"/>
        <v>7.7263209199648219E-15</v>
      </c>
      <c r="K68" s="26">
        <f t="shared" si="2"/>
        <v>8.6128280760574384E-15</v>
      </c>
      <c r="L68" s="26">
        <f t="shared" si="2"/>
        <v>9.4862684235024561E-15</v>
      </c>
      <c r="M68" s="26">
        <f t="shared" si="2"/>
        <v>1.0382942038119002E-14</v>
      </c>
      <c r="N68" s="26">
        <f t="shared" si="2"/>
        <v>1.1272718533498382E-14</v>
      </c>
      <c r="O68" s="26">
        <f t="shared" si="2"/>
        <v>1.215567718263565E-14</v>
      </c>
      <c r="P68" s="26">
        <f t="shared" si="2"/>
        <v>1.303189604831556E-14</v>
      </c>
      <c r="Q68" s="26">
        <f t="shared" si="2"/>
        <v>1.3901452006119153E-14</v>
      </c>
      <c r="R68" s="26">
        <f t="shared" si="2"/>
        <v>1.4902430880292361E-14</v>
      </c>
      <c r="S68" s="26">
        <f t="shared" si="2"/>
        <v>1.5898994371078543E-14</v>
      </c>
      <c r="T68" s="26">
        <f t="shared" si="2"/>
        <v>1.677704209096951E-14</v>
      </c>
      <c r="U68" s="26">
        <f t="shared" si="2"/>
        <v>1.7765112621491107E-14</v>
      </c>
      <c r="V68" s="26">
        <f t="shared" si="2"/>
        <v>1.8748853356691338E-14</v>
      </c>
      <c r="W68" s="26">
        <f t="shared" si="2"/>
        <v>1.9687186882934497E-14</v>
      </c>
      <c r="X68" s="26">
        <f t="shared" si="2"/>
        <v>2.075958060500019E-14</v>
      </c>
      <c r="Y68" s="26">
        <f t="shared" si="2"/>
        <v>2.1713402987763602E-14</v>
      </c>
      <c r="Z68" s="26">
        <f t="shared" si="2"/>
        <v>2.2661844701828997E-14</v>
      </c>
      <c r="AA68" s="26">
        <f t="shared" si="2"/>
        <v>2.3716822955383816E-14</v>
      </c>
      <c r="AB68" s="26">
        <f t="shared" si="2"/>
        <v>2.4654325254503474E-14</v>
      </c>
      <c r="AC68" s="26">
        <f t="shared" si="2"/>
        <v>2.5809075353442267E-14</v>
      </c>
      <c r="AD68" s="26">
        <f t="shared" si="2"/>
        <v>2.6846448255517095E-14</v>
      </c>
      <c r="AE68" s="26">
        <f t="shared" si="2"/>
        <v>2.7656796179632531E-14</v>
      </c>
      <c r="AF68" s="26">
        <f t="shared" si="2"/>
        <v>2.8903930250913059E-14</v>
      </c>
    </row>
    <row r="69" spans="1:32">
      <c r="A69" s="37" t="s">
        <v>12</v>
      </c>
      <c r="B69" s="480">
        <f t="shared" si="1"/>
        <v>-2.0890350203280058E-2</v>
      </c>
      <c r="C69" s="480">
        <f t="shared" si="2"/>
        <v>-1.6399584680826754E-2</v>
      </c>
      <c r="D69" s="480">
        <f t="shared" si="2"/>
        <v>-1.2073781754272593E-2</v>
      </c>
      <c r="E69" s="480">
        <f t="shared" si="2"/>
        <v>-7.9040158202743974E-3</v>
      </c>
      <c r="F69" s="480">
        <f t="shared" si="2"/>
        <v>-3.8819937826676467E-3</v>
      </c>
      <c r="G69" s="26">
        <f t="shared" si="2"/>
        <v>6.4755168477525642E-15</v>
      </c>
      <c r="H69" s="26">
        <f t="shared" si="2"/>
        <v>7.4888980391346443E-15</v>
      </c>
      <c r="I69" s="26">
        <f t="shared" si="2"/>
        <v>8.4847602173786864E-15</v>
      </c>
      <c r="J69" s="26">
        <f t="shared" si="2"/>
        <v>9.8841561744130527E-15</v>
      </c>
      <c r="K69" s="26">
        <f t="shared" si="2"/>
        <v>1.084274238570481E-14</v>
      </c>
      <c r="L69" s="26">
        <f t="shared" si="2"/>
        <v>1.1991933199539828E-14</v>
      </c>
      <c r="M69" s="26">
        <f t="shared" si="2"/>
        <v>1.3171234809526107E-14</v>
      </c>
      <c r="N69" s="26">
        <f t="shared" si="2"/>
        <v>1.4134818070749748E-14</v>
      </c>
      <c r="O69" s="26">
        <f t="shared" si="2"/>
        <v>1.5293476753978498E-14</v>
      </c>
      <c r="P69" s="26">
        <f t="shared" si="2"/>
        <v>1.6644539379129614E-14</v>
      </c>
      <c r="Q69" s="26">
        <f t="shared" si="2"/>
        <v>1.7579203590122077E-14</v>
      </c>
      <c r="R69" s="26">
        <f t="shared" si="2"/>
        <v>1.873976116675103E-14</v>
      </c>
      <c r="S69" s="26">
        <f t="shared" si="2"/>
        <v>2.0094886756410121E-14</v>
      </c>
      <c r="T69" s="26">
        <f t="shared" si="2"/>
        <v>2.1041786235944436E-14</v>
      </c>
      <c r="U69" s="26">
        <f t="shared" si="2"/>
        <v>2.238320818676035E-14</v>
      </c>
      <c r="V69" s="26">
        <f t="shared" si="2"/>
        <v>2.3518010031284922E-14</v>
      </c>
      <c r="W69" s="26">
        <f t="shared" si="2"/>
        <v>2.4787538363142591E-14</v>
      </c>
      <c r="X69" s="26">
        <f t="shared" si="2"/>
        <v>2.5887926813356382E-14</v>
      </c>
      <c r="Y69" s="26">
        <f t="shared" si="2"/>
        <v>2.7177706124542003E-14</v>
      </c>
      <c r="Z69" s="26">
        <f t="shared" si="2"/>
        <v>2.8458667359119385E-14</v>
      </c>
      <c r="AA69" s="26">
        <f t="shared" si="2"/>
        <v>2.9535302610771346E-14</v>
      </c>
      <c r="AB69" s="26">
        <f t="shared" si="2"/>
        <v>3.0799560941341668E-14</v>
      </c>
      <c r="AC69" s="26">
        <f t="shared" si="2"/>
        <v>3.2055263422463886E-14</v>
      </c>
      <c r="AD69" s="26">
        <f t="shared" si="2"/>
        <v>3.3302496613618875E-14</v>
      </c>
      <c r="AE69" s="26">
        <f t="shared" si="2"/>
        <v>3.4541345910582788E-14</v>
      </c>
      <c r="AF69" s="26">
        <f t="shared" si="2"/>
        <v>3.6156539603250118E-14</v>
      </c>
    </row>
    <row r="70" spans="1:32">
      <c r="A70" s="37" t="s">
        <v>13</v>
      </c>
      <c r="B70" s="480">
        <f t="shared" si="1"/>
        <v>0.12363655722633135</v>
      </c>
      <c r="C70" s="480">
        <f t="shared" si="2"/>
        <v>9.7569844013446386E-2</v>
      </c>
      <c r="D70" s="480">
        <f t="shared" si="2"/>
        <v>7.2199674895810903E-2</v>
      </c>
      <c r="E70" s="480">
        <f t="shared" si="2"/>
        <v>4.749849882587124E-2</v>
      </c>
      <c r="F70" s="480">
        <f t="shared" si="2"/>
        <v>2.3440198850543766E-2</v>
      </c>
      <c r="G70" s="26">
        <f t="shared" si="2"/>
        <v>0</v>
      </c>
      <c r="H70" s="26">
        <f t="shared" si="2"/>
        <v>0</v>
      </c>
      <c r="I70" s="26">
        <f t="shared" si="2"/>
        <v>0</v>
      </c>
      <c r="J70" s="26">
        <f t="shared" si="2"/>
        <v>0</v>
      </c>
      <c r="K70" s="26">
        <f t="shared" si="2"/>
        <v>0</v>
      </c>
      <c r="L70" s="26">
        <f t="shared" si="2"/>
        <v>0</v>
      </c>
      <c r="M70" s="26">
        <f t="shared" si="2"/>
        <v>0</v>
      </c>
      <c r="N70" s="26">
        <f t="shared" si="2"/>
        <v>0</v>
      </c>
      <c r="O70" s="26">
        <f t="shared" si="2"/>
        <v>0</v>
      </c>
      <c r="P70" s="26">
        <f t="shared" si="2"/>
        <v>0</v>
      </c>
      <c r="Q70" s="26">
        <f t="shared" si="2"/>
        <v>0</v>
      </c>
      <c r="R70" s="26">
        <f t="shared" si="2"/>
        <v>0</v>
      </c>
      <c r="S70" s="26">
        <f t="shared" si="2"/>
        <v>0</v>
      </c>
      <c r="T70" s="26">
        <f t="shared" si="2"/>
        <v>0</v>
      </c>
      <c r="U70" s="26">
        <f t="shared" si="2"/>
        <v>0</v>
      </c>
      <c r="V70" s="26">
        <f t="shared" si="2"/>
        <v>0</v>
      </c>
      <c r="W70" s="26">
        <f t="shared" si="2"/>
        <v>0</v>
      </c>
      <c r="X70" s="26">
        <f t="shared" si="2"/>
        <v>0</v>
      </c>
      <c r="Y70" s="26">
        <f t="shared" si="2"/>
        <v>0</v>
      </c>
      <c r="Z70" s="26">
        <f t="shared" si="2"/>
        <v>0</v>
      </c>
      <c r="AA70" s="26">
        <f t="shared" si="2"/>
        <v>0</v>
      </c>
      <c r="AB70" s="26">
        <f t="shared" si="2"/>
        <v>0</v>
      </c>
      <c r="AC70" s="26">
        <f t="shared" si="2"/>
        <v>0</v>
      </c>
      <c r="AD70" s="26">
        <f t="shared" si="2"/>
        <v>0</v>
      </c>
      <c r="AE70" s="26">
        <f t="shared" si="2"/>
        <v>0</v>
      </c>
      <c r="AF70" s="26">
        <f t="shared" si="2"/>
        <v>0</v>
      </c>
    </row>
    <row r="71" spans="1:32">
      <c r="A71" s="37" t="s">
        <v>14</v>
      </c>
      <c r="B71" s="480">
        <f t="shared" si="1"/>
        <v>-5.1543089250352683E-2</v>
      </c>
      <c r="C71" s="480">
        <f t="shared" si="2"/>
        <v>-3.9871289984865492E-2</v>
      </c>
      <c r="D71" s="480">
        <f t="shared" si="2"/>
        <v>-2.8946516848350489E-2</v>
      </c>
      <c r="E71" s="480">
        <f t="shared" si="2"/>
        <v>-1.8699276245868066E-2</v>
      </c>
      <c r="F71" s="480">
        <f t="shared" si="2"/>
        <v>-9.0684350400132181E-3</v>
      </c>
      <c r="G71" s="26">
        <f t="shared" si="2"/>
        <v>0</v>
      </c>
      <c r="H71" s="26">
        <f t="shared" si="2"/>
        <v>0</v>
      </c>
      <c r="I71" s="26">
        <f t="shared" si="2"/>
        <v>0</v>
      </c>
      <c r="J71" s="26">
        <f t="shared" si="2"/>
        <v>0</v>
      </c>
      <c r="K71" s="26">
        <f t="shared" si="2"/>
        <v>0</v>
      </c>
      <c r="L71" s="26">
        <f t="shared" si="2"/>
        <v>0</v>
      </c>
      <c r="M71" s="26">
        <f t="shared" si="2"/>
        <v>0</v>
      </c>
      <c r="N71" s="26">
        <f t="shared" si="2"/>
        <v>0</v>
      </c>
      <c r="O71" s="26">
        <f t="shared" si="2"/>
        <v>0</v>
      </c>
      <c r="P71" s="26">
        <f t="shared" si="2"/>
        <v>0</v>
      </c>
      <c r="Q71" s="26">
        <f t="shared" si="2"/>
        <v>0</v>
      </c>
      <c r="R71" s="26">
        <f t="shared" si="2"/>
        <v>0</v>
      </c>
      <c r="S71" s="26">
        <f t="shared" si="2"/>
        <v>0</v>
      </c>
      <c r="T71" s="26">
        <f t="shared" si="2"/>
        <v>0</v>
      </c>
      <c r="U71" s="26">
        <f t="shared" si="2"/>
        <v>0</v>
      </c>
      <c r="V71" s="26">
        <f t="shared" si="2"/>
        <v>0</v>
      </c>
      <c r="W71" s="26">
        <f t="shared" si="2"/>
        <v>0</v>
      </c>
      <c r="X71" s="26">
        <f t="shared" si="2"/>
        <v>0</v>
      </c>
      <c r="Y71" s="26">
        <f t="shared" si="2"/>
        <v>0</v>
      </c>
      <c r="Z71" s="26">
        <f t="shared" si="2"/>
        <v>0</v>
      </c>
      <c r="AA71" s="26">
        <f t="shared" si="2"/>
        <v>0</v>
      </c>
      <c r="AB71" s="26">
        <f t="shared" si="2"/>
        <v>0</v>
      </c>
      <c r="AC71" s="26">
        <f t="shared" si="2"/>
        <v>0</v>
      </c>
      <c r="AD71" s="26">
        <f t="shared" si="2"/>
        <v>0</v>
      </c>
      <c r="AE71" s="26">
        <f t="shared" si="2"/>
        <v>0</v>
      </c>
      <c r="AF71" s="26">
        <f t="shared" si="2"/>
        <v>0</v>
      </c>
    </row>
    <row r="72" spans="1:32">
      <c r="A72" s="37" t="s">
        <v>15</v>
      </c>
      <c r="B72" s="480">
        <f t="shared" si="1"/>
        <v>-4.6104225221857351E-2</v>
      </c>
      <c r="C72" s="480">
        <f t="shared" si="2"/>
        <v>-3.6237615189566565E-2</v>
      </c>
      <c r="D72" s="480">
        <f t="shared" si="2"/>
        <v>-2.6710555193934359E-2</v>
      </c>
      <c r="E72" s="480">
        <f t="shared" si="2"/>
        <v>-1.7505813797517155E-2</v>
      </c>
      <c r="F72" s="480">
        <f t="shared" si="2"/>
        <v>-8.6073061126547765E-3</v>
      </c>
      <c r="G72" s="26">
        <f t="shared" si="2"/>
        <v>0</v>
      </c>
      <c r="H72" s="26">
        <f t="shared" si="2"/>
        <v>0</v>
      </c>
      <c r="I72" s="26">
        <f t="shared" si="2"/>
        <v>0</v>
      </c>
      <c r="J72" s="26">
        <f t="shared" si="2"/>
        <v>1.8078270947562306E-16</v>
      </c>
      <c r="K72" s="26">
        <f t="shared" si="2"/>
        <v>1.7963190971449588E-16</v>
      </c>
      <c r="L72" s="26">
        <f t="shared" si="2"/>
        <v>1.784956684598884E-16</v>
      </c>
      <c r="M72" s="26">
        <f t="shared" si="2"/>
        <v>1.7870312154282779E-16</v>
      </c>
      <c r="N72" s="26">
        <f t="shared" si="2"/>
        <v>1.789110574034038E-16</v>
      </c>
      <c r="O72" s="26">
        <f t="shared" si="2"/>
        <v>1.7911947772883463E-16</v>
      </c>
      <c r="P72" s="26">
        <f t="shared" si="2"/>
        <v>1.7932838421420993E-16</v>
      </c>
      <c r="Q72" s="26">
        <f t="shared" si="2"/>
        <v>0</v>
      </c>
      <c r="R72" s="26">
        <f t="shared" si="2"/>
        <v>0</v>
      </c>
      <c r="S72" s="26">
        <f t="shared" si="2"/>
        <v>0</v>
      </c>
      <c r="T72" s="26">
        <f t="shared" si="2"/>
        <v>0</v>
      </c>
      <c r="U72" s="26">
        <f t="shared" si="2"/>
        <v>1.8344992808406238E-16</v>
      </c>
      <c r="V72" s="26">
        <f t="shared" si="2"/>
        <v>1.8445475081681646E-16</v>
      </c>
      <c r="W72" s="26">
        <f t="shared" si="2"/>
        <v>1.8441302312337304E-16</v>
      </c>
      <c r="X72" s="26">
        <f t="shared" si="2"/>
        <v>1.8509077825348468E-16</v>
      </c>
      <c r="Y72" s="26">
        <f t="shared" si="2"/>
        <v>1.8577353353431768E-16</v>
      </c>
      <c r="Z72" s="26">
        <f t="shared" si="2"/>
        <v>1.8646134450379136E-16</v>
      </c>
      <c r="AA72" s="26">
        <f t="shared" si="2"/>
        <v>1.8715426752537986E-16</v>
      </c>
      <c r="AB72" s="26">
        <f t="shared" si="2"/>
        <v>1.8785235980350878E-16</v>
      </c>
      <c r="AC72" s="26">
        <f t="shared" si="2"/>
        <v>1.8855567939929678E-16</v>
      </c>
      <c r="AD72" s="26">
        <f t="shared" si="2"/>
        <v>1.8926428524665488E-16</v>
      </c>
      <c r="AE72" s="26">
        <f t="shared" si="2"/>
        <v>1.8997823716874713E-16</v>
      </c>
      <c r="AF72" s="26">
        <f t="shared" si="2"/>
        <v>1.9069759589482734E-16</v>
      </c>
    </row>
    <row r="73" spans="1:32">
      <c r="A73" s="37" t="s">
        <v>16</v>
      </c>
      <c r="B73" s="480">
        <f t="shared" si="1"/>
        <v>6.9372633752907828E-3</v>
      </c>
      <c r="C73" s="480">
        <f t="shared" si="2"/>
        <v>5.5373827117992259E-3</v>
      </c>
      <c r="D73" s="480">
        <f t="shared" si="2"/>
        <v>4.1437576952398783E-3</v>
      </c>
      <c r="E73" s="480">
        <f t="shared" si="2"/>
        <v>2.7563464871778777E-3</v>
      </c>
      <c r="F73" s="480">
        <f t="shared" si="2"/>
        <v>1.3751076214446223E-3</v>
      </c>
      <c r="G73" s="26">
        <f t="shared" si="2"/>
        <v>-1.4031063528538211E-16</v>
      </c>
      <c r="H73" s="26">
        <f t="shared" si="2"/>
        <v>-1.4083879804282619E-16</v>
      </c>
      <c r="I73" s="26">
        <f t="shared" si="2"/>
        <v>-1.4137095208606321E-16</v>
      </c>
      <c r="J73" s="26">
        <f t="shared" si="2"/>
        <v>-2.8381428565890878E-16</v>
      </c>
      <c r="K73" s="26">
        <f t="shared" si="2"/>
        <v>-2.8489483275794652E-16</v>
      </c>
      <c r="L73" s="26">
        <f t="shared" si="2"/>
        <v>-2.8598363909084279E-16</v>
      </c>
      <c r="M73" s="26">
        <f t="shared" si="2"/>
        <v>-2.8737006207016755E-16</v>
      </c>
      <c r="N73" s="26">
        <f t="shared" si="2"/>
        <v>-2.8876999304302696E-16</v>
      </c>
      <c r="O73" s="26">
        <f t="shared" si="2"/>
        <v>-4.3527544558424146E-16</v>
      </c>
      <c r="P73" s="26">
        <f t="shared" si="2"/>
        <v>-4.3741676458999852E-16</v>
      </c>
      <c r="Q73" s="26">
        <f t="shared" si="2"/>
        <v>-4.3957925600773167E-16</v>
      </c>
      <c r="R73" s="26">
        <f t="shared" si="2"/>
        <v>-4.4136377610986113E-16</v>
      </c>
      <c r="S73" s="26">
        <f t="shared" si="2"/>
        <v>-4.431628441804048E-16</v>
      </c>
      <c r="T73" s="26">
        <f t="shared" si="2"/>
        <v>-5.9330218512918475E-16</v>
      </c>
      <c r="U73" s="26">
        <f t="shared" si="2"/>
        <v>-5.9574045556431018E-16</v>
      </c>
      <c r="V73" s="26">
        <f t="shared" si="2"/>
        <v>-5.9819884962711713E-16</v>
      </c>
      <c r="W73" s="26">
        <f t="shared" si="2"/>
        <v>-6.014177405914832E-16</v>
      </c>
      <c r="X73" s="26">
        <f t="shared" si="2"/>
        <v>-6.0416115865127556E-16</v>
      </c>
      <c r="Y73" s="26">
        <f t="shared" si="2"/>
        <v>-7.5866215009152097E-16</v>
      </c>
      <c r="Z73" s="26">
        <f t="shared" si="2"/>
        <v>-7.6215471513257459E-16</v>
      </c>
      <c r="AA73" s="26">
        <f t="shared" si="2"/>
        <v>-7.6567958552809891E-16</v>
      </c>
      <c r="AB73" s="26">
        <f t="shared" si="2"/>
        <v>-7.6923721158540469E-16</v>
      </c>
      <c r="AC73" s="26">
        <f t="shared" si="2"/>
        <v>-7.7282805202003112E-16</v>
      </c>
      <c r="AD73" s="26">
        <f t="shared" si="2"/>
        <v>-9.3174308898351394E-16</v>
      </c>
      <c r="AE73" s="26">
        <f t="shared" si="2"/>
        <v>-9.3613350493583055E-16</v>
      </c>
      <c r="AF73" s="26">
        <f t="shared" si="2"/>
        <v>-9.4056549245588832E-16</v>
      </c>
    </row>
    <row r="74" spans="1:32">
      <c r="A74" s="37" t="s">
        <v>17</v>
      </c>
      <c r="B74" s="480">
        <f t="shared" si="1"/>
        <v>9.6456832343345969E-2</v>
      </c>
      <c r="C74" s="480">
        <f t="shared" si="2"/>
        <v>7.6228602244548166E-2</v>
      </c>
      <c r="D74" s="480">
        <f t="shared" si="2"/>
        <v>5.6485660950875385E-2</v>
      </c>
      <c r="E74" s="480">
        <f t="shared" si="2"/>
        <v>3.7210751855310135E-2</v>
      </c>
      <c r="F74" s="480">
        <f t="shared" si="2"/>
        <v>1.8387426947215756E-2</v>
      </c>
      <c r="G74" s="26">
        <f t="shared" si="2"/>
        <v>-2.3246671729015428E-16</v>
      </c>
      <c r="H74" s="26">
        <f t="shared" si="2"/>
        <v>-2.3124822557070713E-16</v>
      </c>
      <c r="I74" s="26">
        <f t="shared" si="2"/>
        <v>-2.3004244087774787E-16</v>
      </c>
      <c r="J74" s="26">
        <f t="shared" si="2"/>
        <v>-4.5769833093947203E-16</v>
      </c>
      <c r="K74" s="26">
        <f t="shared" si="2"/>
        <v>-3.4150230853028316E-16</v>
      </c>
      <c r="L74" s="26">
        <f t="shared" si="2"/>
        <v>-3.3974905776935677E-16</v>
      </c>
      <c r="M74" s="26">
        <f t="shared" si="2"/>
        <v>-4.5162437796598934E-16</v>
      </c>
      <c r="N74" s="26">
        <f t="shared" si="2"/>
        <v>-4.5025832646898083E-16</v>
      </c>
      <c r="O74" s="26">
        <f t="shared" si="2"/>
        <v>-4.4890051398353247E-16</v>
      </c>
      <c r="P74" s="26">
        <f t="shared" si="2"/>
        <v>-4.4755086619631613E-16</v>
      </c>
      <c r="Q74" s="26">
        <f t="shared" si="2"/>
        <v>-5.5776163710629453E-16</v>
      </c>
      <c r="R74" s="26">
        <f t="shared" si="2"/>
        <v>-5.5597595905147232E-16</v>
      </c>
      <c r="S74" s="26">
        <f t="shared" si="2"/>
        <v>-6.6504201387795086E-16</v>
      </c>
      <c r="T74" s="26">
        <f t="shared" si="2"/>
        <v>-4.4195094870256199E-16</v>
      </c>
      <c r="U74" s="26">
        <f t="shared" si="2"/>
        <v>-6.6082424952275087E-16</v>
      </c>
      <c r="V74" s="26">
        <f t="shared" si="2"/>
        <v>-6.5873536604738746E-16</v>
      </c>
      <c r="W74" s="26">
        <f t="shared" si="2"/>
        <v>-6.5684372844812922E-16</v>
      </c>
      <c r="X74" s="26">
        <f t="shared" si="2"/>
        <v>-6.5483812033102531E-16</v>
      </c>
      <c r="Y74" s="26">
        <f t="shared" si="2"/>
        <v>-6.5284472278679759E-16</v>
      </c>
      <c r="Z74" s="26">
        <f t="shared" si="2"/>
        <v>-6.5086342464298302E-16</v>
      </c>
      <c r="AA74" s="26">
        <f t="shared" si="2"/>
        <v>-6.4889411607260996E-16</v>
      </c>
      <c r="AB74" s="26">
        <f t="shared" si="2"/>
        <v>-8.6258225143187237E-16</v>
      </c>
      <c r="AC74" s="26">
        <f t="shared" si="2"/>
        <v>-8.5998804660048691E-16</v>
      </c>
      <c r="AD74" s="26">
        <f t="shared" si="2"/>
        <v>-6.4305704929119061E-16</v>
      </c>
      <c r="AE74" s="26">
        <f t="shared" si="2"/>
        <v>-8.5484616926941735E-16</v>
      </c>
      <c r="AF74" s="26">
        <f t="shared" si="2"/>
        <v>-8.522982193816991E-16</v>
      </c>
    </row>
    <row r="75" spans="1:32">
      <c r="A75" s="37" t="s">
        <v>18</v>
      </c>
      <c r="B75" s="480">
        <f t="shared" si="1"/>
        <v>4.2878593744489796E-2</v>
      </c>
      <c r="C75" s="480">
        <f t="shared" si="2"/>
        <v>3.359048134769662E-2</v>
      </c>
      <c r="D75" s="480">
        <f t="shared" si="2"/>
        <v>2.4680306492366515E-2</v>
      </c>
      <c r="E75" s="480">
        <f t="shared" si="2"/>
        <v>1.6125461460558047E-2</v>
      </c>
      <c r="F75" s="480">
        <f t="shared" si="2"/>
        <v>7.9051064344554285E-3</v>
      </c>
      <c r="G75" s="26">
        <f t="shared" si="2"/>
        <v>-1.0626078765594662E-14</v>
      </c>
      <c r="H75" s="26">
        <f t="shared" si="2"/>
        <v>-1.2519432265291271E-14</v>
      </c>
      <c r="I75" s="26">
        <f t="shared" si="2"/>
        <v>-1.4021585074637374E-14</v>
      </c>
      <c r="J75" s="26">
        <f t="shared" si="2"/>
        <v>-1.5894889996500719E-14</v>
      </c>
      <c r="K75" s="26">
        <f t="shared" si="2"/>
        <v>-1.7495315209349137E-14</v>
      </c>
      <c r="L75" s="26">
        <f t="shared" si="2"/>
        <v>-1.9041484240640168E-14</v>
      </c>
      <c r="M75" s="26">
        <f t="shared" si="2"/>
        <v>-2.078979983793125E-14</v>
      </c>
      <c r="N75" s="26">
        <f t="shared" si="2"/>
        <v>-2.2688227543715143E-14</v>
      </c>
      <c r="O75" s="26">
        <f t="shared" si="2"/>
        <v>-2.4141732636982792E-14</v>
      </c>
      <c r="P75" s="26">
        <f t="shared" si="2"/>
        <v>-2.594289114935705E-14</v>
      </c>
      <c r="Q75" s="26">
        <f t="shared" si="2"/>
        <v>-2.7886697873158184E-14</v>
      </c>
      <c r="R75" s="26">
        <f t="shared" si="2"/>
        <v>-2.9577481733241369E-14</v>
      </c>
      <c r="S75" s="26">
        <f t="shared" si="2"/>
        <v>-3.1222626058384156E-14</v>
      </c>
      <c r="T75" s="26">
        <f t="shared" si="2"/>
        <v>-3.3007328215957019E-14</v>
      </c>
      <c r="U75" s="26">
        <f t="shared" si="2"/>
        <v>-3.4745121896765388E-14</v>
      </c>
      <c r="V75" s="26">
        <f t="shared" si="2"/>
        <v>-3.6437832500313401E-14</v>
      </c>
      <c r="W75" s="26">
        <f t="shared" si="2"/>
        <v>-3.8108170701101356E-14</v>
      </c>
      <c r="X75" s="26">
        <f t="shared" si="2"/>
        <v>-4.0071755974745804E-14</v>
      </c>
      <c r="Y75" s="26">
        <f t="shared" si="2"/>
        <v>-4.1642781560609219E-14</v>
      </c>
      <c r="Z75" s="26">
        <f t="shared" si="2"/>
        <v>-4.3515516187506393E-14</v>
      </c>
      <c r="AA75" s="26">
        <f t="shared" si="2"/>
        <v>-4.5343196547008153E-14</v>
      </c>
      <c r="AB75" s="26">
        <f t="shared" si="2"/>
        <v>-4.7127429187919112E-14</v>
      </c>
      <c r="AC75" s="26">
        <f t="shared" si="2"/>
        <v>-4.9033737607794106E-14</v>
      </c>
      <c r="AD75" s="26">
        <f t="shared" si="2"/>
        <v>-5.0895781419199056E-14</v>
      </c>
      <c r="AE75" s="26">
        <f t="shared" si="2"/>
        <v>-5.2715084668638355E-14</v>
      </c>
      <c r="AF75" s="26">
        <f t="shared" si="2"/>
        <v>-5.4651512412750237E-14</v>
      </c>
    </row>
    <row r="76" spans="1:32">
      <c r="A76" s="37" t="s">
        <v>19</v>
      </c>
      <c r="B76" s="480">
        <f t="shared" si="1"/>
        <v>2.5150800281069096E-2</v>
      </c>
      <c r="C76" s="480">
        <f t="shared" si="2"/>
        <v>1.9697239252908772E-2</v>
      </c>
      <c r="D76" s="480">
        <f t="shared" si="2"/>
        <v>1.4468467789543426E-2</v>
      </c>
      <c r="E76" s="480">
        <f t="shared" si="2"/>
        <v>9.45086818984784E-3</v>
      </c>
      <c r="F76" s="480">
        <f t="shared" si="2"/>
        <v>4.631900923946412E-3</v>
      </c>
      <c r="G76" s="26">
        <f t="shared" si="2"/>
        <v>-1.2831059720633783E-14</v>
      </c>
      <c r="H76" s="26">
        <f t="shared" si="2"/>
        <v>-1.4698100268915893E-14</v>
      </c>
      <c r="I76" s="26">
        <f t="shared" si="2"/>
        <v>-1.681591169323132E-14</v>
      </c>
      <c r="J76" s="26">
        <f t="shared" si="2"/>
        <v>-1.8859599579348897E-14</v>
      </c>
      <c r="K76" s="26">
        <f t="shared" si="2"/>
        <v>-2.0986172229208426E-14</v>
      </c>
      <c r="L76" s="26">
        <f t="shared" si="2"/>
        <v>-2.2890237993597001E-14</v>
      </c>
      <c r="M76" s="26">
        <f t="shared" si="2"/>
        <v>-2.4942503355542415E-14</v>
      </c>
      <c r="N76" s="26">
        <f t="shared" si="2"/>
        <v>-2.7084019621827887E-14</v>
      </c>
      <c r="O76" s="26">
        <f t="shared" si="2"/>
        <v>-2.9166720242852579E-14</v>
      </c>
      <c r="P76" s="26">
        <f t="shared" si="2"/>
        <v>-3.1192995408221762E-14</v>
      </c>
      <c r="Q76" s="26">
        <f t="shared" si="2"/>
        <v>-3.3305637642961405E-14</v>
      </c>
      <c r="R76" s="26">
        <f t="shared" ref="C76:AF83" si="3">(R20-R48)/R48</f>
        <v>-3.5347253428786845E-14</v>
      </c>
      <c r="S76" s="26">
        <f t="shared" si="3"/>
        <v>-3.7470774036134357E-14</v>
      </c>
      <c r="T76" s="26">
        <f t="shared" si="3"/>
        <v>-3.9403058583047429E-14</v>
      </c>
      <c r="U76" s="26">
        <f t="shared" si="3"/>
        <v>-4.1684318984760562E-14</v>
      </c>
      <c r="V76" s="26">
        <f t="shared" si="3"/>
        <v>-4.3643751290514497E-14</v>
      </c>
      <c r="W76" s="26">
        <f t="shared" si="3"/>
        <v>-4.5837545236636269E-14</v>
      </c>
      <c r="X76" s="26">
        <f t="shared" si="3"/>
        <v>-4.8089173799251021E-14</v>
      </c>
      <c r="Y76" s="26">
        <f t="shared" si="3"/>
        <v>-5.0158865424173008E-14</v>
      </c>
      <c r="Z76" s="26">
        <f t="shared" si="3"/>
        <v>-5.2303494134858647E-14</v>
      </c>
      <c r="AA76" s="26">
        <f t="shared" si="3"/>
        <v>-5.4396737754142185E-14</v>
      </c>
      <c r="AB76" s="26">
        <f t="shared" si="3"/>
        <v>-5.6562586606073291E-14</v>
      </c>
      <c r="AC76" s="26">
        <f t="shared" si="3"/>
        <v>-5.8919228451777589E-14</v>
      </c>
      <c r="AD76" s="26">
        <f t="shared" si="3"/>
        <v>-6.1102024437307139E-14</v>
      </c>
      <c r="AE76" s="26">
        <f t="shared" si="3"/>
        <v>-6.3234912428508914E-14</v>
      </c>
      <c r="AF76" s="26">
        <f t="shared" si="3"/>
        <v>-6.5552868973159888E-14</v>
      </c>
    </row>
    <row r="77" spans="1:32">
      <c r="A77" s="37" t="s">
        <v>20</v>
      </c>
      <c r="B77" s="480">
        <f t="shared" si="1"/>
        <v>-2.7092962872470989E-2</v>
      </c>
      <c r="C77" s="480">
        <f t="shared" si="3"/>
        <v>-2.1200704891659618E-2</v>
      </c>
      <c r="D77" s="480">
        <f t="shared" si="3"/>
        <v>-1.5560474567645021E-2</v>
      </c>
      <c r="E77" s="480">
        <f t="shared" si="3"/>
        <v>-1.0156440626491375E-2</v>
      </c>
      <c r="F77" s="480">
        <f t="shared" si="3"/>
        <v>-4.9740705355740883E-3</v>
      </c>
      <c r="G77" s="26">
        <f t="shared" si="3"/>
        <v>-4.509486402771795E-16</v>
      </c>
      <c r="H77" s="26">
        <f t="shared" si="3"/>
        <v>-4.4283517307707699E-16</v>
      </c>
      <c r="I77" s="26">
        <f t="shared" si="3"/>
        <v>-4.3500850083972352E-16</v>
      </c>
      <c r="J77" s="26">
        <f t="shared" si="3"/>
        <v>-6.4118052181105198E-16</v>
      </c>
      <c r="K77" s="26">
        <f t="shared" si="3"/>
        <v>-6.3023518818309777E-16</v>
      </c>
      <c r="L77" s="26">
        <f t="shared" si="3"/>
        <v>-6.1965726930254933E-16</v>
      </c>
      <c r="M77" s="26">
        <f t="shared" si="3"/>
        <v>-8.1470214693157485E-16</v>
      </c>
      <c r="N77" s="26">
        <f t="shared" si="3"/>
        <v>-8.0351075492251559E-16</v>
      </c>
      <c r="O77" s="26">
        <f t="shared" si="3"/>
        <v>-9.9077833015509065E-16</v>
      </c>
      <c r="P77" s="26">
        <f t="shared" si="3"/>
        <v>-9.7753213699489743E-16</v>
      </c>
      <c r="Q77" s="26">
        <f t="shared" si="3"/>
        <v>-9.6463546046335743E-16</v>
      </c>
      <c r="R77" s="26">
        <f t="shared" si="3"/>
        <v>-9.5168644378486858E-16</v>
      </c>
      <c r="S77" s="26">
        <f t="shared" si="3"/>
        <v>-1.1268965648078065E-15</v>
      </c>
      <c r="T77" s="26">
        <f t="shared" si="3"/>
        <v>-1.1121649050470163E-15</v>
      </c>
      <c r="U77" s="26">
        <f t="shared" si="3"/>
        <v>-1.0978134422621544E-15</v>
      </c>
      <c r="V77" s="26">
        <f t="shared" si="3"/>
        <v>-1.4451035275799821E-15</v>
      </c>
      <c r="W77" s="26">
        <f t="shared" si="3"/>
        <v>-1.4276522929072518E-15</v>
      </c>
      <c r="X77" s="26">
        <f t="shared" si="3"/>
        <v>-1.4101332859126289E-15</v>
      </c>
      <c r="Y77" s="26">
        <f t="shared" si="3"/>
        <v>-1.5671689034089068E-15</v>
      </c>
      <c r="Z77" s="26">
        <f t="shared" si="3"/>
        <v>-1.5483985301787527E-15</v>
      </c>
      <c r="AA77" s="26">
        <f t="shared" si="3"/>
        <v>-1.7000805224345442E-15</v>
      </c>
      <c r="AB77" s="26">
        <f t="shared" si="3"/>
        <v>-1.6801945910886387E-15</v>
      </c>
      <c r="AC77" s="26">
        <f t="shared" si="3"/>
        <v>-1.826845344061413E-15</v>
      </c>
      <c r="AD77" s="26">
        <f t="shared" si="3"/>
        <v>-1.8059651122657976E-15</v>
      </c>
      <c r="AE77" s="26">
        <f t="shared" si="3"/>
        <v>-1.9478801397716981E-15</v>
      </c>
      <c r="AF77" s="26">
        <f t="shared" si="3"/>
        <v>-1.926114078325276E-15</v>
      </c>
    </row>
    <row r="78" spans="1:32">
      <c r="A78" s="37" t="s">
        <v>21</v>
      </c>
      <c r="B78" s="480">
        <f t="shared" si="1"/>
        <v>0.15205181720036384</v>
      </c>
      <c r="C78" s="480">
        <f t="shared" si="3"/>
        <v>0.11932192600854653</v>
      </c>
      <c r="D78" s="480">
        <f t="shared" si="3"/>
        <v>8.7816902351738432E-2</v>
      </c>
      <c r="E78" s="480">
        <f t="shared" si="3"/>
        <v>5.74692509151878E-2</v>
      </c>
      <c r="F78" s="480">
        <f t="shared" si="3"/>
        <v>2.8216345970807112E-2</v>
      </c>
      <c r="G78" s="26">
        <f t="shared" si="3"/>
        <v>-1.1699241154511524E-15</v>
      </c>
      <c r="H78" s="26">
        <f t="shared" si="3"/>
        <v>-1.3123394371845922E-15</v>
      </c>
      <c r="I78" s="26">
        <f t="shared" si="3"/>
        <v>-1.4495849744028032E-15</v>
      </c>
      <c r="J78" s="26">
        <f t="shared" si="3"/>
        <v>-1.7401309304619514E-15</v>
      </c>
      <c r="K78" s="26">
        <f t="shared" si="3"/>
        <v>-1.8650762781957235E-15</v>
      </c>
      <c r="L78" s="26">
        <f t="shared" si="3"/>
        <v>-2.1384679406909094E-15</v>
      </c>
      <c r="M78" s="26">
        <f t="shared" si="3"/>
        <v>-2.2577845727454254E-15</v>
      </c>
      <c r="N78" s="26">
        <f t="shared" si="3"/>
        <v>-2.3736693856052325E-15</v>
      </c>
      <c r="O78" s="26">
        <f t="shared" si="3"/>
        <v>-2.6325194194917599E-15</v>
      </c>
      <c r="P78" s="26">
        <f t="shared" si="3"/>
        <v>-2.7399258618747795E-15</v>
      </c>
      <c r="Q78" s="26">
        <f t="shared" si="3"/>
        <v>-2.9865893589306016E-15</v>
      </c>
      <c r="R78" s="26">
        <f t="shared" si="3"/>
        <v>-3.2249516570845978E-15</v>
      </c>
      <c r="S78" s="26">
        <f t="shared" si="3"/>
        <v>-3.3184245264052022E-15</v>
      </c>
      <c r="T78" s="26">
        <f t="shared" si="3"/>
        <v>-3.6820831819185826E-15</v>
      </c>
      <c r="U78" s="26">
        <f t="shared" si="3"/>
        <v>-3.7668515814359601E-15</v>
      </c>
      <c r="V78" s="26">
        <f t="shared" si="3"/>
        <v>-3.9820958327894711E-15</v>
      </c>
      <c r="W78" s="26">
        <f t="shared" si="3"/>
        <v>-4.1942538772773081E-15</v>
      </c>
      <c r="X78" s="26">
        <f t="shared" si="3"/>
        <v>-4.3993296345396591E-15</v>
      </c>
      <c r="Y78" s="26">
        <f t="shared" si="3"/>
        <v>-4.4714636123967247E-15</v>
      </c>
      <c r="Z78" s="26">
        <f t="shared" si="3"/>
        <v>-4.6679573477535733E-15</v>
      </c>
      <c r="AA78" s="26">
        <f t="shared" si="3"/>
        <v>-4.8596049595539033E-15</v>
      </c>
      <c r="AB78" s="26">
        <f t="shared" si="3"/>
        <v>-5.1696709473110762E-15</v>
      </c>
      <c r="AC78" s="26">
        <f t="shared" si="3"/>
        <v>-5.3506677567100014E-15</v>
      </c>
      <c r="AD78" s="26">
        <f t="shared" si="3"/>
        <v>-5.5273598923306722E-15</v>
      </c>
      <c r="AE78" s="26">
        <f t="shared" si="3"/>
        <v>-5.6998991175040642E-15</v>
      </c>
      <c r="AF78" s="26">
        <f t="shared" si="3"/>
        <v>-5.8684301444396995E-15</v>
      </c>
    </row>
    <row r="79" spans="1:32">
      <c r="A79" s="37" t="s">
        <v>22</v>
      </c>
      <c r="B79" s="480">
        <f t="shared" si="1"/>
        <v>3.6263525034970948E-2</v>
      </c>
      <c r="C79" s="480">
        <f t="shared" si="3"/>
        <v>2.8405349062616395E-2</v>
      </c>
      <c r="D79" s="480">
        <f t="shared" si="3"/>
        <v>2.086847580794662E-2</v>
      </c>
      <c r="E79" s="480">
        <f t="shared" si="3"/>
        <v>1.3633594073918806E-2</v>
      </c>
      <c r="F79" s="480">
        <f t="shared" si="3"/>
        <v>6.6829098115677695E-3</v>
      </c>
      <c r="G79" s="26">
        <f t="shared" si="3"/>
        <v>0</v>
      </c>
      <c r="H79" s="26">
        <f t="shared" si="3"/>
        <v>0</v>
      </c>
      <c r="I79" s="26">
        <f t="shared" si="3"/>
        <v>0</v>
      </c>
      <c r="J79" s="26">
        <f t="shared" si="3"/>
        <v>0</v>
      </c>
      <c r="K79" s="26">
        <f t="shared" si="3"/>
        <v>0</v>
      </c>
      <c r="L79" s="26">
        <f t="shared" si="3"/>
        <v>0</v>
      </c>
      <c r="M79" s="26">
        <f t="shared" si="3"/>
        <v>0</v>
      </c>
      <c r="N79" s="26">
        <f t="shared" si="3"/>
        <v>0</v>
      </c>
      <c r="O79" s="26">
        <f t="shared" si="3"/>
        <v>0</v>
      </c>
      <c r="P79" s="26">
        <f t="shared" si="3"/>
        <v>0</v>
      </c>
      <c r="Q79" s="26">
        <f t="shared" si="3"/>
        <v>0</v>
      </c>
      <c r="R79" s="26">
        <f t="shared" si="3"/>
        <v>0</v>
      </c>
      <c r="S79" s="26">
        <f t="shared" si="3"/>
        <v>0</v>
      </c>
      <c r="T79" s="26">
        <f t="shared" si="3"/>
        <v>0</v>
      </c>
      <c r="U79" s="26">
        <f t="shared" si="3"/>
        <v>0</v>
      </c>
      <c r="V79" s="26">
        <f t="shared" si="3"/>
        <v>0</v>
      </c>
      <c r="W79" s="26">
        <f t="shared" si="3"/>
        <v>0</v>
      </c>
      <c r="X79" s="26">
        <f t="shared" si="3"/>
        <v>0</v>
      </c>
      <c r="Y79" s="26">
        <f t="shared" si="3"/>
        <v>0</v>
      </c>
      <c r="Z79" s="26">
        <f t="shared" si="3"/>
        <v>0</v>
      </c>
      <c r="AA79" s="26">
        <f t="shared" si="3"/>
        <v>0</v>
      </c>
      <c r="AB79" s="26">
        <f t="shared" si="3"/>
        <v>0</v>
      </c>
      <c r="AC79" s="26">
        <f t="shared" si="3"/>
        <v>0</v>
      </c>
      <c r="AD79" s="26">
        <f t="shared" si="3"/>
        <v>0</v>
      </c>
      <c r="AE79" s="26">
        <f t="shared" si="3"/>
        <v>0</v>
      </c>
      <c r="AF79" s="26">
        <f t="shared" si="3"/>
        <v>0</v>
      </c>
    </row>
    <row r="80" spans="1:32">
      <c r="A80" s="37" t="s">
        <v>23</v>
      </c>
      <c r="B80" s="480">
        <f t="shared" si="1"/>
        <v>-4.4207097966256985E-2</v>
      </c>
      <c r="C80" s="480">
        <f t="shared" si="3"/>
        <v>-3.4383685524180231E-2</v>
      </c>
      <c r="D80" s="480">
        <f t="shared" si="3"/>
        <v>-2.5091064763926557E-2</v>
      </c>
      <c r="E80" s="480">
        <f t="shared" si="3"/>
        <v>-1.6287346722765932E-2</v>
      </c>
      <c r="F80" s="480">
        <f t="shared" si="3"/>
        <v>-7.934937179051053E-3</v>
      </c>
      <c r="G80" s="26">
        <f t="shared" si="3"/>
        <v>0</v>
      </c>
      <c r="H80" s="26">
        <f t="shared" si="3"/>
        <v>0</v>
      </c>
      <c r="I80" s="26">
        <f t="shared" si="3"/>
        <v>0</v>
      </c>
      <c r="J80" s="26">
        <f t="shared" si="3"/>
        <v>0</v>
      </c>
      <c r="K80" s="26">
        <f t="shared" si="3"/>
        <v>0</v>
      </c>
      <c r="L80" s="26">
        <f t="shared" si="3"/>
        <v>0</v>
      </c>
      <c r="M80" s="26">
        <f t="shared" si="3"/>
        <v>0</v>
      </c>
      <c r="N80" s="26">
        <f t="shared" si="3"/>
        <v>0</v>
      </c>
      <c r="O80" s="26">
        <f t="shared" si="3"/>
        <v>0</v>
      </c>
      <c r="P80" s="26">
        <f t="shared" si="3"/>
        <v>0</v>
      </c>
      <c r="Q80" s="26">
        <f t="shared" si="3"/>
        <v>0</v>
      </c>
      <c r="R80" s="26">
        <f t="shared" si="3"/>
        <v>0</v>
      </c>
      <c r="S80" s="26">
        <f t="shared" si="3"/>
        <v>0</v>
      </c>
      <c r="T80" s="26">
        <f t="shared" si="3"/>
        <v>0</v>
      </c>
      <c r="U80" s="26">
        <f t="shared" si="3"/>
        <v>0</v>
      </c>
      <c r="V80" s="26">
        <f t="shared" si="3"/>
        <v>0</v>
      </c>
      <c r="W80" s="26">
        <f t="shared" si="3"/>
        <v>0</v>
      </c>
      <c r="X80" s="26">
        <f t="shared" si="3"/>
        <v>0</v>
      </c>
      <c r="Y80" s="26">
        <f t="shared" si="3"/>
        <v>0</v>
      </c>
      <c r="Z80" s="26">
        <f t="shared" si="3"/>
        <v>0</v>
      </c>
      <c r="AA80" s="26">
        <f t="shared" si="3"/>
        <v>0</v>
      </c>
      <c r="AB80" s="26">
        <f t="shared" si="3"/>
        <v>0</v>
      </c>
      <c r="AC80" s="26">
        <f t="shared" si="3"/>
        <v>0</v>
      </c>
      <c r="AD80" s="26">
        <f t="shared" si="3"/>
        <v>0</v>
      </c>
      <c r="AE80" s="26">
        <f t="shared" si="3"/>
        <v>0</v>
      </c>
      <c r="AF80" s="26">
        <f t="shared" si="3"/>
        <v>0</v>
      </c>
    </row>
    <row r="81" spans="1:32">
      <c r="A81" s="37" t="s">
        <v>24</v>
      </c>
      <c r="B81" s="480">
        <f t="shared" si="1"/>
        <v>0</v>
      </c>
      <c r="C81" s="480">
        <f t="shared" si="3"/>
        <v>0</v>
      </c>
      <c r="D81" s="480">
        <f t="shared" si="3"/>
        <v>0</v>
      </c>
      <c r="E81" s="480">
        <f t="shared" si="3"/>
        <v>0</v>
      </c>
      <c r="F81" s="480">
        <f t="shared" si="3"/>
        <v>0</v>
      </c>
      <c r="G81" s="26">
        <f t="shared" si="3"/>
        <v>0</v>
      </c>
      <c r="H81" s="26">
        <f t="shared" si="3"/>
        <v>0</v>
      </c>
      <c r="I81" s="26">
        <f t="shared" si="3"/>
        <v>0</v>
      </c>
      <c r="J81" s="26">
        <f t="shared" si="3"/>
        <v>0</v>
      </c>
      <c r="K81" s="26">
        <f t="shared" si="3"/>
        <v>0</v>
      </c>
      <c r="L81" s="26">
        <f t="shared" si="3"/>
        <v>0</v>
      </c>
      <c r="M81" s="26">
        <f t="shared" si="3"/>
        <v>0</v>
      </c>
      <c r="N81" s="26">
        <f t="shared" si="3"/>
        <v>0</v>
      </c>
      <c r="O81" s="26">
        <f t="shared" si="3"/>
        <v>0</v>
      </c>
      <c r="P81" s="26">
        <f t="shared" si="3"/>
        <v>0</v>
      </c>
      <c r="Q81" s="26">
        <f t="shared" si="3"/>
        <v>0</v>
      </c>
      <c r="R81" s="26">
        <f t="shared" si="3"/>
        <v>0</v>
      </c>
      <c r="S81" s="26">
        <f t="shared" si="3"/>
        <v>0</v>
      </c>
      <c r="T81" s="26">
        <f t="shared" si="3"/>
        <v>0</v>
      </c>
      <c r="U81" s="26">
        <f t="shared" si="3"/>
        <v>0</v>
      </c>
      <c r="V81" s="26">
        <f t="shared" si="3"/>
        <v>0</v>
      </c>
      <c r="W81" s="26">
        <f t="shared" si="3"/>
        <v>0</v>
      </c>
      <c r="X81" s="26">
        <f t="shared" si="3"/>
        <v>0</v>
      </c>
      <c r="Y81" s="26">
        <f t="shared" si="3"/>
        <v>0</v>
      </c>
      <c r="Z81" s="26">
        <f t="shared" si="3"/>
        <v>0</v>
      </c>
      <c r="AA81" s="26">
        <f t="shared" si="3"/>
        <v>0</v>
      </c>
      <c r="AB81" s="26">
        <f t="shared" si="3"/>
        <v>0</v>
      </c>
      <c r="AC81" s="26">
        <f t="shared" si="3"/>
        <v>0</v>
      </c>
      <c r="AD81" s="26">
        <f t="shared" si="3"/>
        <v>0</v>
      </c>
      <c r="AE81" s="26">
        <f t="shared" si="3"/>
        <v>0</v>
      </c>
      <c r="AF81" s="26">
        <f t="shared" si="3"/>
        <v>0</v>
      </c>
    </row>
    <row r="82" spans="1:32">
      <c r="A82" s="37" t="s">
        <v>25</v>
      </c>
      <c r="B82" s="480">
        <f t="shared" si="1"/>
        <v>0</v>
      </c>
      <c r="C82" s="480">
        <f t="shared" si="3"/>
        <v>0</v>
      </c>
      <c r="D82" s="480">
        <f t="shared" si="3"/>
        <v>0</v>
      </c>
      <c r="E82" s="480">
        <f t="shared" si="3"/>
        <v>0</v>
      </c>
      <c r="F82" s="480">
        <f t="shared" si="3"/>
        <v>0</v>
      </c>
      <c r="G82" s="26">
        <f t="shared" si="3"/>
        <v>0</v>
      </c>
      <c r="H82" s="26">
        <f t="shared" si="3"/>
        <v>0</v>
      </c>
      <c r="I82" s="26">
        <f t="shared" si="3"/>
        <v>0</v>
      </c>
      <c r="J82" s="26">
        <f t="shared" si="3"/>
        <v>0</v>
      </c>
      <c r="K82" s="26">
        <f t="shared" si="3"/>
        <v>0</v>
      </c>
      <c r="L82" s="26">
        <f t="shared" si="3"/>
        <v>0</v>
      </c>
      <c r="M82" s="26">
        <f t="shared" si="3"/>
        <v>0</v>
      </c>
      <c r="N82" s="26">
        <f t="shared" si="3"/>
        <v>0</v>
      </c>
      <c r="O82" s="26">
        <f t="shared" si="3"/>
        <v>0</v>
      </c>
      <c r="P82" s="26">
        <f t="shared" si="3"/>
        <v>0</v>
      </c>
      <c r="Q82" s="26">
        <f t="shared" si="3"/>
        <v>0</v>
      </c>
      <c r="R82" s="26">
        <f t="shared" si="3"/>
        <v>0</v>
      </c>
      <c r="S82" s="26">
        <f t="shared" si="3"/>
        <v>0</v>
      </c>
      <c r="T82" s="26">
        <f t="shared" si="3"/>
        <v>0</v>
      </c>
      <c r="U82" s="26">
        <f t="shared" si="3"/>
        <v>0</v>
      </c>
      <c r="V82" s="26">
        <f t="shared" si="3"/>
        <v>0</v>
      </c>
      <c r="W82" s="26">
        <f t="shared" si="3"/>
        <v>0</v>
      </c>
      <c r="X82" s="26">
        <f t="shared" si="3"/>
        <v>0</v>
      </c>
      <c r="Y82" s="26">
        <f t="shared" si="3"/>
        <v>0</v>
      </c>
      <c r="Z82" s="26">
        <f t="shared" si="3"/>
        <v>0</v>
      </c>
      <c r="AA82" s="26">
        <f t="shared" si="3"/>
        <v>0</v>
      </c>
      <c r="AB82" s="26">
        <f t="shared" si="3"/>
        <v>0</v>
      </c>
      <c r="AC82" s="26">
        <f t="shared" si="3"/>
        <v>0</v>
      </c>
      <c r="AD82" s="26">
        <f t="shared" si="3"/>
        <v>0</v>
      </c>
      <c r="AE82" s="26">
        <f t="shared" si="3"/>
        <v>0</v>
      </c>
      <c r="AF82" s="26">
        <f t="shared" si="3"/>
        <v>0</v>
      </c>
    </row>
    <row r="83" spans="1:32">
      <c r="A83" s="37" t="s">
        <v>26</v>
      </c>
      <c r="B83" s="480">
        <f t="shared" si="1"/>
        <v>-5.7836038246316585E-2</v>
      </c>
      <c r="C83" s="480">
        <f t="shared" si="3"/>
        <v>-4.5727574856708808E-2</v>
      </c>
      <c r="D83" s="480">
        <f t="shared" si="3"/>
        <v>-3.3899126986366192E-2</v>
      </c>
      <c r="E83" s="480">
        <f t="shared" si="3"/>
        <v>-2.2341092372686215E-2</v>
      </c>
      <c r="F83" s="480">
        <f t="shared" si="3"/>
        <v>-1.1044302830967037E-2</v>
      </c>
      <c r="G83" s="26">
        <f t="shared" si="3"/>
        <v>0</v>
      </c>
      <c r="H83" s="26">
        <f t="shared" si="3"/>
        <v>0</v>
      </c>
      <c r="I83" s="26">
        <f t="shared" si="3"/>
        <v>0</v>
      </c>
      <c r="J83" s="26">
        <f t="shared" si="3"/>
        <v>0</v>
      </c>
      <c r="K83" s="26">
        <f t="shared" si="3"/>
        <v>0</v>
      </c>
      <c r="L83" s="26">
        <f t="shared" si="3"/>
        <v>0</v>
      </c>
      <c r="M83" s="26">
        <f t="shared" si="3"/>
        <v>0</v>
      </c>
      <c r="N83" s="26">
        <f t="shared" si="3"/>
        <v>0</v>
      </c>
      <c r="O83" s="26">
        <f t="shared" si="3"/>
        <v>0</v>
      </c>
      <c r="P83" s="26">
        <f t="shared" si="3"/>
        <v>0</v>
      </c>
      <c r="Q83" s="26">
        <f t="shared" si="3"/>
        <v>0</v>
      </c>
      <c r="R83" s="26">
        <f t="shared" si="3"/>
        <v>0</v>
      </c>
      <c r="S83" s="26">
        <f t="shared" si="3"/>
        <v>0</v>
      </c>
      <c r="T83" s="26">
        <f t="shared" si="3"/>
        <v>0</v>
      </c>
      <c r="U83" s="26">
        <f t="shared" si="3"/>
        <v>0</v>
      </c>
      <c r="V83" s="26">
        <f t="shared" si="3"/>
        <v>0</v>
      </c>
      <c r="W83" s="26">
        <f t="shared" si="3"/>
        <v>0</v>
      </c>
      <c r="X83" s="26">
        <f t="shared" si="3"/>
        <v>0</v>
      </c>
      <c r="Y83" s="26">
        <f t="shared" si="3"/>
        <v>0</v>
      </c>
      <c r="Z83" s="26">
        <f t="shared" si="3"/>
        <v>0</v>
      </c>
      <c r="AA83" s="26">
        <f t="shared" si="3"/>
        <v>0</v>
      </c>
      <c r="AB83" s="26">
        <f t="shared" si="3"/>
        <v>0</v>
      </c>
      <c r="AC83" s="26">
        <f t="shared" si="3"/>
        <v>0</v>
      </c>
      <c r="AD83" s="26">
        <f t="shared" si="3"/>
        <v>0</v>
      </c>
      <c r="AE83" s="26">
        <f t="shared" si="3"/>
        <v>0</v>
      </c>
      <c r="AF83" s="26">
        <f t="shared" si="3"/>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sqref="A1:AF26"/>
    </sheetView>
  </sheetViews>
  <sheetFormatPr defaultRowHeight="14.5"/>
  <cols>
    <col min="1" max="1" width="39.90625" style="14" customWidth="1"/>
    <col min="2" max="2" width="17.90625" style="36" customWidth="1"/>
    <col min="3" max="3" width="9.54296875" customWidth="1"/>
    <col min="4" max="35" width="9.5429687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54056671663803.742</v>
      </c>
      <c r="C2" s="20">
        <f>'KEEI BAU - Industry'!S39*'Others Split'!$E$6</f>
        <v>56043161122822.438</v>
      </c>
      <c r="D2" s="20">
        <f>'KEEI BAU - Industry'!T39*'Others Split'!$E$6</f>
        <v>58029650581841.125</v>
      </c>
      <c r="E2" s="20">
        <f>'KEEI BAU - Industry'!U39*'Others Split'!$E$6</f>
        <v>60016140040859.813</v>
      </c>
      <c r="F2" s="20">
        <f>'KEEI BAU - Industry'!V39*'Others Split'!$E$6</f>
        <v>62002629499878.508</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4662339393723.8271</v>
      </c>
      <c r="C5" s="20">
        <f>'KEEI BAU - Industry'!S$39*'Others Split'!$E$7</f>
        <v>4833672325902.8828</v>
      </c>
      <c r="D5" s="20">
        <f>'KEEI BAU - Industry'!T$39*'Others Split'!$E$7</f>
        <v>5005005258081.9385</v>
      </c>
      <c r="E5" s="20">
        <f>'KEEI BAU - Industry'!U$39*'Others Split'!$E$7</f>
        <v>5176338190260.9941</v>
      </c>
      <c r="F5" s="20">
        <f>'KEEI BAU - Industry'!V$39*'Others Split'!$E$7</f>
        <v>5347671122440.0508</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42826280355774.883</v>
      </c>
      <c r="C6" s="20">
        <f>'KEEI BAU - Industry'!S$39*'Others Split'!$E$8</f>
        <v>44400072301842.688</v>
      </c>
      <c r="D6" s="20">
        <f>'KEEI BAU - Industry'!T$39*'Others Split'!$E$8</f>
        <v>45973864247910.492</v>
      </c>
      <c r="E6" s="20">
        <f>'KEEI BAU - Industry'!U$39*'Others Split'!$E$8</f>
        <v>47547656193978.297</v>
      </c>
      <c r="F6" s="20">
        <f>'KEEI BAU - Industry'!V$39*'Others Split'!$E$8</f>
        <v>49121448140046.102</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32269617358653.113</v>
      </c>
      <c r="C7" s="20">
        <f>'KEEI BAU - Industry'!S$39*'Others Split'!$E$9</f>
        <v>33455470145302.844</v>
      </c>
      <c r="D7" s="20">
        <f>'KEEI BAU - Industry'!T$39*'Others Split'!$E$9</f>
        <v>34641322931952.57</v>
      </c>
      <c r="E7" s="20">
        <f>'KEEI BAU - Industry'!U$39*'Others Split'!$E$9</f>
        <v>35827175718602.297</v>
      </c>
      <c r="F7" s="20">
        <f>'KEEI BAU - Industry'!V$39*'Others Split'!$E$9</f>
        <v>37013028505252.023</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5418413083152.9258</v>
      </c>
      <c r="C8" s="20">
        <f>'KEEI BAU - Industry'!S$39*'Others Split'!$E$10</f>
        <v>5617530419514.9346</v>
      </c>
      <c r="D8" s="20">
        <f>'KEEI BAU - Industry'!T$39*'Others Split'!$E$10</f>
        <v>5816647755876.9424</v>
      </c>
      <c r="E8" s="20">
        <f>'KEEI BAU - Industry'!U$39*'Others Split'!$E$10</f>
        <v>6015765092238.9502</v>
      </c>
      <c r="F8" s="20">
        <f>'KEEI BAU - Industry'!V$39*'Others Split'!$E$10</f>
        <v>6214882428600.959</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30934038521919.098</v>
      </c>
      <c r="C9" s="20">
        <f>'KEEI BAU - Industry'!S$39*'Others Split'!$E$11</f>
        <v>32070811089620.813</v>
      </c>
      <c r="D9" s="20">
        <f>'KEEI BAU - Industry'!T$39*'Others Split'!$E$11</f>
        <v>33207583657322.52</v>
      </c>
      <c r="E9" s="20">
        <f>'KEEI BAU - Industry'!U$39*'Others Split'!$E$11</f>
        <v>34344356225024.227</v>
      </c>
      <c r="F9" s="20">
        <f>'KEEI BAU - Industry'!V$39*'Others Split'!$E$11</f>
        <v>35481128792725.938</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649</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111993664482627.61</v>
      </c>
      <c r="C11" s="20">
        <f>'KEEI BAU - Industry'!S$11*'Petrochemicals Split'!$E$6</f>
        <v>118639897908122.36</v>
      </c>
      <c r="D11" s="20">
        <f>'KEEI BAU - Industry'!T$11*'Petrochemicals Split'!$E$6</f>
        <v>125286131333617.13</v>
      </c>
      <c r="E11" s="20">
        <f>'KEEI BAU - Industry'!U$11*'Petrochemicals Split'!$E$6</f>
        <v>131932364759111.89</v>
      </c>
      <c r="F11" s="20">
        <f>'KEEI BAU - Industry'!V$11*'Petrochemicals Split'!$E$6</f>
        <v>138578598184606.66</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90858102826993.719</v>
      </c>
      <c r="C12" s="20">
        <f>'KEEI BAU - Industry'!S$11*'Petrochemicals Split'!$E$7</f>
        <v>96250052119620.688</v>
      </c>
      <c r="D12" s="20">
        <f>'KEEI BAU - Industry'!T$11*'Petrochemicals Split'!$E$7</f>
        <v>101642001412247.66</v>
      </c>
      <c r="E12" s="20">
        <f>'KEEI BAU - Industry'!U$11*'Petrochemicals Split'!$E$7</f>
        <v>107033950704874.63</v>
      </c>
      <c r="F12" s="20">
        <f>'KEEI BAU - Industry'!V$11*'Petrochemicals Split'!$E$7</f>
        <v>112425899997501.61</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10404035147059.492</v>
      </c>
      <c r="C13" s="20">
        <f>'KEEI BAU - Industry'!S$39*'Others Split'!$E$12</f>
        <v>10786365496205.508</v>
      </c>
      <c r="D13" s="20">
        <f>'KEEI BAU - Industry'!T$39*'Others Split'!$E$12</f>
        <v>11168695845351.523</v>
      </c>
      <c r="E13" s="20">
        <f>'KEEI BAU - Industry'!U$39*'Others Split'!$E$12</f>
        <v>11551026194497.539</v>
      </c>
      <c r="F13" s="20">
        <f>'KEEI BAU - Industry'!V$39*'Others Split'!$E$12</f>
        <v>11933356543643.557</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26220007280777.914</v>
      </c>
      <c r="C14" s="20">
        <f>'KEEI BAU - Industry'!S$39*'Others Split'!$E$13</f>
        <v>27183547330054.297</v>
      </c>
      <c r="D14" s="20">
        <f>'KEEI BAU - Industry'!T$39*'Others Split'!$E$13</f>
        <v>28147087379330.68</v>
      </c>
      <c r="E14" s="20">
        <f>'KEEI BAU - Industry'!U$39*'Others Split'!$E$13</f>
        <v>29110627428607.059</v>
      </c>
      <c r="F14" s="20">
        <f>'KEEI BAU - Industry'!V$39*'Others Split'!$E$13</f>
        <v>30074167477883.441</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113453815414940.44</v>
      </c>
      <c r="C15" s="20">
        <f>'KEEI BAU - Industry'!S25</f>
        <v>111582803194702.36</v>
      </c>
      <c r="D15" s="20">
        <f>'KEEI BAU - Industry'!T25</f>
        <v>109711790974464.27</v>
      </c>
      <c r="E15" s="20">
        <f>'KEEI BAU - Industry'!U25</f>
        <v>107840778754226.19</v>
      </c>
      <c r="F15" s="20">
        <f>'KEEI BAU - Industry'!V25</f>
        <v>105969766533988.09</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13385046457348.111</v>
      </c>
      <c r="C16" s="20">
        <f>'KEEI BAU - Industry'!S$18*'Non-ferrous Metals Split'!$E$6</f>
        <v>13813226839212.182</v>
      </c>
      <c r="D16" s="20">
        <f>'KEEI BAU - Industry'!T$18*'Non-ferrous Metals Split'!$E$6</f>
        <v>14241407221076.248</v>
      </c>
      <c r="E16" s="20">
        <f>'KEEI BAU - Industry'!U$18*'Non-ferrous Metals Split'!$E$6</f>
        <v>14669587602940.316</v>
      </c>
      <c r="F16" s="20">
        <f>'KEEI BAU - Industry'!V$18*'Non-ferrous Metals Split'!$E$6</f>
        <v>15097767984804.383</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26170858905322.965</v>
      </c>
      <c r="C17" s="20">
        <f>'KEEI BAU - Industry'!S$18*'Non-ferrous Metals Split'!$E$7</f>
        <v>27008050497858.688</v>
      </c>
      <c r="D17" s="20">
        <f>'KEEI BAU - Industry'!T$18*'Non-ferrous Metals Split'!$E$7</f>
        <v>27845242090394.402</v>
      </c>
      <c r="E17" s="20">
        <f>'KEEI BAU - Industry'!U$18*'Non-ferrous Metals Split'!$E$7</f>
        <v>28682433682930.121</v>
      </c>
      <c r="F17" s="20">
        <f>'KEEI BAU - Industry'!V$18*'Non-ferrous Metals Split'!$E$7</f>
        <v>29519625275465.836</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192637186829205.59</v>
      </c>
      <c r="C18" s="20">
        <f>'KEEI BAU - Industry'!S$32*'Machinery Split'!$E6</f>
        <v>201398099681835.91</v>
      </c>
      <c r="D18" s="20">
        <f>'KEEI BAU - Industry'!T$32*'Machinery Split'!$E6</f>
        <v>210159012534466.25</v>
      </c>
      <c r="E18" s="20">
        <f>'KEEI BAU - Industry'!U$32*'Machinery Split'!$E6</f>
        <v>218919925387096.59</v>
      </c>
      <c r="F18" s="20">
        <f>'KEEI BAU - Industry'!V$32*'Machinery Split'!$E6</f>
        <v>227680838239726.91</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33545824591684.805</v>
      </c>
      <c r="C19" s="20">
        <f>'KEEI BAU - Industry'!S$32*'Machinery Split'!$E7</f>
        <v>35071449268076.813</v>
      </c>
      <c r="D19" s="20">
        <f>'KEEI BAU - Industry'!T$32*'Machinery Split'!$E7</f>
        <v>36597073944468.82</v>
      </c>
      <c r="E19" s="20">
        <f>'KEEI BAU - Industry'!U$32*'Machinery Split'!$E7</f>
        <v>38122698620860.836</v>
      </c>
      <c r="F19" s="20">
        <f>'KEEI BAU - Industry'!V$32*'Machinery Split'!$E7</f>
        <v>39648323297252.844</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52369204288318.344</v>
      </c>
      <c r="C20" s="20">
        <f>'KEEI BAU - Industry'!S$32*'Machinery Split'!$E8</f>
        <v>54750894150402.602</v>
      </c>
      <c r="D20" s="20">
        <f>'KEEI BAU - Industry'!T$32*'Machinery Split'!$E8</f>
        <v>57132584012486.867</v>
      </c>
      <c r="E20" s="20">
        <f>'KEEI BAU - Industry'!U$32*'Machinery Split'!$E8</f>
        <v>59514273874571.141</v>
      </c>
      <c r="F20" s="20">
        <f>'KEEI BAU - Industry'!V$32*'Machinery Split'!$E8</f>
        <v>61895963736655.398</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54677648064913.984</v>
      </c>
      <c r="C21" s="20">
        <f>'KEEI BAU - Industry'!S$32*'Machinery Split'!$E9</f>
        <v>57164323236869.289</v>
      </c>
      <c r="D21" s="20">
        <f>'KEEI BAU - Industry'!T$32*'Machinery Split'!$E9</f>
        <v>59650998408824.609</v>
      </c>
      <c r="E21" s="20">
        <f>'KEEI BAU - Industry'!U$32*'Machinery Split'!$E9</f>
        <v>62137673580779.922</v>
      </c>
      <c r="F21" s="20">
        <f>'KEEI BAU - Industry'!V$32*'Machinery Split'!$E9</f>
        <v>64624348752735.234</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14001890190217.949</v>
      </c>
      <c r="C22" s="20">
        <f>'KEEI BAU - Industry'!S$32*'Machinery Split'!$E10</f>
        <v>14638679699801.885</v>
      </c>
      <c r="D22" s="20">
        <f>'KEEI BAU - Industry'!T$32*'Machinery Split'!$E10</f>
        <v>15275469209385.82</v>
      </c>
      <c r="E22" s="20">
        <f>'KEEI BAU - Industry'!U$32*'Machinery Split'!$E10</f>
        <v>15912258718969.758</v>
      </c>
      <c r="F22" s="20">
        <f>'KEEI BAU - Industry'!V$32*'Machinery Split'!$E10</f>
        <v>16549048228553.693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13649136967668.264</v>
      </c>
      <c r="C23" s="20">
        <f>'KEEI BAU - Industry'!S$39*'Others Split'!$E$14</f>
        <v>14150719212309.693</v>
      </c>
      <c r="D23" s="20">
        <f>'KEEI BAU - Industry'!T$39*'Others Split'!$E$14</f>
        <v>14652301456951.119</v>
      </c>
      <c r="E23" s="20">
        <f>'KEEI BAU - Industry'!U$39*'Others Split'!$E$14</f>
        <v>15153883701592.547</v>
      </c>
      <c r="F23" s="20">
        <f>'KEEI BAU - Industry'!V$39*'Others Split'!$E$14</f>
        <v>15655465946233.975</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30366447483.196106</v>
      </c>
      <c r="C26" s="20">
        <f>'KEEI BAU - Industry'!S$39*'Others Split'!$E$15</f>
        <v>31482362059.076401</v>
      </c>
      <c r="D26" s="20">
        <f>'KEEI BAU - Industry'!T$39*'Others Split'!$E$15</f>
        <v>32598276634.956688</v>
      </c>
      <c r="E26" s="20">
        <f>'KEEI BAU - Industry'!U$39*'Others Split'!$E$15</f>
        <v>33714191210.836979</v>
      </c>
      <c r="F26" s="20">
        <f>'KEEI BAU - Industry'!V$39*'Others Split'!$E$15</f>
        <v>34830105786.71727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4"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B23" sqref="B23"/>
    </sheetView>
  </sheetViews>
  <sheetFormatPr defaultColWidth="9.08984375" defaultRowHeight="14.5"/>
  <cols>
    <col min="1" max="1" width="39.90625" style="4" customWidth="1"/>
    <col min="2" max="33" width="11"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1687930488318.3699</v>
      </c>
      <c r="C2" s="20">
        <f>'KEEI BAU - Industry'!S36*'Others Split'!$F$6</f>
        <v>1850522437451.0378</v>
      </c>
      <c r="D2" s="20">
        <f>'KEEI BAU - Industry'!T36*'Others Split'!$F$6</f>
        <v>2013114386583.7058</v>
      </c>
      <c r="E2" s="20">
        <f>'KEEI BAU - Industry'!U36*'Others Split'!$F$6</f>
        <v>2175706335716.3735</v>
      </c>
      <c r="F2" s="20">
        <f>'KEEI BAU - Industry'!V36*'Others Split'!$F$6</f>
        <v>2338298284849.0415</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14218277189562.152</v>
      </c>
      <c r="C7" s="20">
        <f>'KEEI BAU - Industry'!S$36*'Others Split'!$F$9</f>
        <v>15587869964595.568</v>
      </c>
      <c r="D7" s="20">
        <f>'KEEI BAU - Industry'!T$36*'Others Split'!$F$9</f>
        <v>16957462739628.982</v>
      </c>
      <c r="E7" s="20">
        <f>'KEEI BAU - Industry'!U$36*'Others Split'!$F$9</f>
        <v>18327055514662.395</v>
      </c>
      <c r="F7" s="20">
        <f>'KEEI BAU - Industry'!V$36*'Others Split'!$F$9</f>
        <v>19696648289695.809</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3639376630348.9731</v>
      </c>
      <c r="C11" s="20">
        <f>'KEEI BAU - Industry'!S$8*'Petrochemicals Split'!$F$6</f>
        <v>3827949444654.7417</v>
      </c>
      <c r="D11" s="20">
        <f>'KEEI BAU - Industry'!T$8*'Petrochemicals Split'!$F$6</f>
        <v>4016522258960.5117</v>
      </c>
      <c r="E11" s="20">
        <f>'KEEI BAU - Industry'!U$8*'Petrochemicals Split'!$F$6</f>
        <v>4205095073266.2803</v>
      </c>
      <c r="F11" s="20">
        <f>'KEEI BAU - Industry'!V$8*'Petrochemicals Split'!$F$6</f>
        <v>4393667887572.0488</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4549770542714.2158</v>
      </c>
      <c r="C12" s="20">
        <f>'KEEI BAU - Industry'!S$8*'Petrochemicals Split'!$F$7</f>
        <v>4785515045915.8086</v>
      </c>
      <c r="D12" s="20">
        <f>'KEEI BAU - Industry'!T$8*'Petrochemicals Split'!$F$7</f>
        <v>5021259549117.4023</v>
      </c>
      <c r="E12" s="20">
        <f>'KEEI BAU - Industry'!U$8*'Petrochemicals Split'!$F$7</f>
        <v>5257004052318.9951</v>
      </c>
      <c r="F12" s="20">
        <f>'KEEI BAU - Industry'!V$8*'Petrochemicals Split'!$F$7</f>
        <v>5492748555520.5879</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72052399916674.188</v>
      </c>
      <c r="C14" s="20">
        <f>'KEEI BAU - Industry'!S$36*'Others Split'!$F$13</f>
        <v>78992934626613.547</v>
      </c>
      <c r="D14" s="20">
        <f>'KEEI BAU - Industry'!T$36*'Others Split'!$F$13</f>
        <v>85933469336552.906</v>
      </c>
      <c r="E14" s="20">
        <f>'KEEI BAU - Industry'!U$36*'Others Split'!$F$13</f>
        <v>92874004046492.266</v>
      </c>
      <c r="F14" s="20">
        <f>'KEEI BAU - Industry'!V$36*'Others Split'!$F$13</f>
        <v>99814538756431.609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4">
        <f>'KEEI BAU - Industry'!R22</f>
        <v>955882391300331</v>
      </c>
      <c r="C15" s="37">
        <f>'KEEI BAU - Industry'!S22</f>
        <v>1000520325478848.8</v>
      </c>
      <c r="D15" s="37">
        <f>'KEEI BAU - Industry'!T22</f>
        <v>1045158259657366.6</v>
      </c>
      <c r="E15" s="37">
        <f>'KEEI BAU - Industry'!U22</f>
        <v>1089796193835884.4</v>
      </c>
      <c r="F15" s="37">
        <f>'KEEI BAU - Industry'!V22</f>
        <v>1134434128014402.3</v>
      </c>
      <c r="G15" s="37">
        <f>'KEEI BAU - Industry'!W22</f>
        <v>1179072062192920</v>
      </c>
      <c r="H15" s="37">
        <f>'KEEI BAU - Industry'!X22</f>
        <v>1188034469230978</v>
      </c>
      <c r="I15" s="37">
        <f>'KEEI BAU - Industry'!Y22</f>
        <v>1196996876269038</v>
      </c>
      <c r="J15" s="37">
        <f>'KEEI BAU - Industry'!Z22</f>
        <v>1205959283307098</v>
      </c>
      <c r="K15" s="37">
        <f>'KEEI BAU - Industry'!AA22</f>
        <v>1214921690345158</v>
      </c>
      <c r="L15" s="37">
        <f>'KEEI BAU - Industry'!AB22</f>
        <v>1223884097383220</v>
      </c>
      <c r="M15" s="37">
        <f>'KEEI BAU - Industry'!AC22</f>
        <v>1221925057968706.5</v>
      </c>
      <c r="N15" s="37">
        <f>'KEEI BAU - Industry'!AD22</f>
        <v>1219966018554192.5</v>
      </c>
      <c r="O15" s="37">
        <f>'KEEI BAU - Industry'!AE22</f>
        <v>1218006979139678.5</v>
      </c>
      <c r="P15" s="37">
        <f>'KEEI BAU - Industry'!AF22</f>
        <v>1216047939725164.5</v>
      </c>
      <c r="Q15" s="37">
        <f>'KEEI BAU - Industry'!AG22</f>
        <v>1214088900310650</v>
      </c>
      <c r="R15" s="37">
        <f>'KEEI BAU - Industry'!AH22</f>
        <v>1206316193321890</v>
      </c>
      <c r="S15" s="37">
        <f>'KEEI BAU - Industry'!AI22</f>
        <v>1198543486333130</v>
      </c>
      <c r="T15" s="37">
        <f>'KEEI BAU - Industry'!AJ22</f>
        <v>1190770779344370</v>
      </c>
      <c r="U15" s="37">
        <f>'KEEI BAU - Industry'!AK22</f>
        <v>1182998072355610</v>
      </c>
      <c r="V15" s="37">
        <f>'KEEI BAU - Industry'!AL22</f>
        <v>1175225365366850</v>
      </c>
      <c r="W15" s="37">
        <f>'KEEI BAU - Industry'!AM22</f>
        <v>1175204215143750</v>
      </c>
      <c r="X15" s="37">
        <f>'KEEI BAU - Industry'!AN22</f>
        <v>1169897912580428</v>
      </c>
      <c r="Y15" s="37">
        <f>'KEEI BAU - Industry'!AO22</f>
        <v>1164591610017106</v>
      </c>
      <c r="Z15" s="37">
        <f>'KEEI BAU - Industry'!AP22</f>
        <v>1159285307453784</v>
      </c>
      <c r="AA15" s="37">
        <f>'KEEI BAU - Industry'!AQ22</f>
        <v>1153979004890462</v>
      </c>
      <c r="AB15" s="37">
        <f>'KEEI BAU - Industry'!AR22</f>
        <v>1148672702327138</v>
      </c>
      <c r="AC15" s="37">
        <f>'KEEI BAU - Industry'!AS22</f>
        <v>1143366399763816</v>
      </c>
      <c r="AD15" s="37">
        <f>'KEEI BAU - Industry'!AT22</f>
        <v>1138060097200494</v>
      </c>
      <c r="AE15" s="37">
        <f>'KEEI BAU - Industry'!AU22</f>
        <v>1132753794637172</v>
      </c>
      <c r="AF15" s="37">
        <f>'KEEI BAU - Industry'!AV22</f>
        <v>1127447492073850</v>
      </c>
    </row>
    <row r="16" spans="1:35">
      <c r="A16" s="4" t="s">
        <v>16</v>
      </c>
      <c r="B16" s="20">
        <f>'KEEI BAU - Industry'!R$15*'Non-ferrous Metals Split'!$F$6</f>
        <v>79676747810506.031</v>
      </c>
      <c r="C16" s="20">
        <f>'KEEI BAU - Industry'!S$15*'Non-ferrous Metals Split'!$F$6</f>
        <v>80395000153035.156</v>
      </c>
      <c r="D16" s="20">
        <f>'KEEI BAU - Industry'!T$15*'Non-ferrous Metals Split'!$F$6</f>
        <v>81113252495564.297</v>
      </c>
      <c r="E16" s="20">
        <f>'KEEI BAU - Industry'!U$15*'Non-ferrous Metals Split'!$F$6</f>
        <v>81831504838093.406</v>
      </c>
      <c r="F16" s="20">
        <f>'KEEI BAU - Industry'!V$15*'Non-ferrous Metals Split'!$F$6</f>
        <v>82549757180622.547</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2439084116648.1553</v>
      </c>
      <c r="C17" s="20">
        <f>'KEEI BAU - Industry'!S$15*'Non-ferrous Metals Split'!$F$7</f>
        <v>2461071433256.1899</v>
      </c>
      <c r="D17" s="20">
        <f>'KEEI BAU - Industry'!T$15*'Non-ferrous Metals Split'!$F$7</f>
        <v>2483058749864.2246</v>
      </c>
      <c r="E17" s="20">
        <f>'KEEI BAU - Industry'!U$15*'Non-ferrous Metals Split'!$F$7</f>
        <v>2505046066472.2593</v>
      </c>
      <c r="F17" s="20">
        <f>'KEEI BAU - Industry'!V$15*'Non-ferrous Metals Split'!$F$7</f>
        <v>2527033383080.2939</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62124983731826.484</v>
      </c>
      <c r="C23" s="20">
        <f>'KEEI BAU - Industry'!S$36*'Others Split'!$F$14</f>
        <v>68109248051180.227</v>
      </c>
      <c r="D23" s="20">
        <f>'KEEI BAU - Industry'!T$36*'Others Split'!$F$14</f>
        <v>74093512370533.969</v>
      </c>
      <c r="E23" s="20">
        <f>'KEEI BAU - Industry'!U$36*'Others Split'!$F$14</f>
        <v>80077776689887.703</v>
      </c>
      <c r="F23" s="20">
        <f>'KEEI BAU - Industry'!V$36*'Others Split'!$F$14</f>
        <v>86062041009241.438</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17606129862.968643</v>
      </c>
      <c r="C26" s="20">
        <f>'KEEI BAU - Industry'!S$36*'Others Split'!$F$15</f>
        <v>19302061650.986099</v>
      </c>
      <c r="D26" s="20">
        <f>'KEEI BAU - Industry'!T$36*'Others Split'!$F$15</f>
        <v>20997993439.003548</v>
      </c>
      <c r="E26" s="20">
        <f>'KEEI BAU - Industry'!U$36*'Others Split'!$F$15</f>
        <v>22693925227.021</v>
      </c>
      <c r="F26" s="20">
        <f>'KEEI BAU - Industry'!V$36*'Others Split'!$F$15</f>
        <v>24389857015.038452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4"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55" zoomScaleNormal="55" workbookViewId="0">
      <selection activeCell="S36" sqref="S36"/>
    </sheetView>
  </sheetViews>
  <sheetFormatPr defaultColWidth="9.08984375" defaultRowHeight="14.5"/>
  <cols>
    <col min="1" max="1" width="39.90625" style="4" customWidth="1"/>
    <col min="2" max="2" width="22" style="4" bestFit="1" customWidth="1"/>
    <col min="3" max="33" width="10.63281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2519586998.184525</v>
      </c>
      <c r="C2" s="20">
        <f>'KEEI BAU - Industry'!S38*'Others Split'!$G$6</f>
        <v>2333608263.3715711</v>
      </c>
      <c r="D2" s="20">
        <f>'KEEI BAU - Industry'!T38*'Others Split'!$G$6</f>
        <v>2147629528.5586166</v>
      </c>
      <c r="E2" s="20">
        <f>'KEEI BAU - Industry'!U38*'Others Split'!$G$6</f>
        <v>1961650793.7456622</v>
      </c>
      <c r="F2" s="20">
        <f>'KEEI BAU - Industry'!V38*'Others Split'!$G$6</f>
        <v>1775672058.9327078</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49927214155903.266</v>
      </c>
      <c r="C6" s="20">
        <f>'KEEI BAU - Industry'!S$38*'Others Split'!$G$8</f>
        <v>46241927587850.313</v>
      </c>
      <c r="D6" s="20">
        <f>'KEEI BAU - Industry'!T$38*'Others Split'!$G$8</f>
        <v>42556641019797.344</v>
      </c>
      <c r="E6" s="20">
        <f>'KEEI BAU - Industry'!U$38*'Others Split'!$G$8</f>
        <v>38871354451744.383</v>
      </c>
      <c r="F6" s="20">
        <f>'KEEI BAU - Industry'!V$38*'Others Split'!$G$8</f>
        <v>35186067883691.414</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f>'KEEI BAU - Industry'!R$38*'Others Split'!$G$9</f>
        <v>16037355603468.762</v>
      </c>
      <c r="C7" s="20">
        <f>'KEEI BAU - Industry'!S$38*'Others Split'!$G$9</f>
        <v>14853587348184.201</v>
      </c>
      <c r="D7" s="20">
        <f>'KEEI BAU - Industry'!T$38*'Others Split'!$G$9</f>
        <v>13669819092899.637</v>
      </c>
      <c r="E7" s="20">
        <f>'KEEI BAU - Industry'!U$38*'Others Split'!$G$9</f>
        <v>12486050837615.074</v>
      </c>
      <c r="F7" s="20">
        <f>'KEEI BAU - Industry'!V$38*'Others Split'!$G$9</f>
        <v>11302282582330.51</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f>'KEEI BAU - Industry'!R$38*'Others Split'!$G$10</f>
        <v>1659240218316.6387</v>
      </c>
      <c r="C8" s="20">
        <f>'KEEI BAU - Industry'!S$38*'Others Split'!$G$10</f>
        <v>1536766417342.2542</v>
      </c>
      <c r="D8" s="20">
        <f>'KEEI BAU - Industry'!T$38*'Others Split'!$G$10</f>
        <v>1414292616367.8696</v>
      </c>
      <c r="E8" s="20">
        <f>'KEEI BAU - Industry'!U$38*'Others Split'!$G$10</f>
        <v>1291818815393.4849</v>
      </c>
      <c r="F8" s="20">
        <f>'KEEI BAU - Industry'!V$38*'Others Split'!$G$10</f>
        <v>1169345014419.1003</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f>'KEEI BAU - Industry'!R$38*'Others Split'!$G$11</f>
        <v>17984504726334.047</v>
      </c>
      <c r="C9" s="20">
        <f>'KEEI BAU - Industry'!S$38*'Others Split'!$G$11</f>
        <v>16657011197572.693</v>
      </c>
      <c r="D9" s="20">
        <f>'KEEI BAU - Industry'!T$38*'Others Split'!$G$11</f>
        <v>15329517668811.34</v>
      </c>
      <c r="E9" s="20">
        <f>'KEEI BAU - Industry'!U$38*'Others Split'!$G$11</f>
        <v>14002024140049.984</v>
      </c>
      <c r="F9" s="20">
        <f>'KEEI BAU - Industry'!V$38*'Others Split'!$G$11</f>
        <v>12674530611288.629</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124665316002242.16</v>
      </c>
      <c r="C11" s="20">
        <f>'KEEI BAU - Industry'!S$10*'Petrochemicals Split'!$G$6</f>
        <v>117485877871597.38</v>
      </c>
      <c r="D11" s="20">
        <f>'KEEI BAU - Industry'!T$10*'Petrochemicals Split'!$G$6</f>
        <v>110306439740952.61</v>
      </c>
      <c r="E11" s="20">
        <f>'KEEI BAU - Industry'!U$10*'Petrochemicals Split'!$G$6</f>
        <v>103127001610307.83</v>
      </c>
      <c r="F11" s="20">
        <f>'KEEI BAU - Industry'!V$10*'Petrochemicals Split'!$G$6</f>
        <v>95947563479663.063</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f>'KEEI BAU - Industry'!R$10*'Petrochemicals Split'!$G$7</f>
        <v>131302191073559.84</v>
      </c>
      <c r="C12" s="20">
        <f>'KEEI BAU - Industry'!S$10*'Petrochemicals Split'!$G$7</f>
        <v>123740537299596.22</v>
      </c>
      <c r="D12" s="20">
        <f>'KEEI BAU - Industry'!T$10*'Petrochemicals Split'!$G$7</f>
        <v>116178883525632.61</v>
      </c>
      <c r="E12" s="20">
        <f>'KEEI BAU - Industry'!U$10*'Petrochemicals Split'!$G$7</f>
        <v>108617229751668.98</v>
      </c>
      <c r="F12" s="20">
        <f>'KEEI BAU - Industry'!V$10*'Petrochemicals Split'!$G$7</f>
        <v>101055575977705.38</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f>'KEEI BAU - Industry'!R$38*'Others Split'!$G$12</f>
        <v>14398662326831.67</v>
      </c>
      <c r="C13" s="20">
        <f>'KEEI BAU - Industry'!S$38*'Others Split'!$G$12</f>
        <v>13335851237366.369</v>
      </c>
      <c r="D13" s="20">
        <f>'KEEI BAU - Industry'!T$38*'Others Split'!$G$12</f>
        <v>12273040147901.068</v>
      </c>
      <c r="E13" s="20">
        <f>'KEEI BAU - Industry'!U$38*'Others Split'!$G$12</f>
        <v>11210229058435.766</v>
      </c>
      <c r="F13" s="20">
        <f>'KEEI BAU - Industry'!V$38*'Others Split'!$G$12</f>
        <v>10147417968970.465</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f>'KEEI BAU - Industry'!R$38*'Others Split'!$G$13</f>
        <v>22366966790652.66</v>
      </c>
      <c r="C14" s="20">
        <f>'KEEI BAU - Industry'!S$38*'Others Split'!$G$13</f>
        <v>20715989789927.445</v>
      </c>
      <c r="D14" s="20">
        <f>'KEEI BAU - Industry'!T$38*'Others Split'!$G$13</f>
        <v>19065012789202.223</v>
      </c>
      <c r="E14" s="20">
        <f>'KEEI BAU - Industry'!U$38*'Others Split'!$G$13</f>
        <v>17414035788477.002</v>
      </c>
      <c r="F14" s="20">
        <f>'KEEI BAU - Industry'!V$38*'Others Split'!$G$13</f>
        <v>15763058787751.781</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179">
        <f>'KEEI BAU - Industry'!R24</f>
        <v>115985416512739.73</v>
      </c>
      <c r="C15" s="37">
        <f>'KEEI BAU - Industry'!S24</f>
        <v>106953695130523.78</v>
      </c>
      <c r="D15" s="37">
        <f>'KEEI BAU - Industry'!T24</f>
        <v>97921973748307.844</v>
      </c>
      <c r="E15" s="37">
        <f>'KEEI BAU - Industry'!U24</f>
        <v>88890252366091.891</v>
      </c>
      <c r="F15" s="37">
        <f>'KEEI BAU - Industry'!V24</f>
        <v>79858530983875.938</v>
      </c>
      <c r="G15" s="37">
        <f>'KEEI BAU - Industry'!W24</f>
        <v>70826809601660</v>
      </c>
      <c r="H15" s="37">
        <f>'KEEI BAU - Industry'!X24</f>
        <v>71366140290676</v>
      </c>
      <c r="I15" s="37">
        <f>'KEEI BAU - Industry'!Y24</f>
        <v>71905470979692</v>
      </c>
      <c r="J15" s="37">
        <f>'KEEI BAU - Industry'!Z24</f>
        <v>72444801668708</v>
      </c>
      <c r="K15" s="37">
        <f>'KEEI BAU - Industry'!AA24</f>
        <v>72984132357724</v>
      </c>
      <c r="L15" s="37">
        <f>'KEEI BAU - Industry'!AB24</f>
        <v>73523463046740</v>
      </c>
      <c r="M15" s="37">
        <f>'KEEI BAU - Industry'!AC24</f>
        <v>74150038406038</v>
      </c>
      <c r="N15" s="37">
        <f>'KEEI BAU - Industry'!AD24</f>
        <v>74776613765336</v>
      </c>
      <c r="O15" s="37">
        <f>'KEEI BAU - Industry'!AE24</f>
        <v>75403189124634</v>
      </c>
      <c r="P15" s="37">
        <f>'KEEI BAU - Industry'!AF24</f>
        <v>76029764483932</v>
      </c>
      <c r="Q15" s="37">
        <f>'KEEI BAU - Industry'!AG24</f>
        <v>76656339843230</v>
      </c>
      <c r="R15" s="37">
        <f>'KEEI BAU - Industry'!AH24</f>
        <v>77171876531260</v>
      </c>
      <c r="S15" s="37">
        <f>'KEEI BAU - Industry'!AI24</f>
        <v>77687413219290</v>
      </c>
      <c r="T15" s="37">
        <f>'KEEI BAU - Industry'!AJ24</f>
        <v>78202949907320</v>
      </c>
      <c r="U15" s="37">
        <f>'KEEI BAU - Industry'!AK24</f>
        <v>78718486595350</v>
      </c>
      <c r="V15" s="37">
        <f>'KEEI BAU - Industry'!AL24</f>
        <v>79234023283380</v>
      </c>
      <c r="W15" s="37">
        <f>'KEEI BAU - Industry'!AM24</f>
        <v>79897611533100.75</v>
      </c>
      <c r="X15" s="37">
        <f>'KEEI BAU - Industry'!AN24</f>
        <v>80460255536214.25</v>
      </c>
      <c r="Y15" s="37">
        <f>'KEEI BAU - Industry'!AO24</f>
        <v>81022899539327.5</v>
      </c>
      <c r="Z15" s="37">
        <f>'KEEI BAU - Industry'!AP24</f>
        <v>81585543542441</v>
      </c>
      <c r="AA15" s="37">
        <f>'KEEI BAU - Industry'!AQ24</f>
        <v>82148187545554.25</v>
      </c>
      <c r="AB15" s="37">
        <f>'KEEI BAU - Industry'!AR24</f>
        <v>82710831548667.75</v>
      </c>
      <c r="AC15" s="37">
        <f>'KEEI BAU - Industry'!AS24</f>
        <v>83273475551781</v>
      </c>
      <c r="AD15" s="37">
        <f>'KEEI BAU - Industry'!AT24</f>
        <v>83836119554894.5</v>
      </c>
      <c r="AE15" s="37">
        <f>'KEEI BAU - Industry'!AU24</f>
        <v>84398763558008</v>
      </c>
      <c r="AF15" s="37">
        <f>'KEEI BAU - Industry'!AV24</f>
        <v>84961407561121.25</v>
      </c>
    </row>
    <row r="16" spans="1:35">
      <c r="A16" s="4" t="s">
        <v>16</v>
      </c>
      <c r="B16" s="20">
        <f>'KEEI BAU - Industry'!R$17*'Non-ferrous Metals Split'!$G$6</f>
        <v>15687627942365.611</v>
      </c>
      <c r="C16" s="20">
        <f>'KEEI BAU - Industry'!S$17*'Non-ferrous Metals Split'!$G$6</f>
        <v>14604974088948.871</v>
      </c>
      <c r="D16" s="20">
        <f>'KEEI BAU - Industry'!T$17*'Non-ferrous Metals Split'!$G$6</f>
        <v>13522320235532.133</v>
      </c>
      <c r="E16" s="20">
        <f>'KEEI BAU - Industry'!U$17*'Non-ferrous Metals Split'!$G$6</f>
        <v>12439666382115.393</v>
      </c>
      <c r="F16" s="20">
        <f>'KEEI BAU - Industry'!V$17*'Non-ferrous Metals Split'!$G$6</f>
        <v>11357012528698.654</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f>'KEEI BAU - Industry'!R$17*'Non-ferrous Metals Split'!$G$7</f>
        <v>22640931151656.746</v>
      </c>
      <c r="C17" s="20">
        <f>'KEEI BAU - Industry'!S$17*'Non-ferrous Metals Split'!$G$7</f>
        <v>21078407394315.012</v>
      </c>
      <c r="D17" s="20">
        <f>'KEEI BAU - Industry'!T$17*'Non-ferrous Metals Split'!$G$7</f>
        <v>19515883636973.281</v>
      </c>
      <c r="E17" s="20">
        <f>'KEEI BAU - Industry'!U$17*'Non-ferrous Metals Split'!$G$7</f>
        <v>17953359879631.547</v>
      </c>
      <c r="F17" s="20">
        <f>'KEEI BAU - Industry'!V$17*'Non-ferrous Metals Split'!$G$7</f>
        <v>16390836122289.814</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f>'KEEI BAU - Industry'!R$31*'Machinery Split'!$G6</f>
        <v>70791534040719.109</v>
      </c>
      <c r="C18" s="20">
        <f>'KEEI BAU - Industry'!S$31*'Machinery Split'!$G6</f>
        <v>65221556746782.125</v>
      </c>
      <c r="D18" s="20">
        <f>'KEEI BAU - Industry'!T$31*'Machinery Split'!$G6</f>
        <v>59651579452845.148</v>
      </c>
      <c r="E18" s="20">
        <f>'KEEI BAU - Industry'!U$31*'Machinery Split'!$G6</f>
        <v>54081602158908.164</v>
      </c>
      <c r="F18" s="20">
        <f>'KEEI BAU - Industry'!V$31*'Machinery Split'!$G6</f>
        <v>48511624864971.18</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f>'KEEI BAU - Industry'!R$31*'Machinery Split'!$G7</f>
        <v>10415933592828.84</v>
      </c>
      <c r="C19" s="20">
        <f>'KEEI BAU - Industry'!S$31*'Machinery Split'!$G7</f>
        <v>9596393313141.707</v>
      </c>
      <c r="D19" s="20">
        <f>'KEEI BAU - Industry'!T$31*'Machinery Split'!$G7</f>
        <v>8776853033454.5762</v>
      </c>
      <c r="E19" s="20">
        <f>'KEEI BAU - Industry'!U$31*'Machinery Split'!$G7</f>
        <v>7957312753767.4434</v>
      </c>
      <c r="F19" s="20">
        <f>'KEEI BAU - Industry'!V$31*'Machinery Split'!$G7</f>
        <v>7137772474080.3115</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f>'KEEI BAU - Industry'!R$31*'Machinery Split'!$G8</f>
        <v>8276890557616.5781</v>
      </c>
      <c r="C20" s="20">
        <f>'KEEI BAU - Industry'!S$31*'Machinery Split'!$G8</f>
        <v>7625653187286.2793</v>
      </c>
      <c r="D20" s="20">
        <f>'KEEI BAU - Industry'!T$31*'Machinery Split'!$G8</f>
        <v>6974415816955.9814</v>
      </c>
      <c r="E20" s="20">
        <f>'KEEI BAU - Industry'!U$31*'Machinery Split'!$G8</f>
        <v>6323178446625.6816</v>
      </c>
      <c r="F20" s="20">
        <f>'KEEI BAU - Industry'!V$31*'Machinery Split'!$G8</f>
        <v>5671941076295.3828</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f>'KEEI BAU - Industry'!R$31*'Machinery Split'!$G9</f>
        <v>43485411971036.188</v>
      </c>
      <c r="C21" s="20">
        <f>'KEEI BAU - Industry'!S$31*'Machinery Split'!$G9</f>
        <v>40063918700995.633</v>
      </c>
      <c r="D21" s="20">
        <f>'KEEI BAU - Industry'!T$31*'Machinery Split'!$G9</f>
        <v>36642425430955.086</v>
      </c>
      <c r="E21" s="20">
        <f>'KEEI BAU - Industry'!U$31*'Machinery Split'!$G9</f>
        <v>33220932160914.535</v>
      </c>
      <c r="F21" s="20">
        <f>'KEEI BAU - Industry'!V$31*'Machinery Split'!$G9</f>
        <v>29799438890873.984</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f>'KEEI BAU - Industry'!R$31*'Machinery Split'!$G10</f>
        <v>4842996545599.2725</v>
      </c>
      <c r="C22" s="20">
        <f>'KEEI BAU - Industry'!S$31*'Machinery Split'!$G10</f>
        <v>4461942777530.2402</v>
      </c>
      <c r="D22" s="20">
        <f>'KEEI BAU - Industry'!T$31*'Machinery Split'!$G10</f>
        <v>4080889009461.2085</v>
      </c>
      <c r="E22" s="20">
        <f>'KEEI BAU - Industry'!U$31*'Machinery Split'!$G10</f>
        <v>3699835241392.1758</v>
      </c>
      <c r="F22" s="20">
        <f>'KEEI BAU - Industry'!V$31*'Machinery Split'!$G10</f>
        <v>3318781473323.1436</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f>'KEEI BAU - Industry'!R$38*'Others Split'!$G$14</f>
        <v>23499450491970.035</v>
      </c>
      <c r="C23" s="20">
        <f>'KEEI BAU - Industry'!S$38*'Others Split'!$G$14</f>
        <v>21764881265170.047</v>
      </c>
      <c r="D23" s="20">
        <f>'KEEI BAU - Industry'!T$38*'Others Split'!$G$14</f>
        <v>20030312038370.055</v>
      </c>
      <c r="E23" s="20">
        <f>'KEEI BAU - Industry'!U$38*'Others Split'!$G$14</f>
        <v>18295742811570.059</v>
      </c>
      <c r="F23" s="20">
        <f>'KEEI BAU - Industry'!V$38*'Others Split'!$G$14</f>
        <v>16561173584770.066</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179">
        <f>-SUM('2019 KESIS Energy Balance'!Q44:R44)*'KEEI BAU - Industry'!$A$44/1000*(1+'KEEI BAU - Gas Supply'!R9)</f>
        <v>4617163393378.5254</v>
      </c>
      <c r="C24" s="179">
        <f>B24*(1+'KEEI BAU - Gas Supply'!S9)</f>
        <v>4649857303447.8115</v>
      </c>
      <c r="D24" s="179">
        <f>C24*(1+'KEEI BAU - Gas Supply'!T9)</f>
        <v>4682551213517.0977</v>
      </c>
      <c r="E24" s="179">
        <f>D24*(1+'KEEI BAU - Gas Supply'!U9)</f>
        <v>4715245123586.3828</v>
      </c>
      <c r="F24" s="179">
        <f>E24*(1+'KEEI BAU - Gas Supply'!V9)</f>
        <v>4747939033655.668</v>
      </c>
      <c r="G24" s="179">
        <f>F24*(1+'KEEI BAU - Gas Supply'!W9)</f>
        <v>4780632943724.9541</v>
      </c>
      <c r="H24" s="179">
        <f>G24*(1+'KEEI BAU - Gas Supply'!X9)</f>
        <v>4867544254659.1299</v>
      </c>
      <c r="I24" s="179">
        <f>H24*(1+'KEEI BAU - Gas Supply'!Y9)</f>
        <v>4954455565593.3145</v>
      </c>
      <c r="J24" s="179">
        <f>I24*(1+'KEEI BAU - Gas Supply'!Z9)</f>
        <v>5041366876527.498</v>
      </c>
      <c r="K24" s="179">
        <f>J24*(1+'KEEI BAU - Gas Supply'!AA9)</f>
        <v>5128278187461.6826</v>
      </c>
      <c r="L24" s="179">
        <f>K24*(1+'KEEI BAU - Gas Supply'!AB9)</f>
        <v>5215189498395.876</v>
      </c>
      <c r="M24" s="179">
        <f>L24*(1+'KEEI BAU - Gas Supply'!AC9)</f>
        <v>5278329612217.1758</v>
      </c>
      <c r="N24" s="179">
        <f>M24*(1+'KEEI BAU - Gas Supply'!AD9)</f>
        <v>5341469726038.4834</v>
      </c>
      <c r="O24" s="179">
        <f>N24*(1+'KEEI BAU - Gas Supply'!AE9)</f>
        <v>5404609839859.791</v>
      </c>
      <c r="P24" s="179">
        <f>O24*(1+'KEEI BAU - Gas Supply'!AF9)</f>
        <v>5467749953681.0986</v>
      </c>
      <c r="Q24" s="179">
        <f>P24*(1+'KEEI BAU - Gas Supply'!AG9)</f>
        <v>5530890067502.4141</v>
      </c>
      <c r="R24" s="179">
        <f>Q24*(1+'KEEI BAU - Gas Supply'!AH9)</f>
        <v>5636038450147.126</v>
      </c>
      <c r="S24" s="179">
        <f>R24*(1+'KEEI BAU - Gas Supply'!AI9)</f>
        <v>5741186832791.8281</v>
      </c>
      <c r="T24" s="179">
        <f>S24*(1+'KEEI BAU - Gas Supply'!AJ9)</f>
        <v>5846335215436.5313</v>
      </c>
      <c r="U24" s="179">
        <f>T24*(1+'KEEI BAU - Gas Supply'!AK9)</f>
        <v>5951483598081.2344</v>
      </c>
      <c r="V24" s="179">
        <f>U24*(1+'KEEI BAU - Gas Supply'!AL9)</f>
        <v>6056631980725.9502</v>
      </c>
      <c r="W24" s="179">
        <f>V24*(1+'KEEI BAU - Gas Supply'!AM9)</f>
        <v>6105769338272.7686</v>
      </c>
      <c r="X24" s="179">
        <f>W24*(1+'KEEI BAU - Gas Supply'!AN9)</f>
        <v>6193096031113.627</v>
      </c>
      <c r="Y24" s="179">
        <f>X24*(1+'KEEI BAU - Gas Supply'!AO9)</f>
        <v>6280422723954.4502</v>
      </c>
      <c r="Z24" s="179">
        <f>Y24*(1+'KEEI BAU - Gas Supply'!AP9)</f>
        <v>6367749416795.3076</v>
      </c>
      <c r="AA24" s="179">
        <f>Z24*(1+'KEEI BAU - Gas Supply'!AQ9)</f>
        <v>6455076109636.1309</v>
      </c>
      <c r="AB24" s="179">
        <f>AA24*(1+'KEEI BAU - Gas Supply'!AR9)</f>
        <v>6542402802476.9893</v>
      </c>
      <c r="AC24" s="179">
        <f>AB24*(1+'KEEI BAU - Gas Supply'!AS9)</f>
        <v>6629729495317.8135</v>
      </c>
      <c r="AD24" s="179">
        <f>AC24*(1+'KEEI BAU - Gas Supply'!AT9)</f>
        <v>6717056188158.6709</v>
      </c>
      <c r="AE24" s="179">
        <f>AD24*(1+'KEEI BAU - Gas Supply'!AU9)</f>
        <v>6804382880999.5293</v>
      </c>
      <c r="AF24" s="179">
        <f>AE24*(1+'KEEI BAU - Gas Supply'!AV9)</f>
        <v>6891709573840.3535</v>
      </c>
      <c r="AG24" s="16"/>
    </row>
    <row r="25" spans="1:33">
      <c r="A25" s="4" t="s">
        <v>25</v>
      </c>
      <c r="B25" s="179">
        <f>'Water and Waste'!E34*(1+'Water and Waste'!D40)*(1+'Water and Waste'!E40)</f>
        <v>5506553237775.4502</v>
      </c>
      <c r="C25" s="179">
        <f>B25*(1+'Water and Waste'!F40)</f>
        <v>5512059791013.2246</v>
      </c>
      <c r="D25" s="179">
        <f>C25*(1+'Water and Waste'!G40)</f>
        <v>5517571850804.2373</v>
      </c>
      <c r="E25" s="179">
        <f>D25*(1+'Water and Waste'!H40)</f>
        <v>5523089422655.041</v>
      </c>
      <c r="F25" s="179">
        <f>E25*(1+'Water and Waste'!I40)</f>
        <v>5528612512077.6953</v>
      </c>
      <c r="G25" s="179">
        <f>F25*(1+'Water and Waste'!J40)</f>
        <v>5534141124589.7725</v>
      </c>
      <c r="H25" s="179">
        <f>G25*(1+'Water and Waste'!K40)</f>
        <v>5539675265714.3613</v>
      </c>
      <c r="I25" s="179">
        <f>H25*(1+'Water and Waste'!L40)</f>
        <v>5545214940980.0752</v>
      </c>
      <c r="J25" s="179">
        <f>I25*(1+'Water and Waste'!M40)</f>
        <v>5550760155921.0547</v>
      </c>
      <c r="K25" s="179">
        <f>J25*(1+'Water and Waste'!N40)</f>
        <v>5556310916076.9756</v>
      </c>
      <c r="L25" s="179">
        <f>K25*(1+'Water and Waste'!O40)</f>
        <v>5561867226993.0518</v>
      </c>
      <c r="M25" s="179">
        <f>L25*(1+'Water and Waste'!P40)</f>
        <v>5567429094220.0439</v>
      </c>
      <c r="N25" s="179">
        <f>M25*(1+'Water and Waste'!Q40)</f>
        <v>5572996523314.2637</v>
      </c>
      <c r="O25" s="179">
        <f>N25*(1+'Water and Waste'!R40)</f>
        <v>5578569519837.5771</v>
      </c>
      <c r="P25" s="179">
        <f>O25*(1+'Water and Waste'!S40)</f>
        <v>5584148089357.4141</v>
      </c>
      <c r="Q25" s="179">
        <f>P25*(1+'Water and Waste'!T40)</f>
        <v>5589732237446.7705</v>
      </c>
      <c r="R25" s="179">
        <f>Q25*(1+'Water and Waste'!U40)</f>
        <v>5595321969684.2168</v>
      </c>
      <c r="S25" s="179">
        <f>R25*(1+'Water and Waste'!V40)</f>
        <v>5600917291653.9004</v>
      </c>
      <c r="T25" s="179">
        <f>S25*(1+'Water and Waste'!W40)</f>
        <v>5606518208945.5537</v>
      </c>
      <c r="U25" s="179">
        <f>T25*(1+'Water and Waste'!X40)</f>
        <v>5612124727154.499</v>
      </c>
      <c r="V25" s="179">
        <f>U25*(1+'Water and Waste'!Y40)</f>
        <v>5617736851881.6533</v>
      </c>
      <c r="W25" s="179">
        <f>V25*(1+'Water and Waste'!Z40)</f>
        <v>5589648167622.2451</v>
      </c>
      <c r="X25" s="179">
        <f>W25*(1+'Water and Waste'!AA40)</f>
        <v>5561699926784.1338</v>
      </c>
      <c r="Y25" s="179">
        <f>X25*(1+'Water and Waste'!AB40)</f>
        <v>5533891427150.2129</v>
      </c>
      <c r="Z25" s="179">
        <f>Y25*(1+'Water and Waste'!AC40)</f>
        <v>5506221970014.4619</v>
      </c>
      <c r="AA25" s="179">
        <f>Z25*(1+'Water and Waste'!AD40)</f>
        <v>5478690860164.3896</v>
      </c>
      <c r="AB25" s="179">
        <f>AA25*(1+'Water and Waste'!AE40)</f>
        <v>5451297405863.5674</v>
      </c>
      <c r="AC25" s="179">
        <f>AB25*(1+'Water and Waste'!AF40)</f>
        <v>5424040918834.25</v>
      </c>
      <c r="AD25" s="179">
        <f>AC25*(1+'Water and Waste'!AG40)</f>
        <v>5396920714240.0791</v>
      </c>
      <c r="AE25" s="179">
        <f>AD25*(1+'Water and Waste'!AH40)</f>
        <v>5369936110668.8789</v>
      </c>
      <c r="AF25" s="179">
        <f>AE25*(1+'Water and Waste'!AI40)</f>
        <v>5343086430115.5342</v>
      </c>
    </row>
    <row r="26" spans="1:33">
      <c r="A26" s="4" t="s">
        <v>26</v>
      </c>
      <c r="B26" s="20">
        <f>'KEEI BAU - Industry'!R$38*'Others Split'!$G$15</f>
        <v>7988934384.4875193</v>
      </c>
      <c r="C26" s="20">
        <f>'KEEI BAU - Industry'!S$38*'Others Split'!$G$15</f>
        <v>7399245713.1293726</v>
      </c>
      <c r="D26" s="20">
        <f>'KEEI BAU - Industry'!T$38*'Others Split'!$G$15</f>
        <v>6809557041.771224</v>
      </c>
      <c r="E26" s="20">
        <f>'KEEI BAU - Industry'!U$38*'Others Split'!$G$15</f>
        <v>6219868370.4130754</v>
      </c>
      <c r="F26" s="20">
        <f>'KEEI BAU - Industry'!V$38*'Others Split'!$G$15</f>
        <v>5630179699.0549278</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4"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4" sqref="B24:AF24"/>
    </sheetView>
  </sheetViews>
  <sheetFormatPr defaultColWidth="9.08984375" defaultRowHeight="14.5"/>
  <cols>
    <col min="1" max="1" width="39.90625" style="4" customWidth="1"/>
    <col min="2" max="33" width="11.5429687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24458561772904.477</v>
      </c>
      <c r="C2" s="20">
        <f>'KEEI BAU - Industry'!S40*'Others Split'!$H$6</f>
        <v>25545826135020.988</v>
      </c>
      <c r="D2" s="20">
        <f>'KEEI BAU - Industry'!T40*'Others Split'!$H$6</f>
        <v>26633090497137.492</v>
      </c>
      <c r="E2" s="20">
        <f>'KEEI BAU - Industry'!U40*'Others Split'!$H$6</f>
        <v>27720354859254</v>
      </c>
      <c r="F2" s="20">
        <f>'KEEI BAU - Industry'!V40*'Others Split'!$H$6</f>
        <v>28807619221370.512</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10913154458.729464</v>
      </c>
      <c r="C5" s="20">
        <f>'KEEI BAU - Industry'!S$40*'Others Split'!$H$7</f>
        <v>11398280445.752716</v>
      </c>
      <c r="D5" s="20">
        <f>'KEEI BAU - Industry'!T$40*'Others Split'!$H$7</f>
        <v>11883406432.775965</v>
      </c>
      <c r="E5" s="20">
        <f>'KEEI BAU - Industry'!U$40*'Others Split'!$H$7</f>
        <v>12368532419.799213</v>
      </c>
      <c r="F5" s="20">
        <f>'KEEI BAU - Industry'!V$40*'Others Split'!$H$7</f>
        <v>12853658406.822464</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9241441081559.7559</v>
      </c>
      <c r="C6" s="20">
        <f>'KEEI BAU - Industry'!S$40*'Others Split'!$H$8</f>
        <v>9652253852804.1621</v>
      </c>
      <c r="D6" s="20">
        <f>'KEEI BAU - Industry'!T$40*'Others Split'!$H$8</f>
        <v>10063066624048.566</v>
      </c>
      <c r="E6" s="20">
        <f>'KEEI BAU - Industry'!U$40*'Others Split'!$H$8</f>
        <v>10473879395292.971</v>
      </c>
      <c r="F6" s="20">
        <f>'KEEI BAU - Industry'!V$40*'Others Split'!$H$8</f>
        <v>10884692166537.377</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19941789028343.996</v>
      </c>
      <c r="C7" s="20">
        <f>'KEEI BAU - Industry'!S$40*'Others Split'!$H$9</f>
        <v>20828267829864.699</v>
      </c>
      <c r="D7" s="20">
        <f>'KEEI BAU - Industry'!T$40*'Others Split'!$H$9</f>
        <v>21714746631385.402</v>
      </c>
      <c r="E7" s="20">
        <f>'KEEI BAU - Industry'!U$40*'Others Split'!$H$9</f>
        <v>22601225432906.102</v>
      </c>
      <c r="F7" s="20">
        <f>'KEEI BAU - Industry'!V$40*'Others Split'!$H$9</f>
        <v>23487704234426.805</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12298579417265.172</v>
      </c>
      <c r="C8" s="20">
        <f>'KEEI BAU - Industry'!S$40*'Others Split'!$H$10</f>
        <v>12845292148341.025</v>
      </c>
      <c r="D8" s="20">
        <f>'KEEI BAU - Industry'!T$40*'Others Split'!$H$10</f>
        <v>13392004879416.875</v>
      </c>
      <c r="E8" s="20">
        <f>'KEEI BAU - Industry'!U$40*'Others Split'!$H$10</f>
        <v>13938717610492.727</v>
      </c>
      <c r="F8" s="20">
        <f>'KEEI BAU - Industry'!V$40*'Others Split'!$H$10</f>
        <v>14485430341568.578</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109162828963409.66</v>
      </c>
      <c r="C9" s="20">
        <f>'KEEI BAU - Industry'!S$40*'Others Split'!$H$11</f>
        <v>114015479528138.31</v>
      </c>
      <c r="D9" s="20">
        <f>'KEEI BAU - Industry'!T$40*'Others Split'!$H$11</f>
        <v>118868130092866.94</v>
      </c>
      <c r="E9" s="20">
        <f>'KEEI BAU - Industry'!U$40*'Others Split'!$H$11</f>
        <v>123720780657595.56</v>
      </c>
      <c r="F9" s="20">
        <f>'KEEI BAU - Industry'!V$40*'Others Split'!$H$11</f>
        <v>128573431222324.2</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127229192398021.02</v>
      </c>
      <c r="C14" s="20">
        <f>'KEEI BAU - Industry'!S$40*'Others Split'!$H$13</f>
        <v>132884952863400.41</v>
      </c>
      <c r="D14" s="20">
        <f>'KEEI BAU - Industry'!T$40*'Others Split'!$H$13</f>
        <v>138540713328779.8</v>
      </c>
      <c r="E14" s="20">
        <f>'KEEI BAU - Industry'!U$40*'Others Split'!$H$13</f>
        <v>144196473794159.19</v>
      </c>
      <c r="F14" s="20">
        <f>'KEEI BAU - Industry'!V$40*'Others Split'!$H$13</f>
        <v>149852234259538.56</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4">
        <f>'KEEI BAU - Industry'!R26</f>
        <v>0</v>
      </c>
      <c r="C15" s="37">
        <f>'KEEI BAU - Industry'!S26</f>
        <v>0</v>
      </c>
      <c r="D15" s="37">
        <f>'KEEI BAU - Industry'!T26</f>
        <v>0</v>
      </c>
      <c r="E15" s="37">
        <f>'KEEI BAU - Industry'!U26</f>
        <v>0</v>
      </c>
      <c r="F15" s="37">
        <f>'KEEI BAU - Industry'!V26</f>
        <v>0</v>
      </c>
      <c r="G15" s="37">
        <f>'KEEI BAU - Industry'!W26</f>
        <v>0</v>
      </c>
      <c r="H15" s="37">
        <f>'KEEI BAU - Industry'!X26</f>
        <v>0</v>
      </c>
      <c r="I15" s="37">
        <f>'KEEI BAU - Industry'!Y26</f>
        <v>0</v>
      </c>
      <c r="J15" s="37">
        <f>'KEEI BAU - Industry'!Z26</f>
        <v>0</v>
      </c>
      <c r="K15" s="37">
        <f>'KEEI BAU - Industry'!AA26</f>
        <v>0</v>
      </c>
      <c r="L15" s="37">
        <f>'KEEI BAU - Industry'!AB26</f>
        <v>0</v>
      </c>
      <c r="M15" s="37">
        <f>'KEEI BAU - Industry'!AC26</f>
        <v>0</v>
      </c>
      <c r="N15" s="37">
        <f>'KEEI BAU - Industry'!AD26</f>
        <v>0</v>
      </c>
      <c r="O15" s="37">
        <f>'KEEI BAU - Industry'!AE26</f>
        <v>0</v>
      </c>
      <c r="P15" s="37">
        <f>'KEEI BAU - Industry'!AF26</f>
        <v>0</v>
      </c>
      <c r="Q15" s="37">
        <f>'KEEI BAU - Industry'!AG26</f>
        <v>0</v>
      </c>
      <c r="R15" s="37">
        <f>'KEEI BAU - Industry'!AH26</f>
        <v>0</v>
      </c>
      <c r="S15" s="37">
        <f>'KEEI BAU - Industry'!AI26</f>
        <v>0</v>
      </c>
      <c r="T15" s="37">
        <f>'KEEI BAU - Industry'!AJ26</f>
        <v>0</v>
      </c>
      <c r="U15" s="37">
        <f>'KEEI BAU - Industry'!AK26</f>
        <v>0</v>
      </c>
      <c r="V15" s="37">
        <f>'KEEI BAU - Industry'!AL26</f>
        <v>0</v>
      </c>
      <c r="W15" s="37">
        <f>'KEEI BAU - Industry'!AM26</f>
        <v>0</v>
      </c>
      <c r="X15" s="37">
        <f>'KEEI BAU - Industry'!AN26</f>
        <v>0</v>
      </c>
      <c r="Y15" s="37">
        <f>'KEEI BAU - Industry'!AO26</f>
        <v>0</v>
      </c>
      <c r="Z15" s="37">
        <f>'KEEI BAU - Industry'!AP26</f>
        <v>0</v>
      </c>
      <c r="AA15" s="37">
        <f>'KEEI BAU - Industry'!AQ26</f>
        <v>0</v>
      </c>
      <c r="AB15" s="37">
        <f>'KEEI BAU - Industry'!AR26</f>
        <v>0</v>
      </c>
      <c r="AC15" s="37">
        <f>'KEEI BAU - Industry'!AS26</f>
        <v>0</v>
      </c>
      <c r="AD15" s="37">
        <f>'KEEI BAU - Industry'!AT26</f>
        <v>0</v>
      </c>
      <c r="AE15" s="37">
        <f>'KEEI BAU - Industry'!AU26</f>
        <v>0</v>
      </c>
      <c r="AF15" s="37">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68517148953687.078</v>
      </c>
      <c r="C23" s="20">
        <f>'KEEI BAU - Industry'!S$40*'Others Split'!$H$14</f>
        <v>71562963950613.859</v>
      </c>
      <c r="D23" s="20">
        <f>'KEEI BAU - Industry'!T$40*'Others Split'!$H$14</f>
        <v>74608778947540.625</v>
      </c>
      <c r="E23" s="20">
        <f>'KEEI BAU - Industry'!U$40*'Others Split'!$H$14</f>
        <v>77654593944467.391</v>
      </c>
      <c r="F23" s="20">
        <f>'KEEI BAU - Industry'!V$40*'Others Split'!$H$14</f>
        <v>80700408941394.172</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179">
        <f>'Water and Waste'!F34*(1+'Water and Waste'!D40)*(1+'Water and Waste'!E40)</f>
        <v>25612478040.130802</v>
      </c>
      <c r="C25" s="179">
        <f>B25*(1+'Water and Waste'!F40)</f>
        <v>25638090518.170929</v>
      </c>
      <c r="D25" s="179">
        <f>C25*(1+'Water and Waste'!G40)</f>
        <v>25663728608.689098</v>
      </c>
      <c r="E25" s="179">
        <f>D25*(1+'Water and Waste'!H40)</f>
        <v>25689392337.297783</v>
      </c>
      <c r="F25" s="179">
        <f>E25*(1+'Water and Waste'!I40)</f>
        <v>25715081729.635078</v>
      </c>
      <c r="G25" s="179">
        <f>F25*(1+'Water and Waste'!J40)</f>
        <v>25740796811.364712</v>
      </c>
      <c r="H25" s="179">
        <f>G25*(1+'Water and Waste'!K40)</f>
        <v>25766537608.176075</v>
      </c>
      <c r="I25" s="179">
        <f>H25*(1+'Water and Waste'!L40)</f>
        <v>25792304145.784248</v>
      </c>
      <c r="J25" s="179">
        <f>I25*(1+'Water and Waste'!M40)</f>
        <v>25818096449.930031</v>
      </c>
      <c r="K25" s="179">
        <f>J25*(1+'Water and Waste'!N40)</f>
        <v>25843914546.379959</v>
      </c>
      <c r="L25" s="179">
        <f>K25*(1+'Water and Waste'!O40)</f>
        <v>25869758460.926334</v>
      </c>
      <c r="M25" s="179">
        <f>L25*(1+'Water and Waste'!P40)</f>
        <v>25895628219.387257</v>
      </c>
      <c r="N25" s="179">
        <f>M25*(1+'Water and Waste'!Q40)</f>
        <v>25921523847.60664</v>
      </c>
      <c r="O25" s="179">
        <f>N25*(1+'Water and Waste'!R40)</f>
        <v>25947445371.454243</v>
      </c>
      <c r="P25" s="179">
        <f>O25*(1+'Water and Waste'!S40)</f>
        <v>25973392816.825695</v>
      </c>
      <c r="Q25" s="179">
        <f>P25*(1+'Water and Waste'!T40)</f>
        <v>25999366209.642517</v>
      </c>
      <c r="R25" s="179">
        <f>Q25*(1+'Water and Waste'!U40)</f>
        <v>26025365575.852158</v>
      </c>
      <c r="S25" s="179">
        <f>R25*(1+'Water and Waste'!V40)</f>
        <v>26051390941.428005</v>
      </c>
      <c r="T25" s="179">
        <f>S25*(1+'Water and Waste'!W40)</f>
        <v>26077442332.369431</v>
      </c>
      <c r="U25" s="179">
        <f>T25*(1+'Water and Waste'!X40)</f>
        <v>26103519774.701797</v>
      </c>
      <c r="V25" s="179">
        <f>U25*(1+'Water and Waste'!Y40)</f>
        <v>26129623294.476498</v>
      </c>
      <c r="W25" s="179">
        <f>V25*(1+'Water and Waste'!Z40)</f>
        <v>25998975178.004116</v>
      </c>
      <c r="X25" s="179">
        <f>W25*(1+'Water and Waste'!AA40)</f>
        <v>25868980302.114094</v>
      </c>
      <c r="Y25" s="179">
        <f>X25*(1+'Water and Waste'!AB40)</f>
        <v>25739635400.603523</v>
      </c>
      <c r="Z25" s="179">
        <f>Y25*(1+'Water and Waste'!AC40)</f>
        <v>25610937223.600506</v>
      </c>
      <c r="AA25" s="179">
        <f>Z25*(1+'Water and Waste'!AD40)</f>
        <v>25482882537.482502</v>
      </c>
      <c r="AB25" s="179">
        <f>AA25*(1+'Water and Waste'!AE40)</f>
        <v>25355468124.79509</v>
      </c>
      <c r="AC25" s="179">
        <f>AB25*(1+'Water and Waste'!AF40)</f>
        <v>25228690784.171116</v>
      </c>
      <c r="AD25" s="179">
        <f>AC25*(1+'Water and Waste'!AG40)</f>
        <v>25102547330.250259</v>
      </c>
      <c r="AE25" s="179">
        <f>AD25*(1+'Water and Waste'!AH40)</f>
        <v>24977034593.599007</v>
      </c>
      <c r="AF25" s="179">
        <f>AE25*(1+'Water and Waste'!AI40)</f>
        <v>24852149420.631008</v>
      </c>
    </row>
    <row r="26" spans="1:32">
      <c r="A26" s="4" t="s">
        <v>26</v>
      </c>
      <c r="B26" s="20">
        <f>'KEEI BAU - Industry'!R$40*'Others Split'!$H$15</f>
        <v>6087721328894.5859</v>
      </c>
      <c r="C26" s="20">
        <f>'KEEI BAU - Industry'!S$40*'Others Split'!$H$15</f>
        <v>6358340775322.3896</v>
      </c>
      <c r="D26" s="20">
        <f>'KEEI BAU - Industry'!T$40*'Others Split'!$H$15</f>
        <v>6628960221750.1924</v>
      </c>
      <c r="E26" s="20">
        <f>'KEEI BAU - Industry'!U$40*'Others Split'!$H$15</f>
        <v>6899579668177.9941</v>
      </c>
      <c r="F26" s="20">
        <f>'KEEI BAU - Industry'!V$40*'Others Split'!$H$15</f>
        <v>7170199114605.7979</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4" type="noConversion"/>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zoomScale="55" zoomScaleNormal="55" workbookViewId="0">
      <selection activeCell="B5" sqref="B5"/>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'2019 KESIS Energy Balance'!BI51*(1+'KEEI BAU - Industry'!$AW$35)</f>
        <v>0</v>
      </c>
      <c r="C2" s="179">
        <f>B2*(1+'KEEI BAU - Industry'!$AW$35)</f>
        <v>0</v>
      </c>
      <c r="D2" s="179">
        <f>C2*(1+'KEEI BAU - Industry'!$AW$35)</f>
        <v>0</v>
      </c>
      <c r="E2" s="179">
        <f>D2*(1+'KEEI BAU - Industry'!$AW$35)</f>
        <v>0</v>
      </c>
      <c r="F2" s="179">
        <f>E2*(1+'KEEI BAU - Industry'!$AW$35)</f>
        <v>0</v>
      </c>
      <c r="G2" s="179">
        <f>F2*(1+'KEEI BAU - Industry'!$AW$35)</f>
        <v>0</v>
      </c>
      <c r="H2" s="179">
        <f>G2*(1+'KEEI BAU - Industry'!$AW$35)</f>
        <v>0</v>
      </c>
      <c r="I2" s="179">
        <f>H2*(1+'KEEI BAU - Industry'!$AW$35)</f>
        <v>0</v>
      </c>
      <c r="J2" s="179">
        <f>I2*(1+'KEEI BAU - Industry'!$AW$35)</f>
        <v>0</v>
      </c>
      <c r="K2" s="179">
        <f>J2*(1+'KEEI BAU - Industry'!$AW$35)</f>
        <v>0</v>
      </c>
      <c r="L2" s="179">
        <f>K2*(1+'KEEI BAU - Industry'!$AW$35)</f>
        <v>0</v>
      </c>
      <c r="M2" s="179">
        <f>L2*(1+'KEEI BAU - Industry'!$AW$35)</f>
        <v>0</v>
      </c>
      <c r="N2" s="179">
        <f>M2*(1+'KEEI BAU - Industry'!$AW$35)</f>
        <v>0</v>
      </c>
      <c r="O2" s="179">
        <f>N2*(1+'KEEI BAU - Industry'!$AW$35)</f>
        <v>0</v>
      </c>
      <c r="P2" s="179">
        <f>O2*(1+'KEEI BAU - Industry'!$AW$35)</f>
        <v>0</v>
      </c>
      <c r="Q2" s="179">
        <f>P2*(1+'KEEI BAU - Industry'!$AW$35)</f>
        <v>0</v>
      </c>
      <c r="R2" s="179">
        <f>Q2*(1+'KEEI BAU - Industry'!$AW$35)</f>
        <v>0</v>
      </c>
      <c r="S2" s="179">
        <f>R2*(1+'KEEI BAU - Industry'!$AW$35)</f>
        <v>0</v>
      </c>
      <c r="T2" s="179">
        <f>S2*(1+'KEEI BAU - Industry'!$AW$35)</f>
        <v>0</v>
      </c>
      <c r="U2" s="179">
        <f>T2*(1+'KEEI BAU - Industry'!$AW$35)</f>
        <v>0</v>
      </c>
      <c r="V2" s="179">
        <f>U2*(1+'KEEI BAU - Industry'!$AW$35)</f>
        <v>0</v>
      </c>
      <c r="W2" s="179">
        <f>V2*(1+'KEEI BAU - Industry'!$AW$35)</f>
        <v>0</v>
      </c>
      <c r="X2" s="179">
        <f>W2*(1+'KEEI BAU - Industry'!$AW$35)</f>
        <v>0</v>
      </c>
      <c r="Y2" s="179">
        <f>X2*(1+'KEEI BAU - Industry'!$AW$35)</f>
        <v>0</v>
      </c>
      <c r="Z2" s="179">
        <f>Y2*(1+'KEEI BAU - Industry'!$AW$35)</f>
        <v>0</v>
      </c>
      <c r="AA2" s="179">
        <f>Z2*(1+'KEEI BAU - Industry'!$AW$35)</f>
        <v>0</v>
      </c>
      <c r="AB2" s="179">
        <f>AA2*(1+'KEEI BAU - Industry'!$AW$35)</f>
        <v>0</v>
      </c>
      <c r="AC2" s="179">
        <f>AB2*(1+'KEEI BAU - Industry'!$AW$35)</f>
        <v>0</v>
      </c>
      <c r="AD2" s="179">
        <f>AC2*(1+'KEEI BAU - Industry'!$AW$35)</f>
        <v>0</v>
      </c>
      <c r="AE2" s="179">
        <f>AD2*(1+'KEEI BAU - Industry'!$AW$35)</f>
        <v>0</v>
      </c>
      <c r="AF2" s="179">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4">
        <f>'2019 KESIS Energy Balance'!BI53*(1+'KEEI BAU - Industry'!$AW$35)</f>
        <v>0</v>
      </c>
      <c r="C5" s="179">
        <f>B5*(1+'KEEI BAU - Industry'!$AW$35)</f>
        <v>0</v>
      </c>
      <c r="D5" s="179">
        <f>C5*(1+'KEEI BAU - Industry'!$AW$35)</f>
        <v>0</v>
      </c>
      <c r="E5" s="179">
        <f>D5*(1+'KEEI BAU - Industry'!$AW$35)</f>
        <v>0</v>
      </c>
      <c r="F5" s="179">
        <f>E5*(1+'KEEI BAU - Industry'!$AW$35)</f>
        <v>0</v>
      </c>
      <c r="G5" s="179">
        <f>F5*(1+'KEEI BAU - Industry'!$AW$35)</f>
        <v>0</v>
      </c>
      <c r="H5" s="179">
        <f>G5*(1+'KEEI BAU - Industry'!$AW$35)</f>
        <v>0</v>
      </c>
      <c r="I5" s="179">
        <f>H5*(1+'KEEI BAU - Industry'!$AW$35)</f>
        <v>0</v>
      </c>
      <c r="J5" s="179">
        <f>I5*(1+'KEEI BAU - Industry'!$AW$35)</f>
        <v>0</v>
      </c>
      <c r="K5" s="179">
        <f>J5*(1+'KEEI BAU - Industry'!$AW$35)</f>
        <v>0</v>
      </c>
      <c r="L5" s="179">
        <f>K5*(1+'KEEI BAU - Industry'!$AW$35)</f>
        <v>0</v>
      </c>
      <c r="M5" s="179">
        <f>L5*(1+'KEEI BAU - Industry'!$AW$35)</f>
        <v>0</v>
      </c>
      <c r="N5" s="179">
        <f>M5*(1+'KEEI BAU - Industry'!$AW$35)</f>
        <v>0</v>
      </c>
      <c r="O5" s="179">
        <f>N5*(1+'KEEI BAU - Industry'!$AW$35)</f>
        <v>0</v>
      </c>
      <c r="P5" s="179">
        <f>O5*(1+'KEEI BAU - Industry'!$AW$35)</f>
        <v>0</v>
      </c>
      <c r="Q5" s="179">
        <f>P5*(1+'KEEI BAU - Industry'!$AW$35)</f>
        <v>0</v>
      </c>
      <c r="R5" s="179">
        <f>Q5*(1+'KEEI BAU - Industry'!$AW$35)</f>
        <v>0</v>
      </c>
      <c r="S5" s="179">
        <f>R5*(1+'KEEI BAU - Industry'!$AW$35)</f>
        <v>0</v>
      </c>
      <c r="T5" s="179">
        <f>S5*(1+'KEEI BAU - Industry'!$AW$35)</f>
        <v>0</v>
      </c>
      <c r="U5" s="179">
        <f>T5*(1+'KEEI BAU - Industry'!$AW$35)</f>
        <v>0</v>
      </c>
      <c r="V5" s="179">
        <f>U5*(1+'KEEI BAU - Industry'!$AW$35)</f>
        <v>0</v>
      </c>
      <c r="W5" s="179">
        <f>V5*(1+'KEEI BAU - Industry'!$AW$35)</f>
        <v>0</v>
      </c>
      <c r="X5" s="179">
        <f>W5*(1+'KEEI BAU - Industry'!$AW$35)</f>
        <v>0</v>
      </c>
      <c r="Y5" s="179">
        <f>X5*(1+'KEEI BAU - Industry'!$AW$35)</f>
        <v>0</v>
      </c>
      <c r="Z5" s="179">
        <f>Y5*(1+'KEEI BAU - Industry'!$AW$35)</f>
        <v>0</v>
      </c>
      <c r="AA5" s="179">
        <f>Z5*(1+'KEEI BAU - Industry'!$AW$35)</f>
        <v>0</v>
      </c>
      <c r="AB5" s="179">
        <f>AA5*(1+'KEEI BAU - Industry'!$AW$35)</f>
        <v>0</v>
      </c>
      <c r="AC5" s="179">
        <f>AB5*(1+'KEEI BAU - Industry'!$AW$35)</f>
        <v>0</v>
      </c>
      <c r="AD5" s="179">
        <f>AC5*(1+'KEEI BAU - Industry'!$AW$35)</f>
        <v>0</v>
      </c>
      <c r="AE5" s="179">
        <f>AD5*(1+'KEEI BAU - Industry'!$AW$35)</f>
        <v>0</v>
      </c>
      <c r="AF5" s="179">
        <f>AE5*(1+'KEEI BAU - Industry'!$AW$35)</f>
        <v>0</v>
      </c>
    </row>
    <row r="6" spans="1:35">
      <c r="A6" s="4" t="s">
        <v>6</v>
      </c>
      <c r="B6" s="179">
        <f>'2019 KESIS Energy Balance'!BI55*(1+'KEEI BAU - Industry'!$AW$35)</f>
        <v>136.05075463216477</v>
      </c>
      <c r="C6" s="179">
        <f>B6*(1+'KEEI BAU - Industry'!$AW$35)</f>
        <v>138.14423449672361</v>
      </c>
      <c r="D6" s="179">
        <f>C6*(1+'KEEI BAU - Industry'!$AW$35)</f>
        <v>140.26992776542832</v>
      </c>
      <c r="E6" s="179">
        <f>D6*(1+'KEEI BAU - Industry'!$AW$35)</f>
        <v>142.42833012176942</v>
      </c>
      <c r="F6" s="179">
        <f>E6*(1+'KEEI BAU - Industry'!$AW$35)</f>
        <v>144.6199448765631</v>
      </c>
      <c r="G6" s="179">
        <f>F6*(1+'KEEI BAU - Industry'!$AW$35)</f>
        <v>146.84528308531654</v>
      </c>
      <c r="H6" s="179">
        <f>G6*(1+'KEEI BAU - Industry'!$AW$35)</f>
        <v>149.10486366739937</v>
      </c>
      <c r="I6" s="179">
        <f>H6*(1+'KEEI BAU - Industry'!$AW$35)</f>
        <v>151.39921352704872</v>
      </c>
      <c r="J6" s="179">
        <f>I6*(1+'KEEI BAU - Industry'!$AW$35)</f>
        <v>153.72886767623629</v>
      </c>
      <c r="K6" s="179">
        <f>J6*(1+'KEEI BAU - Industry'!$AW$35)</f>
        <v>156.09436935942614</v>
      </c>
      <c r="L6" s="179">
        <f>K6*(1+'KEEI BAU - Industry'!$AW$35)</f>
        <v>158.49627018025197</v>
      </c>
      <c r="M6" s="179">
        <f>L6*(1+'KEEI BAU - Industry'!$AW$35)</f>
        <v>160.9351302301439</v>
      </c>
      <c r="N6" s="179">
        <f>M6*(1+'KEEI BAU - Industry'!$AW$35)</f>
        <v>163.4115182189343</v>
      </c>
      <c r="O6" s="179">
        <f>N6*(1+'KEEI BAU - Industry'!$AW$35)</f>
        <v>165.92601160747338</v>
      </c>
      <c r="P6" s="179">
        <f>O6*(1+'KEEI BAU - Industry'!$AW$35)</f>
        <v>168.47919674228544</v>
      </c>
      <c r="Q6" s="179">
        <f>P6*(1+'KEEI BAU - Industry'!$AW$35)</f>
        <v>171.07166899229705</v>
      </c>
      <c r="R6" s="179">
        <f>Q6*(1+'KEEI BAU - Industry'!$AW$35)</f>
        <v>173.70403288766923</v>
      </c>
      <c r="S6" s="179">
        <f>R6*(1+'KEEI BAU - Industry'!$AW$35)</f>
        <v>176.37690226076592</v>
      </c>
      <c r="T6" s="179">
        <f>S6*(1+'KEEI BAU - Industry'!$AW$35)</f>
        <v>179.09090038929142</v>
      </c>
      <c r="U6" s="179">
        <f>T6*(1+'KEEI BAU - Industry'!$AW$35)</f>
        <v>181.84666014163062</v>
      </c>
      <c r="V6" s="179">
        <f>U6*(1+'KEEI BAU - Industry'!$AW$35)</f>
        <v>184.64482412442544</v>
      </c>
      <c r="W6" s="179">
        <f>V6*(1+'KEEI BAU - Industry'!$AW$35)</f>
        <v>187.48604483242221</v>
      </c>
      <c r="X6" s="179">
        <f>W6*(1+'KEEI BAU - Industry'!$AW$35)</f>
        <v>190.3709848006248</v>
      </c>
      <c r="Y6" s="179">
        <f>X6*(1+'KEEI BAU - Industry'!$AW$35)</f>
        <v>193.30031675878894</v>
      </c>
      <c r="Z6" s="179">
        <f>Y6*(1+'KEEI BAU - Industry'!$AW$35)</f>
        <v>196.27472378829395</v>
      </c>
      <c r="AA6" s="179">
        <f>Z6*(1+'KEEI BAU - Industry'!$AW$35)</f>
        <v>199.29489948142827</v>
      </c>
      <c r="AB6" s="179">
        <f>AA6*(1+'KEEI BAU - Industry'!$AW$35)</f>
        <v>202.3615481031259</v>
      </c>
      <c r="AC6" s="179">
        <f>AB6*(1+'KEEI BAU - Industry'!$AW$35)</f>
        <v>205.47538475519175</v>
      </c>
      <c r="AD6" s="179">
        <f>AC6*(1+'KEEI BAU - Industry'!$AW$35)</f>
        <v>208.63713554305383</v>
      </c>
      <c r="AE6" s="179">
        <f>AD6*(1+'KEEI BAU - Industry'!$AW$35)</f>
        <v>211.84753774508144</v>
      </c>
      <c r="AF6" s="179">
        <f>AE6*(1+'KEEI BAU - Industry'!$AW$35)</f>
        <v>215.10733998450871</v>
      </c>
    </row>
    <row r="7" spans="1:35">
      <c r="A7" s="4" t="s">
        <v>7</v>
      </c>
      <c r="B7" s="179">
        <f>'2019 KESIS Energy Balance'!BI56*(1+'KEEI BAU - Industry'!$AW$35)</f>
        <v>256.94075862500199</v>
      </c>
      <c r="C7" s="179">
        <f>B7*(1+'KEEI BAU - Industry'!$AW$35)</f>
        <v>260.89443242872488</v>
      </c>
      <c r="D7" s="179">
        <f>C7*(1+'KEEI BAU - Industry'!$AW$35)</f>
        <v>264.90894335548694</v>
      </c>
      <c r="E7" s="179">
        <f>D7*(1+'KEEI BAU - Industry'!$AW$35)</f>
        <v>268.98522753601702</v>
      </c>
      <c r="F7" s="179">
        <f>E7*(1+'KEEI BAU - Industry'!$AW$35)</f>
        <v>273.12423550574795</v>
      </c>
      <c r="G7" s="179">
        <f>F7*(1+'KEEI BAU - Industry'!$AW$35)</f>
        <v>277.32693242646855</v>
      </c>
      <c r="H7" s="179">
        <f>G7*(1+'KEEI BAU - Industry'!$AW$35)</f>
        <v>281.59429831138681</v>
      </c>
      <c r="I7" s="179">
        <f>H7*(1+'KEEI BAU - Industry'!$AW$35)</f>
        <v>285.92732825365584</v>
      </c>
      <c r="J7" s="179">
        <f>I7*(1+'KEEI BAU - Industry'!$AW$35)</f>
        <v>290.32703265841644</v>
      </c>
      <c r="K7" s="179">
        <f>J7*(1+'KEEI BAU - Industry'!$AW$35)</f>
        <v>294.79443747841015</v>
      </c>
      <c r="L7" s="179">
        <f>K7*(1+'KEEI BAU - Industry'!$AW$35)</f>
        <v>299.33058445321791</v>
      </c>
      <c r="M7" s="179">
        <f>L7*(1+'KEEI BAU - Industry'!$AW$35)</f>
        <v>303.93653135217983</v>
      </c>
      <c r="N7" s="179">
        <f>M7*(1+'KEEI BAU - Industry'!$AW$35)</f>
        <v>308.61335222105299</v>
      </c>
      <c r="O7" s="179">
        <f>N7*(1+'KEEI BAU - Industry'!$AW$35)</f>
        <v>313.36213763246474</v>
      </c>
      <c r="P7" s="179">
        <f>O7*(1+'KEEI BAU - Industry'!$AW$35)</f>
        <v>318.18399494021975</v>
      </c>
      <c r="Q7" s="179">
        <f>P7*(1+'KEEI BAU - Industry'!$AW$35)</f>
        <v>323.08004853752016</v>
      </c>
      <c r="R7" s="179">
        <f>Q7*(1+'KEEI BAU - Industry'!$AW$35)</f>
        <v>328.05144011915928</v>
      </c>
      <c r="S7" s="179">
        <f>R7*(1+'KEEI BAU - Industry'!$AW$35)</f>
        <v>333.09932894774965</v>
      </c>
      <c r="T7" s="179">
        <f>S7*(1+'KEEI BAU - Industry'!$AW$35)</f>
        <v>338.22489212404764</v>
      </c>
      <c r="U7" s="179">
        <f>T7*(1+'KEEI BAU - Industry'!$AW$35)</f>
        <v>343.42932486143786</v>
      </c>
      <c r="V7" s="179">
        <f>U7*(1+'KEEI BAU - Industry'!$AW$35)</f>
        <v>348.71384076464096</v>
      </c>
      <c r="W7" s="179">
        <f>V7*(1+'KEEI BAU - Industry'!$AW$35)</f>
        <v>354.07967211271028</v>
      </c>
      <c r="X7" s="179">
        <f>W7*(1+'KEEI BAU - Industry'!$AW$35)</f>
        <v>359.5280701463829</v>
      </c>
      <c r="Y7" s="179">
        <f>X7*(1+'KEEI BAU - Industry'!$AW$35)</f>
        <v>365.06030535985235</v>
      </c>
      <c r="Z7" s="179">
        <f>Y7*(1+'KEEI BAU - Industry'!$AW$35)</f>
        <v>370.67766779703118</v>
      </c>
      <c r="AA7" s="179">
        <f>Z7*(1+'KEEI BAU - Industry'!$AW$35)</f>
        <v>376.38146735237194</v>
      </c>
      <c r="AB7" s="179">
        <f>AA7*(1+'KEEI BAU - Industry'!$AW$35)</f>
        <v>382.17303407631732</v>
      </c>
      <c r="AC7" s="179">
        <f>AB7*(1+'KEEI BAU - Industry'!$AW$35)</f>
        <v>388.05371848545019</v>
      </c>
      <c r="AD7" s="179">
        <f>AC7*(1+'KEEI BAU - Industry'!$AW$35)</f>
        <v>394.02489187741622</v>
      </c>
      <c r="AE7" s="179">
        <f>AD7*(1+'KEEI BAU - Industry'!$AW$35)</f>
        <v>400.08794665069223</v>
      </c>
      <c r="AF7" s="179">
        <f>AE7*(1+'KEEI BAU - Industry'!$AW$35)</f>
        <v>406.2442966292752</v>
      </c>
    </row>
    <row r="8" spans="1:35">
      <c r="A8" s="4" t="s">
        <v>8</v>
      </c>
      <c r="B8" s="179">
        <f>'2019 KESIS Energy Balance'!BI57*(1+'KEEI BAU - Industry'!$AW$35)</f>
        <v>8.8765174528833288</v>
      </c>
      <c r="C8" s="179">
        <f>B8*(1+'KEEI BAU - Industry'!$AW$35)</f>
        <v>9.0131047919632046</v>
      </c>
      <c r="D8" s="179">
        <f>C8*(1+'KEEI BAU - Industry'!$AW$35)</f>
        <v>9.1517938675964015</v>
      </c>
      <c r="E8" s="179">
        <f>D8*(1+'KEEI BAU - Industry'!$AW$35)</f>
        <v>9.292617020236797</v>
      </c>
      <c r="F8" s="179">
        <f>E8*(1+'KEEI BAU - Industry'!$AW$35)</f>
        <v>9.4356070879767326</v>
      </c>
      <c r="G8" s="179">
        <f>F8*(1+'KEEI BAU - Industry'!$AW$35)</f>
        <v>9.5807974142044277</v>
      </c>
      <c r="H8" s="179">
        <f>G8*(1+'KEEI BAU - Industry'!$AW$35)</f>
        <v>9.7282218553792106</v>
      </c>
      <c r="I8" s="179">
        <f>H8*(1+'KEEI BAU - Industry'!$AW$35)</f>
        <v>9.8779147889264003</v>
      </c>
      <c r="J8" s="179">
        <f>I8*(1+'KEEI BAU - Industry'!$AW$35)</f>
        <v>10.029911121253663</v>
      </c>
      <c r="K8" s="179">
        <f>J8*(1+'KEEI BAU - Industry'!$AW$35)</f>
        <v>10.184246295890727</v>
      </c>
      <c r="L8" s="179">
        <f>K8*(1+'KEEI BAU - Industry'!$AW$35)</f>
        <v>10.340956301754339</v>
      </c>
      <c r="M8" s="179">
        <f>L8*(1+'KEEI BAU - Industry'!$AW$35)</f>
        <v>10.500077681540406</v>
      </c>
      <c r="N8" s="179">
        <f>M8*(1+'KEEI BAU - Industry'!$AW$35)</f>
        <v>10.661647540245268</v>
      </c>
      <c r="O8" s="179">
        <f>N8*(1+'KEEI BAU - Industry'!$AW$35)</f>
        <v>10.825703553818087</v>
      </c>
      <c r="P8" s="179">
        <f>O8*(1+'KEEI BAU - Industry'!$AW$35)</f>
        <v>10.992283977946387</v>
      </c>
      <c r="Q8" s="179">
        <f>P8*(1+'KEEI BAU - Industry'!$AW$35)</f>
        <v>11.161427656976766</v>
      </c>
      <c r="R8" s="179">
        <f>Q8*(1+'KEEI BAU - Industry'!$AW$35)</f>
        <v>11.333174032972883</v>
      </c>
      <c r="S8" s="179">
        <f>R8*(1+'KEEI BAU - Industry'!$AW$35)</f>
        <v>11.507563154912827</v>
      </c>
      <c r="T8" s="179">
        <f>S8*(1+'KEEI BAU - Industry'!$AW$35)</f>
        <v>11.684635688028008</v>
      </c>
      <c r="U8" s="179">
        <f>T8*(1+'KEEI BAU - Industry'!$AW$35)</f>
        <v>11.864432923285749</v>
      </c>
      <c r="V8" s="179">
        <f>U8*(1+'KEEI BAU - Industry'!$AW$35)</f>
        <v>12.04699678701779</v>
      </c>
      <c r="W8" s="179">
        <f>V8*(1+'KEEI BAU - Industry'!$AW$35)</f>
        <v>12.232369850696957</v>
      </c>
      <c r="X8" s="179">
        <f>W8*(1+'KEEI BAU - Industry'!$AW$35)</f>
        <v>12.420595340864262</v>
      </c>
      <c r="Y8" s="179">
        <f>X8*(1+'KEEI BAU - Industry'!$AW$35)</f>
        <v>12.61171714920876</v>
      </c>
      <c r="Z8" s="179">
        <f>Y8*(1+'KEEI BAU - Industry'!$AW$35)</f>
        <v>12.805779842802508</v>
      </c>
      <c r="AA8" s="179">
        <f>Z8*(1+'KEEI BAU - Industry'!$AW$35)</f>
        <v>13.002828674493021</v>
      </c>
      <c r="AB8" s="179">
        <f>AA8*(1+'KEEI BAU - Industry'!$AW$35)</f>
        <v>13.202909593455628</v>
      </c>
      <c r="AC8" s="179">
        <f>AB8*(1+'KEEI BAU - Industry'!$AW$35)</f>
        <v>13.406069255908214</v>
      </c>
      <c r="AD8" s="179">
        <f>AC8*(1+'KEEI BAU - Industry'!$AW$35)</f>
        <v>13.612355035990834</v>
      </c>
      <c r="AE8" s="179">
        <f>AD8*(1+'KEEI BAU - Industry'!$AW$35)</f>
        <v>13.821815036812733</v>
      </c>
      <c r="AF8" s="179">
        <f>AE8*(1+'KEEI BAU - Industry'!$AW$35)</f>
        <v>14.03449810166935</v>
      </c>
    </row>
    <row r="9" spans="1:35">
      <c r="A9" s="4" t="s">
        <v>9</v>
      </c>
      <c r="B9" s="179">
        <f>'2019 KESIS Energy Balance'!BI58*(1+'KEEI BAU - Industry'!$AW$35)</f>
        <v>259.40713484246407</v>
      </c>
      <c r="C9" s="179">
        <f>B9*(1+'KEEI BAU - Industry'!$AW$35)</f>
        <v>263.39875998988691</v>
      </c>
      <c r="D9" s="179">
        <f>C9*(1+'KEEI BAU - Industry'!$AW$35)</f>
        <v>267.45180623633701</v>
      </c>
      <c r="E9" s="179">
        <f>D9*(1+'KEEI BAU - Industry'!$AW$35)</f>
        <v>271.56721869846893</v>
      </c>
      <c r="F9" s="179">
        <f>E9*(1+'KEEI BAU - Industry'!$AW$35)</f>
        <v>275.74595703591206</v>
      </c>
      <c r="G9" s="179">
        <f>F9*(1+'KEEI BAU - Industry'!$AW$35)</f>
        <v>279.98899567505032</v>
      </c>
      <c r="H9" s="179">
        <f>G9*(1+'KEEI BAU - Industry'!$AW$35)</f>
        <v>284.29732403624558</v>
      </c>
      <c r="I9" s="179">
        <f>H9*(1+'KEEI BAU - Industry'!$AW$35)</f>
        <v>288.67194676455739</v>
      </c>
      <c r="J9" s="179">
        <f>I9*(1+'KEEI BAU - Industry'!$AW$35)</f>
        <v>293.11388396401287</v>
      </c>
      <c r="K9" s="179">
        <f>J9*(1+'KEEI BAU - Industry'!$AW$35)</f>
        <v>297.62417143548146</v>
      </c>
      <c r="L9" s="179">
        <f>K9*(1+'KEEI BAU - Industry'!$AW$35)</f>
        <v>302.2038609182099</v>
      </c>
      <c r="M9" s="179">
        <f>L9*(1+'KEEI BAU - Industry'!$AW$35)</f>
        <v>306.85402033507393</v>
      </c>
      <c r="N9" s="179">
        <f>M9*(1+'KEEI BAU - Industry'!$AW$35)</f>
        <v>311.57573404160371</v>
      </c>
      <c r="O9" s="179">
        <f>N9*(1+'KEEI BAU - Industry'!$AW$35)</f>
        <v>316.37010307884117</v>
      </c>
      <c r="P9" s="179">
        <f>O9*(1+'KEEI BAU - Industry'!$AW$35)</f>
        <v>321.23824543008823</v>
      </c>
      <c r="Q9" s="179">
        <f>P9*(1+'KEEI BAU - Industry'!$AW$35)</f>
        <v>326.18129628160563</v>
      </c>
      <c r="R9" s="179">
        <f>Q9*(1+'KEEI BAU - Industry'!$AW$35)</f>
        <v>331.20040828732328</v>
      </c>
      <c r="S9" s="179">
        <f>R9*(1+'KEEI BAU - Industry'!$AW$35)</f>
        <v>336.29675183762402</v>
      </c>
      <c r="T9" s="179">
        <f>S9*(1+'KEEI BAU - Industry'!$AW$35)</f>
        <v>341.47151533226298</v>
      </c>
      <c r="U9" s="179">
        <f>T9*(1+'KEEI BAU - Industry'!$AW$35)</f>
        <v>346.72590545748676</v>
      </c>
      <c r="V9" s="179">
        <f>U9*(1+'KEEI BAU - Industry'!$AW$35)</f>
        <v>352.06114746741662</v>
      </c>
      <c r="W9" s="179">
        <f>V9*(1+'KEEI BAU - Industry'!$AW$35)</f>
        <v>357.47848546976149</v>
      </c>
      <c r="X9" s="179">
        <f>W9*(1+'KEEI BAU - Industry'!$AW$35)</f>
        <v>362.97918271592738</v>
      </c>
      <c r="Y9" s="179">
        <f>X9*(1+'KEEI BAU - Industry'!$AW$35)</f>
        <v>368.56452189559093</v>
      </c>
      <c r="Z9" s="179">
        <f>Y9*(1+'KEEI BAU - Industry'!$AW$35)</f>
        <v>374.23580543580562</v>
      </c>
      <c r="AA9" s="179">
        <f>Z9*(1+'KEEI BAU - Industry'!$AW$35)</f>
        <v>379.99435580471038</v>
      </c>
      <c r="AB9" s="179">
        <f>AA9*(1+'KEEI BAU - Industry'!$AW$35)</f>
        <v>385.84151581991182</v>
      </c>
      <c r="AC9" s="179">
        <f>AB9*(1+'KEEI BAU - Industry'!$AW$35)</f>
        <v>391.77864896161134</v>
      </c>
      <c r="AD9" s="179">
        <f>AC9*(1+'KEEI BAU - Industry'!$AW$35)</f>
        <v>397.80713969055068</v>
      </c>
      <c r="AE9" s="179">
        <f>AD9*(1+'KEEI BAU - Industry'!$AW$35)</f>
        <v>403.92839377084982</v>
      </c>
      <c r="AF9" s="179">
        <f>AE9*(1+'KEEI BAU - Industry'!$AW$35)</f>
        <v>410.14383859781265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179">
        <f>'2019 KESIS Energy Balance'!BI59*(1+'KEEI BAU - Industry'!$AW$7)*'Petrochemicals Split'!$J$6</f>
        <v>1386.1483780153455</v>
      </c>
      <c r="C11" s="179">
        <f>B11*(1+'KEEI BAU - Industry'!$AW$7)</f>
        <v>1396.7538310744858</v>
      </c>
      <c r="D11" s="179">
        <f>C11*(1+'KEEI BAU - Industry'!$AW$7)</f>
        <v>1407.4404266984291</v>
      </c>
      <c r="E11" s="179">
        <f>D11*(1+'KEEI BAU - Industry'!$AW$7)</f>
        <v>1418.2087857108013</v>
      </c>
      <c r="F11" s="179">
        <f>E11*(1+'KEEI BAU - Industry'!$AW$7)</f>
        <v>1429.0595336851641</v>
      </c>
      <c r="G11" s="179">
        <f>F11*(1+'KEEI BAU - Industry'!$AW$7)</f>
        <v>1439.9933009813569</v>
      </c>
      <c r="H11" s="179">
        <f>G11*(1+'KEEI BAU - Industry'!$AW$7)</f>
        <v>1451.0107227821168</v>
      </c>
      <c r="I11" s="179">
        <f>H11*(1+'KEEI BAU - Industry'!$AW$7)</f>
        <v>1462.1124391299784</v>
      </c>
      <c r="J11" s="179">
        <f>I11*(1+'KEEI BAU - Industry'!$AW$7)</f>
        <v>1473.2990949644568</v>
      </c>
      <c r="K11" s="179">
        <f>J11*(1+'KEEI BAU - Industry'!$AW$7)</f>
        <v>1484.5713401595137</v>
      </c>
      <c r="L11" s="179">
        <f>K11*(1+'KEEI BAU - Industry'!$AW$7)</f>
        <v>1495.9298295613116</v>
      </c>
      <c r="M11" s="179">
        <f>L11*(1+'KEEI BAU - Industry'!$AW$7)</f>
        <v>1507.3752230262562</v>
      </c>
      <c r="N11" s="179">
        <f>M11*(1+'KEEI BAU - Industry'!$AW$7)</f>
        <v>1518.9081854593292</v>
      </c>
      <c r="O11" s="179">
        <f>N11*(1+'KEEI BAU - Industry'!$AW$7)</f>
        <v>1530.529386852716</v>
      </c>
      <c r="P11" s="179">
        <f>O11*(1+'KEEI BAU - Industry'!$AW$7)</f>
        <v>1542.2395023247275</v>
      </c>
      <c r="Q11" s="179">
        <f>P11*(1+'KEEI BAU - Industry'!$AW$7)</f>
        <v>1554.0392121590203</v>
      </c>
      <c r="R11" s="179">
        <f>Q11*(1+'KEEI BAU - Industry'!$AW$7)</f>
        <v>1565.929201844117</v>
      </c>
      <c r="S11" s="179">
        <f>R11*(1+'KEEI BAU - Industry'!$AW$7)</f>
        <v>1577.9101621132281</v>
      </c>
      <c r="T11" s="179">
        <f>S11*(1+'KEEI BAU - Industry'!$AW$7)</f>
        <v>1589.9827889843805</v>
      </c>
      <c r="U11" s="179">
        <f>T11*(1+'KEEI BAU - Industry'!$AW$7)</f>
        <v>1602.1477838008504</v>
      </c>
      <c r="V11" s="179">
        <f>U11*(1+'KEEI BAU - Industry'!$AW$7)</f>
        <v>1614.4058532719077</v>
      </c>
      <c r="W11" s="179">
        <f>V11*(1+'KEEI BAU - Industry'!$AW$7)</f>
        <v>1626.7577095138713</v>
      </c>
      <c r="X11" s="179">
        <f>W11*(1+'KEEI BAU - Industry'!$AW$7)</f>
        <v>1639.2040700914781</v>
      </c>
      <c r="Y11" s="179">
        <f>X11*(1+'KEEI BAU - Industry'!$AW$7)</f>
        <v>1651.7456580595697</v>
      </c>
      <c r="Z11" s="179">
        <f>Y11*(1+'KEEI BAU - Industry'!$AW$7)</f>
        <v>1664.3832020050963</v>
      </c>
      <c r="AA11" s="179">
        <f>Z11*(1+'KEEI BAU - Industry'!$AW$7)</f>
        <v>1677.1174360894443</v>
      </c>
      <c r="AB11" s="179">
        <f>AA11*(1+'KEEI BAU - Industry'!$AW$7)</f>
        <v>1689.949100091085</v>
      </c>
      <c r="AC11" s="179">
        <f>AB11*(1+'KEEI BAU - Industry'!$AW$7)</f>
        <v>1702.8789394485525</v>
      </c>
      <c r="AD11" s="179">
        <f>AC11*(1+'KEEI BAU - Industry'!$AW$7)</f>
        <v>1715.9077053037474</v>
      </c>
      <c r="AE11" s="179">
        <f>AD11*(1+'KEEI BAU - Industry'!$AW$7)</f>
        <v>1729.0361545455751</v>
      </c>
      <c r="AF11" s="179">
        <f>AE11*(1+'KEEI BAU - Industry'!$AW$7)</f>
        <v>1742.2650498539144</v>
      </c>
    </row>
    <row r="12" spans="1:35">
      <c r="A12" s="4" t="s">
        <v>12</v>
      </c>
      <c r="B12" s="179">
        <f>'2019 KESIS Energy Balance'!BI59*(1+'KEEI BAU - Industry'!$AW$7)*'Petrochemicals Split'!$J$7</f>
        <v>989.65593612199496</v>
      </c>
      <c r="C12" s="179">
        <f>B12*(1+'KEEI BAU - Industry'!$AW$7)</f>
        <v>997.22781640675123</v>
      </c>
      <c r="D12" s="179">
        <f>C12*(1+'KEEI BAU - Industry'!$AW$7)</f>
        <v>1004.8576293213782</v>
      </c>
      <c r="E12" s="179">
        <f>D12*(1+'KEEI BAU - Industry'!$AW$7)</f>
        <v>1012.5458181097569</v>
      </c>
      <c r="F12" s="179">
        <f>E12*(1+'KEEI BAU - Industry'!$AW$7)</f>
        <v>1020.2928294070373</v>
      </c>
      <c r="G12" s="179">
        <f>F12*(1+'KEEI BAU - Industry'!$AW$7)</f>
        <v>1028.0991132655854</v>
      </c>
      <c r="H12" s="179">
        <f>G12*(1+'KEEI BAU - Industry'!$AW$7)</f>
        <v>1035.9651231811279</v>
      </c>
      <c r="I12" s="179">
        <f>H12*(1+'KEEI BAU - Industry'!$AW$7)</f>
        <v>1043.8913161190981</v>
      </c>
      <c r="J12" s="179">
        <f>I12*(1+'KEEI BAU - Industry'!$AW$7)</f>
        <v>1051.8781525411819</v>
      </c>
      <c r="K12" s="179">
        <f>J12*(1+'KEEI BAU - Industry'!$AW$7)</f>
        <v>1059.9260964320683</v>
      </c>
      <c r="L12" s="179">
        <f>K12*(1+'KEEI BAU - Industry'!$AW$7)</f>
        <v>1068.035615326404</v>
      </c>
      <c r="M12" s="179">
        <f>L12*(1+'KEEI BAU - Industry'!$AW$7)</f>
        <v>1076.2071803359536</v>
      </c>
      <c r="N12" s="179">
        <f>M12*(1+'KEEI BAU - Industry'!$AW$7)</f>
        <v>1084.4412661769691</v>
      </c>
      <c r="O12" s="179">
        <f>N12*(1+'KEEI BAU - Industry'!$AW$7)</f>
        <v>1092.7383511977671</v>
      </c>
      <c r="P12" s="179">
        <f>O12*(1+'KEEI BAU - Industry'!$AW$7)</f>
        <v>1101.0989174065182</v>
      </c>
      <c r="Q12" s="179">
        <f>P12*(1+'KEEI BAU - Industry'!$AW$7)</f>
        <v>1109.5234504992488</v>
      </c>
      <c r="R12" s="179">
        <f>Q12*(1+'KEEI BAU - Industry'!$AW$7)</f>
        <v>1118.0124398880564</v>
      </c>
      <c r="S12" s="179">
        <f>R12*(1+'KEEI BAU - Industry'!$AW$7)</f>
        <v>1126.5663787295421</v>
      </c>
      <c r="T12" s="179">
        <f>S12*(1+'KEEI BAU - Industry'!$AW$7)</f>
        <v>1135.1857639534589</v>
      </c>
      <c r="U12" s="179">
        <f>T12*(1+'KEEI BAU - Industry'!$AW$7)</f>
        <v>1143.8710962915814</v>
      </c>
      <c r="V12" s="179">
        <f>U12*(1+'KEEI BAU - Industry'!$AW$7)</f>
        <v>1152.6228803067941</v>
      </c>
      <c r="W12" s="179">
        <f>V12*(1+'KEEI BAU - Industry'!$AW$7)</f>
        <v>1161.4416244224037</v>
      </c>
      <c r="X12" s="179">
        <f>W12*(1+'KEEI BAU - Industry'!$AW$7)</f>
        <v>1170.3278409516756</v>
      </c>
      <c r="Y12" s="179">
        <f>X12*(1+'KEEI BAU - Industry'!$AW$7)</f>
        <v>1179.2820461275955</v>
      </c>
      <c r="Z12" s="179">
        <f>Y12*(1+'KEEI BAU - Industry'!$AW$7)</f>
        <v>1188.3047601328597</v>
      </c>
      <c r="AA12" s="179">
        <f>Z12*(1+'KEEI BAU - Industry'!$AW$7)</f>
        <v>1197.3965071300938</v>
      </c>
      <c r="AB12" s="179">
        <f>AA12*(1+'KEEI BAU - Industry'!$AW$7)</f>
        <v>1206.5578152923042</v>
      </c>
      <c r="AC12" s="179">
        <f>AB12*(1+'KEEI BAU - Industry'!$AW$7)</f>
        <v>1215.7892168335609</v>
      </c>
      <c r="AD12" s="179">
        <f>AC12*(1+'KEEI BAU - Industry'!$AW$7)</f>
        <v>1225.0912480399161</v>
      </c>
      <c r="AE12" s="179">
        <f>AD12*(1+'KEEI BAU - Industry'!$AW$7)</f>
        <v>1234.4644493005585</v>
      </c>
      <c r="AF12" s="179">
        <f>AE12*(1+'KEEI BAU - Industry'!$AW$7)</f>
        <v>1243.9093651392072</v>
      </c>
    </row>
    <row r="13" spans="1:35">
      <c r="A13" s="4" t="s">
        <v>13</v>
      </c>
      <c r="B13" s="179">
        <f>'2019 KESIS Energy Balance'!BI60*'Others Split'!$J$12*(1+'KEEI BAU - Industry'!$AW$35)</f>
        <v>7.9252755017212131E-6</v>
      </c>
      <c r="C13" s="179">
        <f>B13*(1+'KEEI BAU - Industry'!$AW$35)</f>
        <v>8.0472256131248021E-6</v>
      </c>
      <c r="D13" s="179">
        <f>C13*(1+'KEEI BAU - Industry'!$AW$35)</f>
        <v>8.1710522308615936E-6</v>
      </c>
      <c r="E13" s="179">
        <f>D13*(1+'KEEI BAU - Industry'!$AW$35)</f>
        <v>8.2967842296573079E-6</v>
      </c>
      <c r="F13" s="179">
        <f>E13*(1+'KEEI BAU - Industry'!$AW$35)</f>
        <v>8.4244509285472716E-6</v>
      </c>
      <c r="G13" s="179">
        <f>F13*(1+'KEEI BAU - Industry'!$AW$35)</f>
        <v>8.5540820977132252E-6</v>
      </c>
      <c r="H13" s="179">
        <f>G13*(1+'KEEI BAU - Industry'!$AW$35)</f>
        <v>8.6857079654253339E-6</v>
      </c>
      <c r="I13" s="179">
        <f>H13*(1+'KEEI BAU - Industry'!$AW$35)</f>
        <v>8.8193592250910234E-6</v>
      </c>
      <c r="J13" s="179">
        <f>I13*(1+'KEEI BAU - Industry'!$AW$35)</f>
        <v>8.9550670424122693E-6</v>
      </c>
      <c r="K13" s="179">
        <f>J13*(1+'KEEI BAU - Industry'!$AW$35)</f>
        <v>9.0928630626530309E-6</v>
      </c>
      <c r="L13" s="179">
        <f>K13*(1+'KEEI BAU - Industry'!$AW$35)</f>
        <v>9.2327794180185064E-6</v>
      </c>
      <c r="M13" s="179">
        <f>L13*(1+'KEEI BAU - Industry'!$AW$35)</f>
        <v>9.374848735147935E-6</v>
      </c>
      <c r="N13" s="179">
        <f>M13*(1+'KEEI BAU - Industry'!$AW$35)</f>
        <v>9.5191041427226996E-6</v>
      </c>
      <c r="O13" s="179">
        <f>N13*(1+'KEEI BAU - Industry'!$AW$35)</f>
        <v>9.665579279191494E-6</v>
      </c>
      <c r="P13" s="179">
        <f>O13*(1+'KEEI BAU - Industry'!$AW$35)</f>
        <v>9.8143083006143617E-6</v>
      </c>
      <c r="Q13" s="179">
        <f>P13*(1+'KEEI BAU - Industry'!$AW$35)</f>
        <v>9.965325888627443E-6</v>
      </c>
      <c r="R13" s="179">
        <f>Q13*(1+'KEEI BAU - Industry'!$AW$35)</f>
        <v>1.0118667258530263E-5</v>
      </c>
      <c r="S13" s="179">
        <f>R13*(1+'KEEI BAU - Industry'!$AW$35)</f>
        <v>1.0274368167497481E-5</v>
      </c>
      <c r="T13" s="179">
        <f>S13*(1+'KEEI BAU - Industry'!$AW$35)</f>
        <v>1.0432464922916986E-5</v>
      </c>
      <c r="U13" s="179">
        <f>T13*(1+'KEEI BAU - Industry'!$AW$35)</f>
        <v>1.0592994390856298E-5</v>
      </c>
      <c r="V13" s="179">
        <f>U13*(1+'KEEI BAU - Industry'!$AW$35)</f>
        <v>1.0755994004659246E-5</v>
      </c>
      <c r="W13" s="179">
        <f>V13*(1+'KEEI BAU - Industry'!$AW$35)</f>
        <v>1.092150177367493E-5</v>
      </c>
      <c r="X13" s="179">
        <f>W13*(1+'KEEI BAU - Industry'!$AW$35)</f>
        <v>1.1089556292120995E-5</v>
      </c>
      <c r="Y13" s="179">
        <f>X13*(1+'KEEI BAU - Industry'!$AW$35)</f>
        <v>1.1260196748083292E-5</v>
      </c>
      <c r="Z13" s="179">
        <f>Y13*(1+'KEEI BAU - Industry'!$AW$35)</f>
        <v>1.143346293265402E-5</v>
      </c>
      <c r="AA13" s="179">
        <f>Z13*(1+'KEEI BAU - Industry'!$AW$35)</f>
        <v>1.160939524921048E-5</v>
      </c>
      <c r="AB13" s="179">
        <f>AA13*(1+'KEEI BAU - Industry'!$AW$35)</f>
        <v>1.1788034722836609E-5</v>
      </c>
      <c r="AC13" s="179">
        <f>AB13*(1+'KEEI BAU - Industry'!$AW$35)</f>
        <v>1.1969423009889481E-5</v>
      </c>
      <c r="AD13" s="179">
        <f>AC13*(1+'KEEI BAU - Industry'!$AW$35)</f>
        <v>1.2153602407713026E-5</v>
      </c>
      <c r="AE13" s="179">
        <f>AD13*(1+'KEEI BAU - Industry'!$AW$35)</f>
        <v>1.2340615864501204E-5</v>
      </c>
      <c r="AF13" s="179">
        <f>AE13*(1+'KEEI BAU - Industry'!$AW$35)</f>
        <v>1.2530506989312952E-5</v>
      </c>
    </row>
    <row r="14" spans="1:35">
      <c r="A14" s="4" t="s">
        <v>14</v>
      </c>
      <c r="B14" s="179">
        <f>'2019 KESIS Energy Balance'!BI60*'Others Split'!$J$13*(1+'KEEI BAU - Industry'!$AW$35)</f>
        <v>1.6590243383603068E-4</v>
      </c>
      <c r="C14" s="179">
        <f>B14*(1+'KEEI BAU - Industry'!$AW$35)</f>
        <v>1.6845525616807915E-4</v>
      </c>
      <c r="D14" s="179">
        <f>C14*(1+'KEEI BAU - Industry'!$AW$35)</f>
        <v>1.7104736003270264E-4</v>
      </c>
      <c r="E14" s="179">
        <f>D14*(1+'KEEI BAU - Industry'!$AW$35)</f>
        <v>1.7367934987415961E-4</v>
      </c>
      <c r="F14" s="179">
        <f>E14*(1+'KEEI BAU - Industry'!$AW$35)</f>
        <v>1.7635183943758953E-4</v>
      </c>
      <c r="G14" s="179">
        <f>F14*(1+'KEEI BAU - Industry'!$AW$35)</f>
        <v>1.7906545191213017E-4</v>
      </c>
      <c r="H14" s="179">
        <f>G14*(1+'KEEI BAU - Industry'!$AW$35)</f>
        <v>1.81820820076237E-4</v>
      </c>
      <c r="I14" s="179">
        <f>H14*(1+'KEEI BAU - Industry'!$AW$35)</f>
        <v>1.8461858644523875E-4</v>
      </c>
      <c r="J14" s="179">
        <f>I14*(1+'KEEI BAU - Industry'!$AW$35)</f>
        <v>1.8745940342116348E-4</v>
      </c>
      <c r="K14" s="179">
        <f>J14*(1+'KEEI BAU - Industry'!$AW$35)</f>
        <v>1.9034393344487008E-4</v>
      </c>
      <c r="L14" s="179">
        <f>K14*(1+'KEEI BAU - Industry'!$AW$35)</f>
        <v>1.9327284915052071E-4</v>
      </c>
      <c r="M14" s="179">
        <f>L14*(1+'KEEI BAU - Industry'!$AW$35)</f>
        <v>1.9624683352243008E-4</v>
      </c>
      <c r="N14" s="179">
        <f>M14*(1+'KEEI BAU - Industry'!$AW$35)</f>
        <v>1.9926658005432849E-4</v>
      </c>
      <c r="O14" s="179">
        <f>N14*(1+'KEEI BAU - Industry'!$AW$35)</f>
        <v>2.0233279291107523E-4</v>
      </c>
      <c r="P14" s="179">
        <f>O14*(1+'KEEI BAU - Industry'!$AW$35)</f>
        <v>2.0544618709286062E-4</v>
      </c>
      <c r="Q14" s="179">
        <f>P14*(1+'KEEI BAU - Industry'!$AW$35)</f>
        <v>2.0860748860193444E-4</v>
      </c>
      <c r="R14" s="179">
        <f>Q14*(1+'KEEI BAU - Industry'!$AW$35)</f>
        <v>2.1181743461190015E-4</v>
      </c>
      <c r="S14" s="179">
        <f>R14*(1+'KEEI BAU - Industry'!$AW$35)</f>
        <v>2.150767736396139E-4</v>
      </c>
      <c r="T14" s="179">
        <f>S14*(1+'KEEI BAU - Industry'!$AW$35)</f>
        <v>2.1838626571972887E-4</v>
      </c>
      <c r="U14" s="179">
        <f>T14*(1+'KEEI BAU - Industry'!$AW$35)</f>
        <v>2.2174668258192513E-4</v>
      </c>
      <c r="V14" s="179">
        <f>U14*(1+'KEEI BAU - Industry'!$AW$35)</f>
        <v>2.2515880783086686E-4</v>
      </c>
      <c r="W14" s="179">
        <f>V14*(1+'KEEI BAU - Industry'!$AW$35)</f>
        <v>2.2862343712892852E-4</v>
      </c>
      <c r="X14" s="179">
        <f>W14*(1+'KEEI BAU - Industry'!$AW$35)</f>
        <v>2.3214137838173282E-4</v>
      </c>
      <c r="Y14" s="179">
        <f>X14*(1+'KEEI BAU - Industry'!$AW$35)</f>
        <v>2.3571345192654358E-4</v>
      </c>
      <c r="Z14" s="179">
        <f>Y14*(1+'KEEI BAU - Industry'!$AW$35)</f>
        <v>2.3934049072355749E-4</v>
      </c>
      <c r="AA14" s="179">
        <f>Z14*(1+'KEEI BAU - Industry'!$AW$35)</f>
        <v>2.4302334055013937E-4</v>
      </c>
      <c r="AB14" s="179">
        <f>AA14*(1+'KEEI BAU - Industry'!$AW$35)</f>
        <v>2.4676286019804629E-4</v>
      </c>
      <c r="AC14" s="179">
        <f>AB14*(1+'KEEI BAU - Industry'!$AW$35)</f>
        <v>2.505599216736864E-4</v>
      </c>
      <c r="AD14" s="179">
        <f>AC14*(1+'KEEI BAU - Industry'!$AW$35)</f>
        <v>2.5441541040145926E-4</v>
      </c>
      <c r="AE14" s="179">
        <f>AD14*(1+'KEEI BAU - Industry'!$AW$35)</f>
        <v>2.5833022543022508E-4</v>
      </c>
      <c r="AF14" s="179">
        <f>AE14*(1+'KEEI BAU - Industry'!$AW$35)</f>
        <v>2.62305279642951E-4</v>
      </c>
    </row>
    <row r="15" spans="1:35">
      <c r="A15" s="4" t="s">
        <v>15</v>
      </c>
      <c r="B15" s="179">
        <f>'2019 KESIS Energy Balance'!BI61*(1+'KEEI BAU - Industry'!$AW$21)</f>
        <v>6.2244236817898804</v>
      </c>
      <c r="C15" s="179">
        <f>B15*(1+'KEEI BAU - Industry'!$AW$21)</f>
        <v>6.2449145987148116</v>
      </c>
      <c r="D15" s="179">
        <f>C15*(1+'KEEI BAU - Industry'!$AW$21)</f>
        <v>6.2654729721140914</v>
      </c>
      <c r="E15" s="179">
        <f>D15*(1+'KEEI BAU - Industry'!$AW$21)</f>
        <v>6.2860990240556704</v>
      </c>
      <c r="F15" s="179">
        <f>E15*(1+'KEEI BAU - Industry'!$AW$21)</f>
        <v>6.3067929773385512</v>
      </c>
      <c r="G15" s="179">
        <f>F15*(1+'KEEI BAU - Industry'!$AW$21)</f>
        <v>6.3275550554951945</v>
      </c>
      <c r="H15" s="179">
        <f>G15*(1+'KEEI BAU - Industry'!$AW$21)</f>
        <v>6.3483854827939341</v>
      </c>
      <c r="I15" s="179">
        <f>H15*(1+'KEEI BAU - Industry'!$AW$21)</f>
        <v>6.3692844842414003</v>
      </c>
      <c r="J15" s="179">
        <f>I15*(1+'KEEI BAU - Industry'!$AW$21)</f>
        <v>6.390252285584948</v>
      </c>
      <c r="K15" s="179">
        <f>J15*(1+'KEEI BAU - Industry'!$AW$21)</f>
        <v>6.4112891133150969</v>
      </c>
      <c r="L15" s="179">
        <f>K15*(1+'KEEI BAU - Industry'!$AW$21)</f>
        <v>6.4323951946679774</v>
      </c>
      <c r="M15" s="179">
        <f>L15*(1+'KEEI BAU - Industry'!$AW$21)</f>
        <v>6.4535707576277863</v>
      </c>
      <c r="N15" s="179">
        <f>M15*(1+'KEEI BAU - Industry'!$AW$21)</f>
        <v>6.4748160309292482</v>
      </c>
      <c r="O15" s="179">
        <f>N15*(1+'KEEI BAU - Industry'!$AW$21)</f>
        <v>6.496131244060086</v>
      </c>
      <c r="P15" s="179">
        <f>O15*(1+'KEEI BAU - Industry'!$AW$21)</f>
        <v>6.5175166272635003</v>
      </c>
      <c r="Q15" s="179">
        <f>P15*(1+'KEEI BAU - Industry'!$AW$21)</f>
        <v>6.5389724115406578</v>
      </c>
      <c r="R15" s="179">
        <f>Q15*(1+'KEEI BAU - Industry'!$AW$21)</f>
        <v>6.5604988286531842</v>
      </c>
      <c r="S15" s="179">
        <f>R15*(1+'KEEI BAU - Industry'!$AW$21)</f>
        <v>6.5820961111256695</v>
      </c>
      <c r="T15" s="179">
        <f>S15*(1+'KEEI BAU - Industry'!$AW$21)</f>
        <v>6.6037644922481773</v>
      </c>
      <c r="U15" s="179">
        <f>T15*(1+'KEEI BAU - Industry'!$AW$21)</f>
        <v>6.6255042060787686</v>
      </c>
      <c r="V15" s="179">
        <f>U15*(1+'KEEI BAU - Industry'!$AW$21)</f>
        <v>6.6473154874460265</v>
      </c>
      <c r="W15" s="179">
        <f>V15*(1+'KEEI BAU - Industry'!$AW$21)</f>
        <v>6.6691985719515943</v>
      </c>
      <c r="X15" s="179">
        <f>W15*(1+'KEEI BAU - Industry'!$AW$21)</f>
        <v>6.6911536959727203</v>
      </c>
      <c r="Y15" s="179">
        <f>X15*(1+'KEEI BAU - Industry'!$AW$21)</f>
        <v>6.7131810966648109</v>
      </c>
      <c r="Z15" s="179">
        <f>Y15*(1+'KEEI BAU - Industry'!$AW$21)</f>
        <v>6.7352810119639921</v>
      </c>
      <c r="AA15" s="179">
        <f>Z15*(1+'KEEI BAU - Industry'!$AW$21)</f>
        <v>6.7574536805896814</v>
      </c>
      <c r="AB15" s="179">
        <f>AA15*(1+'KEEI BAU - Industry'!$AW$21)</f>
        <v>6.7796993420471638</v>
      </c>
      <c r="AC15" s="179">
        <f>AB15*(1+'KEEI BAU - Industry'!$AW$21)</f>
        <v>6.8020182366301798</v>
      </c>
      <c r="AD15" s="179">
        <f>AC15*(1+'KEEI BAU - Industry'!$AW$21)</f>
        <v>6.8244106054235223</v>
      </c>
      <c r="AE15" s="179">
        <f>AD15*(1+'KEEI BAU - Industry'!$AW$21)</f>
        <v>6.8468766903056393</v>
      </c>
      <c r="AF15" s="179">
        <f>AE15*(1+'KEEI BAU - Industry'!$AW$21)</f>
        <v>6.8694167339512475</v>
      </c>
    </row>
    <row r="16" spans="1:35">
      <c r="A16" s="4" t="s">
        <v>16</v>
      </c>
      <c r="B16" s="179">
        <f>'2019 KESIS Energy Balance'!BI62*'Non-ferrous Metals Split'!$J$6*(1+'KEEI BAU - Industry'!$AW$14)</f>
        <v>2.3136604185399214</v>
      </c>
      <c r="C16" s="179">
        <f>B16*(1+'KEEI BAU - Industry'!$AW$14)</f>
        <v>2.3104849236533194</v>
      </c>
      <c r="D16" s="179">
        <f>C16*(1+'KEEI BAU - Industry'!$AW$14)</f>
        <v>2.3073137871279075</v>
      </c>
      <c r="E16" s="179">
        <f>D16*(1+'KEEI BAU - Industry'!$AW$14)</f>
        <v>2.3041470029818423</v>
      </c>
      <c r="F16" s="179">
        <f>E16*(1+'KEEI BAU - Industry'!$AW$14)</f>
        <v>2.3009845652414906</v>
      </c>
      <c r="G16" s="179">
        <f>F16*(1+'KEEI BAU - Industry'!$AW$14)</f>
        <v>2.2978264679414186</v>
      </c>
      <c r="H16" s="179">
        <f>G16*(1+'KEEI BAU - Industry'!$AW$14)</f>
        <v>2.2946727051243796</v>
      </c>
      <c r="I16" s="179">
        <f>H16*(1+'KEEI BAU - Industry'!$AW$14)</f>
        <v>2.2915232708413029</v>
      </c>
      <c r="J16" s="179">
        <f>I16*(1+'KEEI BAU - Industry'!$AW$14)</f>
        <v>2.2883781591512831</v>
      </c>
      <c r="K16" s="179">
        <f>J16*(1+'KEEI BAU - Industry'!$AW$14)</f>
        <v>2.2852373641215689</v>
      </c>
      <c r="L16" s="179">
        <f>K16*(1+'KEEI BAU - Industry'!$AW$14)</f>
        <v>2.2821008798275515</v>
      </c>
      <c r="M16" s="179">
        <f>L16*(1+'KEEI BAU - Industry'!$AW$14)</f>
        <v>2.2789687003527539</v>
      </c>
      <c r="N16" s="179">
        <f>M16*(1+'KEEI BAU - Industry'!$AW$14)</f>
        <v>2.2758408197888191</v>
      </c>
      <c r="O16" s="179">
        <f>N16*(1+'KEEI BAU - Industry'!$AW$14)</f>
        <v>2.2727172322354994</v>
      </c>
      <c r="P16" s="179">
        <f>O16*(1+'KEEI BAU - Industry'!$AW$14)</f>
        <v>2.2695979318006452</v>
      </c>
      <c r="Q16" s="179">
        <f>P16*(1+'KEEI BAU - Industry'!$AW$14)</f>
        <v>2.266482912600194</v>
      </c>
      <c r="R16" s="179">
        <f>Q16*(1+'KEEI BAU - Industry'!$AW$14)</f>
        <v>2.2633721687581594</v>
      </c>
      <c r="S16" s="179">
        <f>R16*(1+'KEEI BAU - Industry'!$AW$14)</f>
        <v>2.2602656944066188</v>
      </c>
      <c r="T16" s="179">
        <f>S16*(1+'KEEI BAU - Industry'!$AW$14)</f>
        <v>2.2571634836857042</v>
      </c>
      <c r="U16" s="179">
        <f>T16*(1+'KEEI BAU - Industry'!$AW$14)</f>
        <v>2.2540655307435902</v>
      </c>
      <c r="V16" s="179">
        <f>U16*(1+'KEEI BAU - Industry'!$AW$14)</f>
        <v>2.2509718297364825</v>
      </c>
      <c r="W16" s="179">
        <f>V16*(1+'KEEI BAU - Industry'!$AW$14)</f>
        <v>2.2478823748286079</v>
      </c>
      <c r="X16" s="179">
        <f>W16*(1+'KEEI BAU - Industry'!$AW$14)</f>
        <v>2.2447971601922028</v>
      </c>
      <c r="Y16" s="179">
        <f>X16*(1+'KEEI BAU - Industry'!$AW$14)</f>
        <v>2.2417161800075016</v>
      </c>
      <c r="Z16" s="179">
        <f>Y16*(1+'KEEI BAU - Industry'!$AW$14)</f>
        <v>2.2386394284627271</v>
      </c>
      <c r="AA16" s="179">
        <f>Z16*(1+'KEEI BAU - Industry'!$AW$14)</f>
        <v>2.2355668997540779</v>
      </c>
      <c r="AB16" s="179">
        <f>AA16*(1+'KEEI BAU - Industry'!$AW$14)</f>
        <v>2.2324985880857193</v>
      </c>
      <c r="AC16" s="179">
        <f>AB16*(1+'KEEI BAU - Industry'!$AW$14)</f>
        <v>2.2294344876697707</v>
      </c>
      <c r="AD16" s="179">
        <f>AC16*(1+'KEEI BAU - Industry'!$AW$14)</f>
        <v>2.2263745927262955</v>
      </c>
      <c r="AE16" s="179">
        <f>AD16*(1+'KEEI BAU - Industry'!$AW$14)</f>
        <v>2.2233188974832898</v>
      </c>
      <c r="AF16" s="179">
        <f>AE16*(1+'KEEI BAU - Industry'!$AW$14)</f>
        <v>2.2202673961766721</v>
      </c>
    </row>
    <row r="17" spans="1:32">
      <c r="A17" s="4" t="s">
        <v>17</v>
      </c>
      <c r="B17" s="179">
        <f>'2019 KESIS Energy Balance'!BI62*'Non-ferrous Metals Split'!$J$7*(1+'KEEI BAU - Industry'!$AW$14)</f>
        <v>1.6059525258100631</v>
      </c>
      <c r="C17" s="179">
        <f>B17*(1+'KEEI BAU - Industry'!$AW$14)</f>
        <v>1.6037483587711276</v>
      </c>
      <c r="D17" s="179">
        <f>C17*(1+'KEEI BAU - Industry'!$AW$14)</f>
        <v>1.6015472169476064</v>
      </c>
      <c r="E17" s="179">
        <f>D17*(1+'KEEI BAU - Industry'!$AW$14)</f>
        <v>1.5993490961873964</v>
      </c>
      <c r="F17" s="179">
        <f>E17*(1+'KEEI BAU - Industry'!$AW$14)</f>
        <v>1.5971539923440936</v>
      </c>
      <c r="G17" s="179">
        <f>F17*(1+'KEEI BAU - Industry'!$AW$14)</f>
        <v>1.5949619012769849</v>
      </c>
      <c r="H17" s="179">
        <f>G17*(1+'KEEI BAU - Industry'!$AW$14)</f>
        <v>1.5927728188510399</v>
      </c>
      <c r="I17" s="179">
        <f>H17*(1+'KEEI BAU - Industry'!$AW$14)</f>
        <v>1.5905867409369043</v>
      </c>
      <c r="J17" s="179">
        <f>I17*(1+'KEEI BAU - Industry'!$AW$14)</f>
        <v>1.5884036634108907</v>
      </c>
      <c r="K17" s="179">
        <f>J17*(1+'KEEI BAU - Industry'!$AW$14)</f>
        <v>1.5862235821549715</v>
      </c>
      <c r="L17" s="179">
        <f>K17*(1+'KEEI BAU - Industry'!$AW$14)</f>
        <v>1.5840464930567713</v>
      </c>
      <c r="M17" s="179">
        <f>L17*(1+'KEEI BAU - Industry'!$AW$14)</f>
        <v>1.5818723920095588</v>
      </c>
      <c r="N17" s="179">
        <f>M17*(1+'KEEI BAU - Industry'!$AW$14)</f>
        <v>1.5797012749122394</v>
      </c>
      <c r="O17" s="179">
        <f>N17*(1+'KEEI BAU - Industry'!$AW$14)</f>
        <v>1.5775331376693471</v>
      </c>
      <c r="P17" s="179">
        <f>O17*(1+'KEEI BAU - Industry'!$AW$14)</f>
        <v>1.5753679761910366</v>
      </c>
      <c r="Q17" s="179">
        <f>P17*(1+'KEEI BAU - Industry'!$AW$14)</f>
        <v>1.5732057863930766</v>
      </c>
      <c r="R17" s="179">
        <f>Q17*(1+'KEEI BAU - Industry'!$AW$14)</f>
        <v>1.5710465641968407</v>
      </c>
      <c r="S17" s="179">
        <f>R17*(1+'KEEI BAU - Industry'!$AW$14)</f>
        <v>1.5688903055293009</v>
      </c>
      <c r="T17" s="179">
        <f>S17*(1+'KEEI BAU - Industry'!$AW$14)</f>
        <v>1.566737006323019</v>
      </c>
      <c r="U17" s="179">
        <f>T17*(1+'KEEI BAU - Industry'!$AW$14)</f>
        <v>1.5645866625161398</v>
      </c>
      <c r="V17" s="179">
        <f>U17*(1+'KEEI BAU - Industry'!$AW$14)</f>
        <v>1.5624392700523826</v>
      </c>
      <c r="W17" s="179">
        <f>V17*(1+'KEEI BAU - Industry'!$AW$14)</f>
        <v>1.5602948248810344</v>
      </c>
      <c r="X17" s="179">
        <f>W17*(1+'KEEI BAU - Industry'!$AW$14)</f>
        <v>1.5581533229569413</v>
      </c>
      <c r="Y17" s="179">
        <f>X17*(1+'KEEI BAU - Industry'!$AW$14)</f>
        <v>1.5560147602405017</v>
      </c>
      <c r="Z17" s="179">
        <f>Y17*(1+'KEEI BAU - Industry'!$AW$14)</f>
        <v>1.553879132697658</v>
      </c>
      <c r="AA17" s="179">
        <f>Z17*(1+'KEEI BAU - Industry'!$AW$14)</f>
        <v>1.5517464362998898</v>
      </c>
      <c r="AB17" s="179">
        <f>AA17*(1+'KEEI BAU - Industry'!$AW$14)</f>
        <v>1.5496166670242055</v>
      </c>
      <c r="AC17" s="179">
        <f>AB17*(1+'KEEI BAU - Industry'!$AW$14)</f>
        <v>1.5474898208531351</v>
      </c>
      <c r="AD17" s="179">
        <f>AC17*(1+'KEEI BAU - Industry'!$AW$14)</f>
        <v>1.5453658937747228</v>
      </c>
      <c r="AE17" s="179">
        <f>AD17*(1+'KEEI BAU - Industry'!$AW$14)</f>
        <v>1.5432448817825188</v>
      </c>
      <c r="AF17" s="179">
        <f>AE17*(1+'KEEI BAU - Industry'!$AW$14)</f>
        <v>1.5411267808755726</v>
      </c>
    </row>
    <row r="18" spans="1:32">
      <c r="A18" s="4" t="s">
        <v>18</v>
      </c>
      <c r="B18" s="179">
        <f>SUM('2019 KESIS Energy Balance'!$BI$63:$BI$64)*'Machinery Split'!$J6*(1+'KEEI BAU - Industry'!$AW$28)</f>
        <v>285.88150584649742</v>
      </c>
      <c r="C18" s="179">
        <f>B18*(1+'KEEI BAU - Industry'!$AW$28)</f>
        <v>289.53683741723381</v>
      </c>
      <c r="D18" s="179">
        <f>C18*(1+'KEEI BAU - Industry'!$AW$28)</f>
        <v>293.23890670488709</v>
      </c>
      <c r="E18" s="179">
        <f>D18*(1+'KEEI BAU - Industry'!$AW$28)</f>
        <v>296.98831130618413</v>
      </c>
      <c r="F18" s="179">
        <f>E18*(1+'KEEI BAU - Industry'!$AW$28)</f>
        <v>300.78565645882958</v>
      </c>
      <c r="G18" s="179">
        <f>F18*(1+'KEEI BAU - Industry'!$AW$28)</f>
        <v>304.63155513920447</v>
      </c>
      <c r="H18" s="179">
        <f>G18*(1+'KEEI BAU - Industry'!$AW$28)</f>
        <v>308.52662816131442</v>
      </c>
      <c r="I18" s="179">
        <f>H18*(1+'KEEI BAU - Industry'!$AW$28)</f>
        <v>312.47150427700285</v>
      </c>
      <c r="J18" s="179">
        <f>I18*(1+'KEEI BAU - Industry'!$AW$28)</f>
        <v>316.46682027744572</v>
      </c>
      <c r="K18" s="179">
        <f>J18*(1+'KEEI BAU - Industry'!$AW$28)</f>
        <v>320.51322109594372</v>
      </c>
      <c r="L18" s="179">
        <f>K18*(1+'KEEI BAU - Industry'!$AW$28)</f>
        <v>324.61135991202889</v>
      </c>
      <c r="M18" s="179">
        <f>L18*(1+'KEEI BAU - Industry'!$AW$28)</f>
        <v>328.76189825690255</v>
      </c>
      <c r="N18" s="179">
        <f>M18*(1+'KEEI BAU - Industry'!$AW$28)</f>
        <v>332.96550612022105</v>
      </c>
      <c r="O18" s="179">
        <f>N18*(1+'KEEI BAU - Industry'!$AW$28)</f>
        <v>337.22286205824724</v>
      </c>
      <c r="P18" s="179">
        <f>O18*(1+'KEEI BAU - Industry'!$AW$28)</f>
        <v>341.53465330338452</v>
      </c>
      <c r="Q18" s="179">
        <f>P18*(1+'KEEI BAU - Industry'!$AW$28)</f>
        <v>345.90157587511146</v>
      </c>
      <c r="R18" s="179">
        <f>Q18*(1+'KEEI BAU - Industry'!$AW$28)</f>
        <v>350.32433469233507</v>
      </c>
      <c r="S18" s="179">
        <f>R18*(1+'KEEI BAU - Industry'!$AW$28)</f>
        <v>354.80364368718028</v>
      </c>
      <c r="T18" s="179">
        <f>S18*(1+'KEEI BAU - Industry'!$AW$28)</f>
        <v>359.34022592023467</v>
      </c>
      <c r="U18" s="179">
        <f>T18*(1+'KEEI BAU - Industry'!$AW$28)</f>
        <v>363.93481369726652</v>
      </c>
      <c r="V18" s="179">
        <f>U18*(1+'KEEI BAU - Industry'!$AW$28)</f>
        <v>368.58814868743542</v>
      </c>
      <c r="W18" s="179">
        <f>V18*(1+'KEEI BAU - Industry'!$AW$28)</f>
        <v>373.30098204301419</v>
      </c>
      <c r="X18" s="179">
        <f>W18*(1+'KEEI BAU - Industry'!$AW$28)</f>
        <v>378.07407452064166</v>
      </c>
      <c r="Y18" s="179">
        <f>X18*(1+'KEEI BAU - Industry'!$AW$28)</f>
        <v>382.90819660412575</v>
      </c>
      <c r="Z18" s="179">
        <f>Y18*(1+'KEEI BAU - Industry'!$AW$28)</f>
        <v>387.8041286288169</v>
      </c>
      <c r="AA18" s="179">
        <f>Z18*(1+'KEEI BAU - Industry'!$AW$28)</f>
        <v>392.7626609075715</v>
      </c>
      <c r="AB18" s="179">
        <f>AA18*(1+'KEEI BAU - Industry'!$AW$28)</f>
        <v>397.7845938583261</v>
      </c>
      <c r="AC18" s="179">
        <f>AB18*(1+'KEEI BAU - Industry'!$AW$28)</f>
        <v>402.87073813330284</v>
      </c>
      <c r="AD18" s="179">
        <f>AC18*(1+'KEEI BAU - Industry'!$AW$28)</f>
        <v>408.02191474986665</v>
      </c>
      <c r="AE18" s="179">
        <f>AD18*(1+'KEEI BAU - Industry'!$AW$28)</f>
        <v>413.238955223056</v>
      </c>
      <c r="AF18" s="179">
        <f>AE18*(1+'KEEI BAU - Industry'!$AW$28)</f>
        <v>418.5227016998079</v>
      </c>
    </row>
    <row r="19" spans="1:32">
      <c r="A19" s="4" t="s">
        <v>19</v>
      </c>
      <c r="B19" s="179">
        <f>SUM('2019 KESIS Energy Balance'!$BI$63:$BI$64)*'Machinery Split'!$J7*(1+'KEEI BAU - Industry'!$AW$28)</f>
        <v>58.278874470084887</v>
      </c>
      <c r="C19" s="179">
        <f>B19*(1+'KEEI BAU - Industry'!$AW$28)</f>
        <v>59.024038481750154</v>
      </c>
      <c r="D19" s="179">
        <f>C19*(1+'KEEI BAU - Industry'!$AW$28)</f>
        <v>59.778730292456324</v>
      </c>
      <c r="E19" s="179">
        <f>D19*(1+'KEEI BAU - Industry'!$AW$28)</f>
        <v>60.543071726329558</v>
      </c>
      <c r="F19" s="179">
        <f>E19*(1+'KEEI BAU - Industry'!$AW$28)</f>
        <v>61.317186165160862</v>
      </c>
      <c r="G19" s="179">
        <f>F19*(1+'KEEI BAU - Industry'!$AW$28)</f>
        <v>62.10119856832268</v>
      </c>
      <c r="H19" s="179">
        <f>G19*(1+'KEEI BAU - Industry'!$AW$28)</f>
        <v>62.895235492940131</v>
      </c>
      <c r="I19" s="179">
        <f>H19*(1+'KEEI BAU - Industry'!$AW$28)</f>
        <v>63.699425114320142</v>
      </c>
      <c r="J19" s="179">
        <f>I19*(1+'KEEI BAU - Industry'!$AW$28)</f>
        <v>64.513897246641832</v>
      </c>
      <c r="K19" s="179">
        <f>J19*(1+'KEEI BAU - Industry'!$AW$28)</f>
        <v>65.338783363911389</v>
      </c>
      <c r="L19" s="179">
        <f>K19*(1+'KEEI BAU - Industry'!$AW$28)</f>
        <v>66.174216621184954</v>
      </c>
      <c r="M19" s="179">
        <f>L19*(1+'KEEI BAU - Industry'!$AW$28)</f>
        <v>67.020331876062784</v>
      </c>
      <c r="N19" s="179">
        <f>M19*(1+'KEEI BAU - Industry'!$AW$28)</f>
        <v>67.877265710458289</v>
      </c>
      <c r="O19" s="179">
        <f>N19*(1+'KEEI BAU - Industry'!$AW$28)</f>
        <v>68.745156452645446</v>
      </c>
      <c r="P19" s="179">
        <f>O19*(1+'KEEI BAU - Industry'!$AW$28)</f>
        <v>69.624144199588031</v>
      </c>
      <c r="Q19" s="179">
        <f>P19*(1+'KEEI BAU - Industry'!$AW$28)</f>
        <v>70.514370839554417</v>
      </c>
      <c r="R19" s="179">
        <f>Q19*(1+'KEEI BAU - Industry'!$AW$28)</f>
        <v>71.415980075021494</v>
      </c>
      <c r="S19" s="179">
        <f>R19*(1+'KEEI BAU - Industry'!$AW$28)</f>
        <v>72.329117445871489</v>
      </c>
      <c r="T19" s="179">
        <f>S19*(1+'KEEI BAU - Industry'!$AW$28)</f>
        <v>73.253930352885334</v>
      </c>
      <c r="U19" s="179">
        <f>T19*(1+'KEEI BAU - Industry'!$AW$28)</f>
        <v>74.190568081536455</v>
      </c>
      <c r="V19" s="179">
        <f>U19*(1+'KEEI BAU - Industry'!$AW$28)</f>
        <v>75.139181826088787</v>
      </c>
      <c r="W19" s="179">
        <f>V19*(1+'KEEI BAU - Industry'!$AW$28)</f>
        <v>76.09992471400291</v>
      </c>
      <c r="X19" s="179">
        <f>W19*(1+'KEEI BAU - Industry'!$AW$28)</f>
        <v>77.072951830654233</v>
      </c>
      <c r="Y19" s="179">
        <f>X19*(1+'KEEI BAU - Industry'!$AW$28)</f>
        <v>78.058420244367241</v>
      </c>
      <c r="Z19" s="179">
        <f>Y19*(1+'KEEI BAU - Industry'!$AW$28)</f>
        <v>79.056489031769843</v>
      </c>
      <c r="AA19" s="179">
        <f>Z19*(1+'KEEI BAU - Industry'!$AW$28)</f>
        <v>80.067319303471876</v>
      </c>
      <c r="AB19" s="179">
        <f>AA19*(1+'KEEI BAU - Industry'!$AW$28)</f>
        <v>81.091074230071996</v>
      </c>
      <c r="AC19" s="179">
        <f>AB19*(1+'KEEI BAU - Industry'!$AW$28)</f>
        <v>82.127919068497008</v>
      </c>
      <c r="AD19" s="179">
        <f>AC19*(1+'KEEI BAU - Industry'!$AW$28)</f>
        <v>83.178021188678059</v>
      </c>
      <c r="AE19" s="179">
        <f>AD19*(1+'KEEI BAU - Industry'!$AW$28)</f>
        <v>84.241550100567906</v>
      </c>
      <c r="AF19" s="179">
        <f>AE19*(1+'KEEI BAU - Industry'!$AW$28)</f>
        <v>85.318677481503556</v>
      </c>
    </row>
    <row r="20" spans="1:32">
      <c r="A20" s="4" t="s">
        <v>20</v>
      </c>
      <c r="B20" s="179">
        <f>SUM('2019 KESIS Energy Balance'!$BI$63:$BI$64)*'Machinery Split'!$J8*(1+'KEEI BAU - Industry'!$AW$28)</f>
        <v>2.5595451625375119</v>
      </c>
      <c r="C20" s="179">
        <f>B20*(1+'KEEI BAU - Industry'!$AW$28)</f>
        <v>2.5922719603471349</v>
      </c>
      <c r="D20" s="179">
        <f>C20*(1+'KEEI BAU - Industry'!$AW$28)</f>
        <v>2.6254172087903114</v>
      </c>
      <c r="E20" s="179">
        <f>D20*(1+'KEEI BAU - Industry'!$AW$28)</f>
        <v>2.6589862582509602</v>
      </c>
      <c r="F20" s="179">
        <f>E20*(1+'KEEI BAU - Industry'!$AW$28)</f>
        <v>2.6929845275239566</v>
      </c>
      <c r="G20" s="179">
        <f>F20*(1+'KEEI BAU - Industry'!$AW$28)</f>
        <v>2.7274175046898472</v>
      </c>
      <c r="H20" s="179">
        <f>G20*(1+'KEEI BAU - Industry'!$AW$28)</f>
        <v>2.7622907480007486</v>
      </c>
      <c r="I20" s="179">
        <f>H20*(1+'KEEI BAU - Industry'!$AW$28)</f>
        <v>2.7976098867775736</v>
      </c>
      <c r="J20" s="179">
        <f>I20*(1+'KEEI BAU - Industry'!$AW$28)</f>
        <v>2.833380622318729</v>
      </c>
      <c r="K20" s="179">
        <f>J20*(1+'KEEI BAU - Industry'!$AW$28)</f>
        <v>2.8696087288204328</v>
      </c>
      <c r="L20" s="179">
        <f>K20*(1+'KEEI BAU - Industry'!$AW$28)</f>
        <v>2.9063000543087987</v>
      </c>
      <c r="M20" s="179">
        <f>L20*(1+'KEEI BAU - Industry'!$AW$28)</f>
        <v>2.9434605215838383</v>
      </c>
      <c r="N20" s="179">
        <f>M20*(1+'KEEI BAU - Industry'!$AW$28)</f>
        <v>2.9810961291755329</v>
      </c>
      <c r="O20" s="179">
        <f>N20*(1+'KEEI BAU - Industry'!$AW$28)</f>
        <v>3.0192129523121314</v>
      </c>
      <c r="P20" s="179">
        <f>O20*(1+'KEEI BAU - Industry'!$AW$28)</f>
        <v>3.0578171439008259</v>
      </c>
      <c r="Q20" s="179">
        <f>P20*(1+'KEEI BAU - Industry'!$AW$28)</f>
        <v>3.0969149355209709</v>
      </c>
      <c r="R20" s="179">
        <f>Q20*(1+'KEEI BAU - Industry'!$AW$28)</f>
        <v>3.1365126384299975</v>
      </c>
      <c r="S20" s="179">
        <f>R20*(1+'KEEI BAU - Industry'!$AW$28)</f>
        <v>3.1766166445821931</v>
      </c>
      <c r="T20" s="179">
        <f>S20*(1+'KEEI BAU - Industry'!$AW$28)</f>
        <v>3.2172334276605037</v>
      </c>
      <c r="U20" s="179">
        <f>T20*(1+'KEEI BAU - Industry'!$AW$28)</f>
        <v>3.2583695441215328</v>
      </c>
      <c r="V20" s="179">
        <f>U20*(1+'KEEI BAU - Industry'!$AW$28)</f>
        <v>3.3000316342538989</v>
      </c>
      <c r="W20" s="179">
        <f>V20*(1+'KEEI BAU - Industry'!$AW$28)</f>
        <v>3.3422264232501275</v>
      </c>
      <c r="X20" s="179">
        <f>W20*(1+'KEEI BAU - Industry'!$AW$28)</f>
        <v>3.3849607222922464</v>
      </c>
      <c r="Y20" s="179">
        <f>X20*(1+'KEEI BAU - Industry'!$AW$28)</f>
        <v>3.4282414296512638</v>
      </c>
      <c r="Z20" s="179">
        <f>Y20*(1+'KEEI BAU - Industry'!$AW$28)</f>
        <v>3.4720755318007024</v>
      </c>
      <c r="AA20" s="179">
        <f>Z20*(1+'KEEI BAU - Industry'!$AW$28)</f>
        <v>3.5164701045443731</v>
      </c>
      <c r="AB20" s="179">
        <f>AA20*(1+'KEEI BAU - Industry'!$AW$28)</f>
        <v>3.5614323141585675</v>
      </c>
      <c r="AC20" s="179">
        <f>AB20*(1+'KEEI BAU - Industry'!$AW$28)</f>
        <v>3.606969418548855</v>
      </c>
      <c r="AD20" s="179">
        <f>AC20*(1+'KEEI BAU - Industry'!$AW$28)</f>
        <v>3.6530887684216715</v>
      </c>
      <c r="AE20" s="179">
        <f>AD20*(1+'KEEI BAU - Industry'!$AW$28)</f>
        <v>3.6997978084708874</v>
      </c>
      <c r="AF20" s="179">
        <f>AE20*(1+'KEEI BAU - Industry'!$AW$28)</f>
        <v>3.7471040785795475</v>
      </c>
    </row>
    <row r="21" spans="1:32">
      <c r="A21" s="4" t="s">
        <v>21</v>
      </c>
      <c r="B21" s="179">
        <f>SUM('2019 KESIS Energy Balance'!$BI$63:$BI$64)*'Machinery Split'!$J9*(1+'KEEI BAU - Industry'!$AW$28)</f>
        <v>10.43506873957601</v>
      </c>
      <c r="C21" s="179">
        <f>B21*(1+'KEEI BAU - Industry'!$AW$28)</f>
        <v>10.568493376799859</v>
      </c>
      <c r="D21" s="179">
        <f>C21*(1+'KEEI BAU - Industry'!$AW$28)</f>
        <v>10.703624005068194</v>
      </c>
      <c r="E21" s="179">
        <f>D21*(1+'KEEI BAU - Industry'!$AW$28)</f>
        <v>10.840482437484685</v>
      </c>
      <c r="F21" s="179">
        <f>E21*(1+'KEEI BAU - Industry'!$AW$28)</f>
        <v>10.979090766059208</v>
      </c>
      <c r="G21" s="179">
        <f>F21*(1+'KEEI BAU - Industry'!$AW$28)</f>
        <v>11.119471365273993</v>
      </c>
      <c r="H21" s="179">
        <f>G21*(1+'KEEI BAU - Industry'!$AW$28)</f>
        <v>11.26164689569536</v>
      </c>
      <c r="I21" s="179">
        <f>H21*(1+'KEEI BAU - Industry'!$AW$28)</f>
        <v>11.405640307631646</v>
      </c>
      <c r="J21" s="179">
        <f>I21*(1+'KEEI BAU - Industry'!$AW$28)</f>
        <v>11.551474844837895</v>
      </c>
      <c r="K21" s="179">
        <f>J21*(1+'KEEI BAU - Industry'!$AW$28)</f>
        <v>11.699174048267917</v>
      </c>
      <c r="L21" s="179">
        <f>K21*(1+'KEEI BAU - Industry'!$AW$28)</f>
        <v>11.848761759874332</v>
      </c>
      <c r="M21" s="179">
        <f>L21*(1+'KEEI BAU - Industry'!$AW$28)</f>
        <v>12.000262126457185</v>
      </c>
      <c r="N21" s="179">
        <f>M21*(1+'KEEI BAU - Industry'!$AW$28)</f>
        <v>12.153699603561787</v>
      </c>
      <c r="O21" s="179">
        <f>N21*(1+'KEEI BAU - Industry'!$AW$28)</f>
        <v>12.309098959426381</v>
      </c>
      <c r="P21" s="179">
        <f>O21*(1+'KEEI BAU - Industry'!$AW$28)</f>
        <v>12.46648527898029</v>
      </c>
      <c r="Q21" s="179">
        <f>P21*(1+'KEEI BAU - Industry'!$AW$28)</f>
        <v>12.62588396789319</v>
      </c>
      <c r="R21" s="179">
        <f>Q21*(1+'KEEI BAU - Industry'!$AW$28)</f>
        <v>12.787320756676145</v>
      </c>
      <c r="S21" s="179">
        <f>R21*(1+'KEEI BAU - Industry'!$AW$28)</f>
        <v>12.950821704835096</v>
      </c>
      <c r="T21" s="179">
        <f>S21*(1+'KEEI BAU - Industry'!$AW$28)</f>
        <v>13.116413205077439</v>
      </c>
      <c r="U21" s="179">
        <f>T21*(1+'KEEI BAU - Industry'!$AW$28)</f>
        <v>13.284121987572403</v>
      </c>
      <c r="V21" s="179">
        <f>U21*(1+'KEEI BAU - Industry'!$AW$28)</f>
        <v>13.453975124265897</v>
      </c>
      <c r="W21" s="179">
        <f>V21*(1+'KEEI BAU - Industry'!$AW$28)</f>
        <v>13.626000033250522</v>
      </c>
      <c r="X21" s="179">
        <f>W21*(1+'KEEI BAU - Industry'!$AW$28)</f>
        <v>13.800224483191469</v>
      </c>
      <c r="Y21" s="179">
        <f>X21*(1+'KEEI BAU - Industry'!$AW$28)</f>
        <v>13.976676597809002</v>
      </c>
      <c r="Z21" s="179">
        <f>Y21*(1+'KEEI BAU - Industry'!$AW$28)</f>
        <v>14.155384860418252</v>
      </c>
      <c r="AA21" s="179">
        <f>Z21*(1+'KEEI BAU - Industry'!$AW$28)</f>
        <v>14.336378118527064</v>
      </c>
      <c r="AB21" s="179">
        <f>AA21*(1+'KEEI BAU - Industry'!$AW$28)</f>
        <v>14.519685588492624</v>
      </c>
      <c r="AC21" s="179">
        <f>AB21*(1+'KEEI BAU - Industry'!$AW$28)</f>
        <v>14.705336860237642</v>
      </c>
      <c r="AD21" s="179">
        <f>AC21*(1+'KEEI BAU - Industry'!$AW$28)</f>
        <v>14.893361902026816</v>
      </c>
      <c r="AE21" s="179">
        <f>AD21*(1+'KEEI BAU - Industry'!$AW$28)</f>
        <v>15.083791065304389</v>
      </c>
      <c r="AF21" s="179">
        <f>AE21*(1+'KEEI BAU - Industry'!$AW$28)</f>
        <v>15.276655089593541</v>
      </c>
    </row>
    <row r="22" spans="1:32">
      <c r="A22" s="4" t="s">
        <v>22</v>
      </c>
      <c r="B22" s="179">
        <f>SUM('2019 KESIS Energy Balance'!$BI$63:$BI$64)*'Machinery Split'!$J10*(1+'KEEI BAU - Industry'!$AW$28)</f>
        <v>0</v>
      </c>
      <c r="C22" s="179">
        <f>B22*(1+'KEEI BAU - Industry'!$AW$28)</f>
        <v>0</v>
      </c>
      <c r="D22" s="179">
        <f>C22*(1+'KEEI BAU - Industry'!$AW$28)</f>
        <v>0</v>
      </c>
      <c r="E22" s="179">
        <f>D22*(1+'KEEI BAU - Industry'!$AW$28)</f>
        <v>0</v>
      </c>
      <c r="F22" s="179">
        <f>E22*(1+'KEEI BAU - Industry'!$AW$28)</f>
        <v>0</v>
      </c>
      <c r="G22" s="179">
        <f>F22*(1+'KEEI BAU - Industry'!$AW$28)</f>
        <v>0</v>
      </c>
      <c r="H22" s="179">
        <f>G22*(1+'KEEI BAU - Industry'!$AW$28)</f>
        <v>0</v>
      </c>
      <c r="I22" s="179">
        <f>H22*(1+'KEEI BAU - Industry'!$AW$28)</f>
        <v>0</v>
      </c>
      <c r="J22" s="179">
        <f>I22*(1+'KEEI BAU - Industry'!$AW$28)</f>
        <v>0</v>
      </c>
      <c r="K22" s="179">
        <f>J22*(1+'KEEI BAU - Industry'!$AW$28)</f>
        <v>0</v>
      </c>
      <c r="L22" s="179">
        <f>K22*(1+'KEEI BAU - Industry'!$AW$28)</f>
        <v>0</v>
      </c>
      <c r="M22" s="179">
        <f>L22*(1+'KEEI BAU - Industry'!$AW$28)</f>
        <v>0</v>
      </c>
      <c r="N22" s="179">
        <f>M22*(1+'KEEI BAU - Industry'!$AW$28)</f>
        <v>0</v>
      </c>
      <c r="O22" s="179">
        <f>N22*(1+'KEEI BAU - Industry'!$AW$28)</f>
        <v>0</v>
      </c>
      <c r="P22" s="179">
        <f>O22*(1+'KEEI BAU - Industry'!$AW$28)</f>
        <v>0</v>
      </c>
      <c r="Q22" s="179">
        <f>P22*(1+'KEEI BAU - Industry'!$AW$28)</f>
        <v>0</v>
      </c>
      <c r="R22" s="179">
        <f>Q22*(1+'KEEI BAU - Industry'!$AW$28)</f>
        <v>0</v>
      </c>
      <c r="S22" s="179">
        <f>R22*(1+'KEEI BAU - Industry'!$AW$28)</f>
        <v>0</v>
      </c>
      <c r="T22" s="179">
        <f>S22*(1+'KEEI BAU - Industry'!$AW$28)</f>
        <v>0</v>
      </c>
      <c r="U22" s="179">
        <f>T22*(1+'KEEI BAU - Industry'!$AW$28)</f>
        <v>0</v>
      </c>
      <c r="V22" s="179">
        <f>U22*(1+'KEEI BAU - Industry'!$AW$28)</f>
        <v>0</v>
      </c>
      <c r="W22" s="179">
        <f>V22*(1+'KEEI BAU - Industry'!$AW$28)</f>
        <v>0</v>
      </c>
      <c r="X22" s="179">
        <f>W22*(1+'KEEI BAU - Industry'!$AW$28)</f>
        <v>0</v>
      </c>
      <c r="Y22" s="179">
        <f>X22*(1+'KEEI BAU - Industry'!$AW$28)</f>
        <v>0</v>
      </c>
      <c r="Z22" s="179">
        <f>Y22*(1+'KEEI BAU - Industry'!$AW$28)</f>
        <v>0</v>
      </c>
      <c r="AA22" s="179">
        <f>Z22*(1+'KEEI BAU - Industry'!$AW$28)</f>
        <v>0</v>
      </c>
      <c r="AB22" s="179">
        <f>AA22*(1+'KEEI BAU - Industry'!$AW$28)</f>
        <v>0</v>
      </c>
      <c r="AC22" s="179">
        <f>AB22*(1+'KEEI BAU - Industry'!$AW$28)</f>
        <v>0</v>
      </c>
      <c r="AD22" s="179">
        <f>AC22*(1+'KEEI BAU - Industry'!$AW$28)</f>
        <v>0</v>
      </c>
      <c r="AE22" s="179">
        <f>AD22*(1+'KEEI BAU - Industry'!$AW$28)</f>
        <v>0</v>
      </c>
      <c r="AF22" s="179">
        <f>AE22*(1+'KEEI BAU - Industry'!$AW$28)</f>
        <v>0</v>
      </c>
    </row>
    <row r="23" spans="1:32">
      <c r="A23" s="4" t="s">
        <v>23</v>
      </c>
      <c r="B23" s="179">
        <f>'2019 KESIS Energy Balance'!BI65*(1+'KEEI BAU - Industry'!$AW$35)</f>
        <v>4.9753987095777066E-2</v>
      </c>
      <c r="C23" s="179">
        <f>B23*(1+'KEEI BAU - Industry'!$AW$35)</f>
        <v>5.051957616177042E-2</v>
      </c>
      <c r="D23" s="179">
        <f>C23*(1+'KEEI BAU - Industry'!$AW$35)</f>
        <v>5.1296945723201065E-2</v>
      </c>
      <c r="E23" s="179">
        <f>D23*(1+'KEEI BAU - Industry'!$AW$35)</f>
        <v>5.2086277052345351E-2</v>
      </c>
      <c r="F23" s="179">
        <f>E23*(1+'KEEI BAU - Industry'!$AW$35)</f>
        <v>5.2887754210805299E-2</v>
      </c>
      <c r="G23" s="179">
        <f>F23*(1+'KEEI BAU - Industry'!$AW$35)</f>
        <v>5.3701564092429308E-2</v>
      </c>
      <c r="H23" s="179">
        <f>G23*(1+'KEEI BAU - Industry'!$AW$35)</f>
        <v>5.4527896466893322E-2</v>
      </c>
      <c r="I23" s="179">
        <f>H23*(1+'KEEI BAU - Industry'!$AW$35)</f>
        <v>5.5366944023952612E-2</v>
      </c>
      <c r="J23" s="179">
        <f>I23*(1+'KEEI BAU - Industry'!$AW$35)</f>
        <v>5.6218902418374475E-2</v>
      </c>
      <c r="K23" s="179">
        <f>J23*(1+'KEEI BAU - Industry'!$AW$35)</f>
        <v>5.7083970315562317E-2</v>
      </c>
      <c r="L23" s="179">
        <f>K23*(1+'KEEI BAU - Industry'!$AW$35)</f>
        <v>5.7962349437881804E-2</v>
      </c>
      <c r="M23" s="179">
        <f>L23*(1+'KEEI BAU - Industry'!$AW$35)</f>
        <v>5.8854244611699844E-2</v>
      </c>
      <c r="N23" s="179">
        <f>M23*(1+'KEEI BAU - Industry'!$AW$35)</f>
        <v>5.9759863815147363E-2</v>
      </c>
      <c r="O23" s="179">
        <f>N23*(1+'KEEI BAU - Industry'!$AW$35)</f>
        <v>6.0679418226617071E-2</v>
      </c>
      <c r="P23" s="179">
        <f>O23*(1+'KEEI BAU - Industry'!$AW$35)</f>
        <v>6.1613122274007455E-2</v>
      </c>
      <c r="Q23" s="179">
        <f>P23*(1+'KEEI BAU - Industry'!$AW$35)</f>
        <v>6.2561193684724514E-2</v>
      </c>
      <c r="R23" s="179">
        <f>Q23*(1+'KEEI BAU - Industry'!$AW$35)</f>
        <v>6.3523853536452915E-2</v>
      </c>
      <c r="S23" s="179">
        <f>R23*(1+'KEEI BAU - Industry'!$AW$35)</f>
        <v>6.4501326308708376E-2</v>
      </c>
      <c r="T23" s="179">
        <f>S23*(1+'KEEI BAU - Industry'!$AW$35)</f>
        <v>6.5493839935183304E-2</v>
      </c>
      <c r="U23" s="179">
        <f>T23*(1+'KEEI BAU - Industry'!$AW$35)</f>
        <v>6.6501625856897936E-2</v>
      </c>
      <c r="V23" s="179">
        <f>U23*(1+'KEEI BAU - Industry'!$AW$35)</f>
        <v>6.7524919076169268E-2</v>
      </c>
      <c r="W23" s="179">
        <f>V23*(1+'KEEI BAU - Industry'!$AW$35)</f>
        <v>6.8563958211410536E-2</v>
      </c>
      <c r="X23" s="179">
        <f>W23*(1+'KEEI BAU - Industry'!$AW$35)</f>
        <v>6.9618985552773835E-2</v>
      </c>
      <c r="Y23" s="179">
        <f>X23*(1+'KEEI BAU - Industry'!$AW$35)</f>
        <v>7.0690247118648963E-2</v>
      </c>
      <c r="Z23" s="179">
        <f>Y23*(1+'KEEI BAU - Industry'!$AW$35)</f>
        <v>7.1777992713031674E-2</v>
      </c>
      <c r="AA23" s="179">
        <f>Z23*(1+'KEEI BAU - Industry'!$AW$35)</f>
        <v>7.2882475983774647E-2</v>
      </c>
      <c r="AB23" s="179">
        <f>AA23*(1+'KEEI BAU - Industry'!$AW$35)</f>
        <v>7.4003954481734802E-2</v>
      </c>
      <c r="AC23" s="179">
        <f>AB23*(1+'KEEI BAU - Industry'!$AW$35)</f>
        <v>7.5142689720830741E-2</v>
      </c>
      <c r="AD23" s="179">
        <f>AC23*(1+'KEEI BAU - Industry'!$AW$35)</f>
        <v>7.6298947239024334E-2</v>
      </c>
      <c r="AE23" s="179">
        <f>AD23*(1+'KEEI BAU - Industry'!$AW$35)</f>
        <v>7.7472996660240642E-2</v>
      </c>
      <c r="AF23" s="179">
        <f>AE23*(1+'KEEI BAU - Industry'!$AW$35)</f>
        <v>7.8665111757240669E-2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179">
        <f>'2019 KESIS Energy Balance'!BI66*(1+'KEEI BAU - Industry'!$AW$35)</f>
        <v>0</v>
      </c>
      <c r="C26" s="179">
        <f>B26*(1+'KEEI BAU - Industry'!$AW$35)</f>
        <v>0</v>
      </c>
      <c r="D26" s="179">
        <f>C26*(1+'KEEI BAU - Industry'!$AW$35)</f>
        <v>0</v>
      </c>
      <c r="E26" s="179">
        <f>D26*(1+'KEEI BAU - Industry'!$AW$35)</f>
        <v>0</v>
      </c>
      <c r="F26" s="179">
        <f>E26*(1+'KEEI BAU - Industry'!$AW$35)</f>
        <v>0</v>
      </c>
      <c r="G26" s="179">
        <f>F26*(1+'KEEI BAU - Industry'!$AW$35)</f>
        <v>0</v>
      </c>
      <c r="H26" s="179">
        <f>G26*(1+'KEEI BAU - Industry'!$AW$35)</f>
        <v>0</v>
      </c>
      <c r="I26" s="179">
        <f>H26*(1+'KEEI BAU - Industry'!$AW$35)</f>
        <v>0</v>
      </c>
      <c r="J26" s="179">
        <f>I26*(1+'KEEI BAU - Industry'!$AW$35)</f>
        <v>0</v>
      </c>
      <c r="K26" s="179">
        <f>J26*(1+'KEEI BAU - Industry'!$AW$35)</f>
        <v>0</v>
      </c>
      <c r="L26" s="179">
        <f>K26*(1+'KEEI BAU - Industry'!$AW$35)</f>
        <v>0</v>
      </c>
      <c r="M26" s="179">
        <f>L26*(1+'KEEI BAU - Industry'!$AW$35)</f>
        <v>0</v>
      </c>
      <c r="N26" s="179">
        <f>M26*(1+'KEEI BAU - Industry'!$AW$35)</f>
        <v>0</v>
      </c>
      <c r="O26" s="179">
        <f>N26*(1+'KEEI BAU - Industry'!$AW$35)</f>
        <v>0</v>
      </c>
      <c r="P26" s="179">
        <f>O26*(1+'KEEI BAU - Industry'!$AW$35)</f>
        <v>0</v>
      </c>
      <c r="Q26" s="179">
        <f>P26*(1+'KEEI BAU - Industry'!$AW$35)</f>
        <v>0</v>
      </c>
      <c r="R26" s="179">
        <f>Q26*(1+'KEEI BAU - Industry'!$AW$35)</f>
        <v>0</v>
      </c>
      <c r="S26" s="179">
        <f>R26*(1+'KEEI BAU - Industry'!$AW$35)</f>
        <v>0</v>
      </c>
      <c r="T26" s="179">
        <f>S26*(1+'KEEI BAU - Industry'!$AW$35)</f>
        <v>0</v>
      </c>
      <c r="U26" s="179">
        <f>T26*(1+'KEEI BAU - Industry'!$AW$35)</f>
        <v>0</v>
      </c>
      <c r="V26" s="179">
        <f>U26*(1+'KEEI BAU - Industry'!$AW$35)</f>
        <v>0</v>
      </c>
      <c r="W26" s="179">
        <f>V26*(1+'KEEI BAU - Industry'!$AW$35)</f>
        <v>0</v>
      </c>
      <c r="X26" s="179">
        <f>W26*(1+'KEEI BAU - Industry'!$AW$35)</f>
        <v>0</v>
      </c>
      <c r="Y26" s="179">
        <f>X26*(1+'KEEI BAU - Industry'!$AW$35)</f>
        <v>0</v>
      </c>
      <c r="Z26" s="179">
        <f>Y26*(1+'KEEI BAU - Industry'!$AW$35)</f>
        <v>0</v>
      </c>
      <c r="AA26" s="179">
        <f>Z26*(1+'KEEI BAU - Industry'!$AW$35)</f>
        <v>0</v>
      </c>
      <c r="AB26" s="179">
        <f>AA26*(1+'KEEI BAU - Industry'!$AW$35)</f>
        <v>0</v>
      </c>
      <c r="AC26" s="179">
        <f>AB26*(1+'KEEI BAU - Industry'!$AW$35)</f>
        <v>0</v>
      </c>
      <c r="AD26" s="179">
        <f>AC26*(1+'KEEI BAU - Industry'!$AW$35)</f>
        <v>0</v>
      </c>
      <c r="AE26" s="179">
        <f>AD26*(1+'KEEI BAU - Industry'!$AW$35)</f>
        <v>0</v>
      </c>
      <c r="AF26" s="179">
        <f>AE26*(1+'KEEI BAU - Industry'!$AW$35)</f>
        <v>0</v>
      </c>
    </row>
    <row r="28" spans="1:32">
      <c r="A28" s="397"/>
    </row>
  </sheetData>
  <phoneticPr fontId="3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10" sqref="B10"/>
    </sheetView>
  </sheetViews>
  <sheetFormatPr defaultColWidth="9.08984375" defaultRowHeight="14.5"/>
  <cols>
    <col min="1" max="1" width="39.90625" style="4" customWidth="1"/>
    <col min="2" max="33" width="11.17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37">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4">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f>-'2019 KESIS Energy Balance'!S30*About!C70/1000*(1+'KEEI BAU - Oil Supply'!R9)</f>
        <v>5976949475130753</v>
      </c>
      <c r="C10" s="37">
        <f>B10*(1+'KEEI BAU - Oil Supply'!S9)</f>
        <v>5764464020594013</v>
      </c>
      <c r="D10" s="37">
        <f>C10*(1+'KEEI BAU - Oil Supply'!T9)</f>
        <v>5551978566057336</v>
      </c>
      <c r="E10" s="37">
        <f>D10*(1+'KEEI BAU - Oil Supply'!U9)</f>
        <v>5339493111520659</v>
      </c>
      <c r="F10" s="37">
        <f>E10*(1+'KEEI BAU - Oil Supply'!V9)</f>
        <v>5127007656983982</v>
      </c>
      <c r="G10" s="37">
        <f>F10*(1+'KEEI BAU - Oil Supply'!W9)</f>
        <v>4914522202447291</v>
      </c>
      <c r="H10" s="37">
        <f>G10*(1+'KEEI BAU - Oil Supply'!X9)</f>
        <v>4928873741323744</v>
      </c>
      <c r="I10" s="37">
        <f>H10*(1+'KEEI BAU - Oil Supply'!Y9)</f>
        <v>4943225280200198</v>
      </c>
      <c r="J10" s="37">
        <f>I10*(1+'KEEI BAU - Oil Supply'!Z9)</f>
        <v>4957576819076649</v>
      </c>
      <c r="K10" s="37">
        <f>J10*(1+'KEEI BAU - Oil Supply'!AA9)</f>
        <v>4971928357953103</v>
      </c>
      <c r="L10" s="37">
        <f>K10*(1+'KEEI BAU - Oil Supply'!AB9)</f>
        <v>4986279896829553</v>
      </c>
      <c r="M10" s="37">
        <f>L10*(1+'KEEI BAU - Oil Supply'!AC9)</f>
        <v>4983683324128201</v>
      </c>
      <c r="N10" s="37">
        <f>M10*(1+'KEEI BAU - Oil Supply'!AD9)</f>
        <v>4981086751426848</v>
      </c>
      <c r="O10" s="37">
        <f>N10*(1+'KEEI BAU - Oil Supply'!AE9)</f>
        <v>4978490178725495</v>
      </c>
      <c r="P10" s="37">
        <f>O10*(1+'KEEI BAU - Oil Supply'!AF9)</f>
        <v>4975893606024142</v>
      </c>
      <c r="Q10" s="37">
        <f>P10*(1+'KEEI BAU - Oil Supply'!AG9)</f>
        <v>4973297033322789</v>
      </c>
      <c r="R10" s="37">
        <f>Q10*(1+'KEEI BAU - Oil Supply'!AH9)</f>
        <v>4962300704352603</v>
      </c>
      <c r="S10" s="37">
        <f>R10*(1+'KEEI BAU - Oil Supply'!AI9)</f>
        <v>4951304375382417</v>
      </c>
      <c r="T10" s="37">
        <f>S10*(1+'KEEI BAU - Oil Supply'!AJ9)</f>
        <v>4940308046412231</v>
      </c>
      <c r="U10" s="37">
        <f>T10*(1+'KEEI BAU - Oil Supply'!AK9)</f>
        <v>4929311717442044</v>
      </c>
      <c r="V10" s="37">
        <f>U10*(1+'KEEI BAU - Oil Supply'!AL9)</f>
        <v>4918315388471858</v>
      </c>
      <c r="W10" s="37">
        <f>V10*(1+'KEEI BAU - Oil Supply'!AM9)</f>
        <v>4918518734526783</v>
      </c>
      <c r="X10" s="37">
        <f>W10*(1+'KEEI BAU - Oil Supply'!AN9)</f>
        <v>4911085938519132</v>
      </c>
      <c r="Y10" s="37">
        <f>X10*(1+'KEEI BAU - Oil Supply'!AO9)</f>
        <v>4903653142511481</v>
      </c>
      <c r="Z10" s="37">
        <f>Y10*(1+'KEEI BAU - Oil Supply'!AP9)</f>
        <v>4896220346503832</v>
      </c>
      <c r="AA10" s="37">
        <f>Z10*(1+'KEEI BAU - Oil Supply'!AQ9)</f>
        <v>4888787550496181</v>
      </c>
      <c r="AB10" s="37">
        <f>AA10*(1+'KEEI BAU - Oil Supply'!AR9)</f>
        <v>4881354754488530</v>
      </c>
      <c r="AC10" s="37">
        <f>AB10*(1+'KEEI BAU - Oil Supply'!AS9)</f>
        <v>4873921958480879</v>
      </c>
      <c r="AD10" s="37">
        <f>AC10*(1+'KEEI BAU - Oil Supply'!AT9)</f>
        <v>4866489162473228</v>
      </c>
      <c r="AE10" s="37">
        <f>AD10*(1+'KEEI BAU - Oil Supply'!AU9)</f>
        <v>4859056366465576</v>
      </c>
      <c r="AF10" s="37">
        <f>AE10*(1+'KEEI BAU - Oil Supply'!AV9)</f>
        <v>4851623570457925</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B33" sqref="B33"/>
    </sheetView>
  </sheetViews>
  <sheetFormatPr defaultColWidth="9.08984375" defaultRowHeight="14.5"/>
  <cols>
    <col min="1" max="1" width="39.90625" style="4" customWidth="1"/>
    <col min="2" max="33" width="11.906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Split'!$D$46*'Others Split'!$I$6</f>
        <v>76236330577659.875</v>
      </c>
      <c r="C2" s="179">
        <f>'KEEI BAU - Industry'!S37*'Others Split'!$D$46*'Others Split'!$I$6</f>
        <v>77927733637930.109</v>
      </c>
      <c r="D2" s="179">
        <f>'KEEI BAU - Industry'!T37*'Others Split'!$D$46*'Others Split'!$I$6</f>
        <v>79619136698200.344</v>
      </c>
      <c r="E2" s="179">
        <f>'KEEI BAU - Industry'!U37*'Others Split'!$D$46*'Others Split'!$I$6</f>
        <v>81310539758470.594</v>
      </c>
      <c r="F2" s="179">
        <f>'KEEI BAU - Industry'!V37*'Others Split'!$D$46*'Others Split'!$I$6</f>
        <v>83001942818740.828</v>
      </c>
      <c r="G2" s="179">
        <f>'KEEI BAU - Industry'!W37*'Others Split'!$D$46*'Others Split'!$I$6</f>
        <v>84693345879011.063</v>
      </c>
      <c r="H2" s="179">
        <f>'KEEI BAU - Industry'!X37*'Others Split'!$D$46*'Others Split'!$I$6</f>
        <v>85474970809551.922</v>
      </c>
      <c r="I2" s="179">
        <f>'KEEI BAU - Industry'!Y37*'Others Split'!$D$46*'Others Split'!$I$6</f>
        <v>86256595740092.547</v>
      </c>
      <c r="J2" s="179">
        <f>'KEEI BAU - Industry'!Z37*'Others Split'!$D$46*'Others Split'!$I$6</f>
        <v>87038220670633.172</v>
      </c>
      <c r="K2" s="179">
        <f>'KEEI BAU - Industry'!AA37*'Others Split'!$D$46*'Others Split'!$I$6</f>
        <v>87819845601173.781</v>
      </c>
      <c r="L2" s="179">
        <f>'KEEI BAU - Industry'!AB37*'Others Split'!$D$46*'Others Split'!$I$6</f>
        <v>88601470531714.563</v>
      </c>
      <c r="M2" s="179">
        <f>'KEEI BAU - Industry'!AC37*'Others Split'!$D$46*'Others Split'!$I$6</f>
        <v>89157177292962.563</v>
      </c>
      <c r="N2" s="179">
        <f>'KEEI BAU - Industry'!AD37*'Others Split'!$D$46*'Others Split'!$I$6</f>
        <v>89712884054210.719</v>
      </c>
      <c r="O2" s="179">
        <f>'KEEI BAU - Industry'!AE37*'Others Split'!$D$46*'Others Split'!$I$6</f>
        <v>90268590815458.875</v>
      </c>
      <c r="P2" s="179">
        <f>'KEEI BAU - Industry'!AF37*'Others Split'!$D$46*'Others Split'!$I$6</f>
        <v>90824297576707</v>
      </c>
      <c r="Q2" s="179">
        <f>'KEEI BAU - Industry'!AG37*'Others Split'!$D$46*'Others Split'!$I$6</f>
        <v>91380004337955.125</v>
      </c>
      <c r="R2" s="179">
        <f>'KEEI BAU - Industry'!AH37*'Others Split'!$D$46*'Others Split'!$I$6</f>
        <v>91816260113140.781</v>
      </c>
      <c r="S2" s="179">
        <f>'KEEI BAU - Industry'!AI37*'Others Split'!$D$46*'Others Split'!$I$6</f>
        <v>92252515888326.094</v>
      </c>
      <c r="T2" s="179">
        <f>'KEEI BAU - Industry'!AJ37*'Others Split'!$D$46*'Others Split'!$I$6</f>
        <v>92688771663511.547</v>
      </c>
      <c r="U2" s="179">
        <f>'KEEI BAU - Industry'!AK37*'Others Split'!$D$46*'Others Split'!$I$6</f>
        <v>93125027438697.031</v>
      </c>
      <c r="V2" s="179">
        <f>'KEEI BAU - Industry'!AL37*'Others Split'!$D$46*'Others Split'!$I$6</f>
        <v>93561283213882.328</v>
      </c>
      <c r="W2" s="179">
        <f>'KEEI BAU - Industry'!AM37*'Others Split'!$D$46*'Others Split'!$I$6</f>
        <v>94156806970484.75</v>
      </c>
      <c r="X2" s="179">
        <f>'KEEI BAU - Industry'!AN37*'Others Split'!$D$46*'Others Split'!$I$6</f>
        <v>94643738921575.547</v>
      </c>
      <c r="Y2" s="179">
        <f>'KEEI BAU - Industry'!AO37*'Others Split'!$D$46*'Others Split'!$I$6</f>
        <v>95130670872666.5</v>
      </c>
      <c r="Z2" s="179">
        <f>'KEEI BAU - Industry'!AP37*'Others Split'!$D$46*'Others Split'!$I$6</f>
        <v>95617602823757.313</v>
      </c>
      <c r="AA2" s="179">
        <f>'KEEI BAU - Industry'!AQ37*'Others Split'!$D$46*'Others Split'!$I$6</f>
        <v>96104534774848.109</v>
      </c>
      <c r="AB2" s="179">
        <f>'KEEI BAU - Industry'!AR37*'Others Split'!$D$46*'Others Split'!$I$6</f>
        <v>96591466725938.891</v>
      </c>
      <c r="AC2" s="179">
        <f>'KEEI BAU - Industry'!AS37*'Others Split'!$D$46*'Others Split'!$I$6</f>
        <v>97078398677029.844</v>
      </c>
      <c r="AD2" s="179">
        <f>'KEEI BAU - Industry'!AT37*'Others Split'!$D$46*'Others Split'!$I$6</f>
        <v>97565330628120.656</v>
      </c>
      <c r="AE2" s="179">
        <f>'KEEI BAU - Industry'!AU37*'Others Split'!$D$46*'Others Split'!$I$6</f>
        <v>98052262579211.453</v>
      </c>
      <c r="AF2" s="179">
        <f>'KEEI BAU - Industry'!AV37*'Others Split'!$D$46*'Others Split'!$I$6</f>
        <v>98539194530302.406</v>
      </c>
    </row>
    <row r="3" spans="1:35">
      <c r="A3" s="4" t="s">
        <v>3</v>
      </c>
      <c r="B3" s="179">
        <f>-SUM('2019 KESIS Energy Balance'!Z36:AE36)*'KEEI BAU - Industry'!$A$44/1000*(1+'KEEI BAU - Coal Supply'!R9)</f>
        <v>367786675336.9765</v>
      </c>
      <c r="C3" s="179">
        <f>B3*(1+'KEEI BAU - Coal Supply'!S9)</f>
        <v>372119985612.80121</v>
      </c>
      <c r="D3" s="179">
        <f>C3*(1+'KEEI BAU - Coal Supply'!T9)</f>
        <v>376453295888.62592</v>
      </c>
      <c r="E3" s="179">
        <f>D3*(1+'KEEI BAU - Coal Supply'!U9)</f>
        <v>380786606164.45233</v>
      </c>
      <c r="F3" s="179">
        <f>E3*(1+'KEEI BAU - Coal Supply'!V9)</f>
        <v>385119916440.2771</v>
      </c>
      <c r="G3" s="179">
        <f>F3*(1+'KEEI BAU - Coal Supply'!W9)</f>
        <v>389453226716.10309</v>
      </c>
      <c r="H3" s="179">
        <f>G3*(1+'KEEI BAU - Coal Supply'!X9)</f>
        <v>390977552530.57751</v>
      </c>
      <c r="I3" s="179">
        <f>H3*(1+'KEEI BAU - Coal Supply'!Y9)</f>
        <v>392501878345.05237</v>
      </c>
      <c r="J3" s="179">
        <f>I3*(1+'KEEI BAU - Coal Supply'!Z9)</f>
        <v>394026204159.52679</v>
      </c>
      <c r="K3" s="179">
        <f>J3*(1+'KEEI BAU - Coal Supply'!AA9)</f>
        <v>395550529974.00165</v>
      </c>
      <c r="L3" s="179">
        <f>K3*(1+'KEEI BAU - Coal Supply'!AB9)</f>
        <v>397074855788.47632</v>
      </c>
      <c r="M3" s="179">
        <f>L3*(1+'KEEI BAU - Coal Supply'!AC9)</f>
        <v>395643365477.65643</v>
      </c>
      <c r="N3" s="179">
        <f>M3*(1+'KEEI BAU - Coal Supply'!AD9)</f>
        <v>394211875166.83636</v>
      </c>
      <c r="O3" s="179">
        <f>N3*(1+'KEEI BAU - Coal Supply'!AE9)</f>
        <v>392780384856.01672</v>
      </c>
      <c r="P3" s="179">
        <f>O3*(1+'KEEI BAU - Coal Supply'!AF9)</f>
        <v>391348894545.19666</v>
      </c>
      <c r="Q3" s="179">
        <f>P3*(1+'KEEI BAU - Coal Supply'!AG9)</f>
        <v>389917404234.37695</v>
      </c>
      <c r="R3" s="179">
        <f>Q3*(1+'KEEI BAU - Coal Supply'!AH9)</f>
        <v>381889619833.51178</v>
      </c>
      <c r="S3" s="179">
        <f>R3*(1+'KEEI BAU - Coal Supply'!AI9)</f>
        <v>373861835432.65112</v>
      </c>
      <c r="T3" s="179">
        <f>S3*(1+'KEEI BAU - Coal Supply'!AJ9)</f>
        <v>365834051031.78711</v>
      </c>
      <c r="U3" s="179">
        <f>T3*(1+'KEEI BAU - Coal Supply'!AK9)</f>
        <v>357806266630.9231</v>
      </c>
      <c r="V3" s="179">
        <f>U3*(1+'KEEI BAU - Coal Supply'!AL9)</f>
        <v>349778482230.06219</v>
      </c>
      <c r="W3" s="179">
        <f>V3*(1+'KEEI BAU - Coal Supply'!AM9)</f>
        <v>350545756615.92145</v>
      </c>
      <c r="X3" s="179">
        <f>W3*(1+'KEEI BAU - Coal Supply'!AN9)</f>
        <v>345316400010.83319</v>
      </c>
      <c r="Y3" s="179">
        <f>X3*(1+'KEEI BAU - Coal Supply'!AO9)</f>
        <v>340087043405.74658</v>
      </c>
      <c r="Z3" s="179">
        <f>Y3*(1+'KEEI BAU - Coal Supply'!AP9)</f>
        <v>334857686800.65833</v>
      </c>
      <c r="AA3" s="179">
        <f>Z3*(1+'KEEI BAU - Coal Supply'!AQ9)</f>
        <v>329628330195.57172</v>
      </c>
      <c r="AB3" s="179">
        <f>AA3*(1+'KEEI BAU - Coal Supply'!AR9)</f>
        <v>324398973590.48517</v>
      </c>
      <c r="AC3" s="179">
        <f>AB3*(1+'KEEI BAU - Coal Supply'!AS9)</f>
        <v>319169616985.39691</v>
      </c>
      <c r="AD3" s="179">
        <f>AC3*(1+'KEEI BAU - Coal Supply'!AT9)</f>
        <v>313940260380.3103</v>
      </c>
      <c r="AE3" s="179">
        <f>AD3*(1+'KEEI BAU - Coal Supply'!AU9)</f>
        <v>308710903775.22369</v>
      </c>
      <c r="AF3" s="179">
        <f>AE3*(1+'KEEI BAU - Coal Supply'!AV9)</f>
        <v>303481547170.13544</v>
      </c>
    </row>
    <row r="4" spans="1:35">
      <c r="A4" s="4" t="s">
        <v>4</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5">
      <c r="A5" s="4" t="s">
        <v>5</v>
      </c>
      <c r="B5" s="179">
        <f>'KEEI BAU - Industry'!R$37*'Others Split'!$D$46*'Others Split'!$I$7</f>
        <v>1977644354360.5574</v>
      </c>
      <c r="C5" s="179">
        <f>'KEEI BAU - Industry'!S$37*'Others Split'!$D$46*'Others Split'!$I$7</f>
        <v>2021520990181.6394</v>
      </c>
      <c r="D5" s="179">
        <f>'KEEI BAU - Industry'!T$37*'Others Split'!$D$46*'Others Split'!$I$7</f>
        <v>2065397626002.7214</v>
      </c>
      <c r="E5" s="179">
        <f>'KEEI BAU - Industry'!U$37*'Others Split'!$D$46*'Others Split'!$I$7</f>
        <v>2109274261823.8037</v>
      </c>
      <c r="F5" s="179">
        <f>'KEEI BAU - Industry'!V$37*'Others Split'!$D$46*'Others Split'!$I$7</f>
        <v>2153150897644.8857</v>
      </c>
      <c r="G5" s="179">
        <f>'KEEI BAU - Industry'!W$37*'Others Split'!$D$46*'Others Split'!$I$7</f>
        <v>2197027533465.9678</v>
      </c>
      <c r="H5" s="179">
        <f>'KEEI BAU - Industry'!X$37*'Others Split'!$D$46*'Others Split'!$I$7</f>
        <v>2217303642237.1914</v>
      </c>
      <c r="I5" s="179">
        <f>'KEEI BAU - Industry'!Y$37*'Others Split'!$D$46*'Others Split'!$I$7</f>
        <v>2237579751008.4087</v>
      </c>
      <c r="J5" s="179">
        <f>'KEEI BAU - Industry'!Z$37*'Others Split'!$D$46*'Others Split'!$I$7</f>
        <v>2257855859779.6265</v>
      </c>
      <c r="K5" s="179">
        <f>'KEEI BAU - Industry'!AA$37*'Others Split'!$D$46*'Others Split'!$I$7</f>
        <v>2278131968550.8438</v>
      </c>
      <c r="L5" s="179">
        <f>'KEEI BAU - Industry'!AB$37*'Others Split'!$D$46*'Others Split'!$I$7</f>
        <v>2298408077322.0654</v>
      </c>
      <c r="M5" s="179">
        <f>'KEEI BAU - Industry'!AC$37*'Others Split'!$D$46*'Others Split'!$I$7</f>
        <v>2312823649671.0332</v>
      </c>
      <c r="N5" s="179">
        <f>'KEEI BAU - Industry'!AD$37*'Others Split'!$D$46*'Others Split'!$I$7</f>
        <v>2327239222020.0054</v>
      </c>
      <c r="O5" s="179">
        <f>'KEEI BAU - Industry'!AE$37*'Others Split'!$D$46*'Others Split'!$I$7</f>
        <v>2341654794368.9771</v>
      </c>
      <c r="P5" s="179">
        <f>'KEEI BAU - Industry'!AF$37*'Others Split'!$D$46*'Others Split'!$I$7</f>
        <v>2356070366717.9487</v>
      </c>
      <c r="Q5" s="179">
        <f>'KEEI BAU - Industry'!AG$37*'Others Split'!$D$46*'Others Split'!$I$7</f>
        <v>2370485939066.9199</v>
      </c>
      <c r="R5" s="179">
        <f>'KEEI BAU - Industry'!AH$37*'Others Split'!$D$46*'Others Split'!$I$7</f>
        <v>2381802836985.7441</v>
      </c>
      <c r="S5" s="179">
        <f>'KEEI BAU - Industry'!AI$37*'Others Split'!$D$46*'Others Split'!$I$7</f>
        <v>2393119734904.5591</v>
      </c>
      <c r="T5" s="179">
        <f>'KEEI BAU - Industry'!AJ$37*'Others Split'!$D$46*'Others Split'!$I$7</f>
        <v>2404436632823.3779</v>
      </c>
      <c r="U5" s="179">
        <f>'KEEI BAU - Industry'!AK$37*'Others Split'!$D$46*'Others Split'!$I$7</f>
        <v>2415753530742.1973</v>
      </c>
      <c r="V5" s="179">
        <f>'KEEI BAU - Industry'!AL$37*'Others Split'!$D$46*'Others Split'!$I$7</f>
        <v>2427070428661.0122</v>
      </c>
      <c r="W5" s="179">
        <f>'KEEI BAU - Industry'!AM$37*'Others Split'!$D$46*'Others Split'!$I$7</f>
        <v>2442518892486.7026</v>
      </c>
      <c r="X5" s="179">
        <f>'KEEI BAU - Industry'!AN$37*'Others Split'!$D$46*'Others Split'!$I$7</f>
        <v>2455150379557.7065</v>
      </c>
      <c r="Y5" s="179">
        <f>'KEEI BAU - Industry'!AO$37*'Others Split'!$D$46*'Others Split'!$I$7</f>
        <v>2467781866628.7144</v>
      </c>
      <c r="Z5" s="179">
        <f>'KEEI BAU - Industry'!AP$37*'Others Split'!$D$46*'Others Split'!$I$7</f>
        <v>2480413353699.7188</v>
      </c>
      <c r="AA5" s="179">
        <f>'KEEI BAU - Industry'!AQ$37*'Others Split'!$D$46*'Others Split'!$I$7</f>
        <v>2493044840770.7222</v>
      </c>
      <c r="AB5" s="179">
        <f>'KEEI BAU - Industry'!AR$37*'Others Split'!$D$46*'Others Split'!$I$7</f>
        <v>2505676327841.7261</v>
      </c>
      <c r="AC5" s="179">
        <f>'KEEI BAU - Industry'!AS$37*'Others Split'!$D$46*'Others Split'!$I$7</f>
        <v>2518307814912.7339</v>
      </c>
      <c r="AD5" s="179">
        <f>'KEEI BAU - Industry'!AT$37*'Others Split'!$D$46*'Others Split'!$I$7</f>
        <v>2530939301983.7383</v>
      </c>
      <c r="AE5" s="179">
        <f>'KEEI BAU - Industry'!AU$37*'Others Split'!$D$46*'Others Split'!$I$7</f>
        <v>2543570789054.7417</v>
      </c>
      <c r="AF5" s="179">
        <f>'KEEI BAU - Industry'!AV$37*'Others Split'!$D$46*'Others Split'!$I$7</f>
        <v>2556202276125.75</v>
      </c>
    </row>
    <row r="6" spans="1:35">
      <c r="A6" s="4" t="s">
        <v>6</v>
      </c>
      <c r="B6" s="179">
        <f>'KEEI BAU - Industry'!R$37*'Others Split'!$D$46*'Others Split'!$I$8</f>
        <v>2279367476664.3818</v>
      </c>
      <c r="C6" s="179">
        <f>'KEEI BAU - Industry'!S$37*'Others Split'!$D$46*'Others Split'!$I$8</f>
        <v>2329938235989.9932</v>
      </c>
      <c r="D6" s="179">
        <f>'KEEI BAU - Industry'!T$37*'Others Split'!$D$46*'Others Split'!$I$8</f>
        <v>2380508995315.6045</v>
      </c>
      <c r="E6" s="179">
        <f>'KEEI BAU - Industry'!U$37*'Others Split'!$D$46*'Others Split'!$I$8</f>
        <v>2431079754641.2158</v>
      </c>
      <c r="F6" s="179">
        <f>'KEEI BAU - Industry'!V$37*'Others Split'!$D$46*'Others Split'!$I$8</f>
        <v>2481650513966.8271</v>
      </c>
      <c r="G6" s="179">
        <f>'KEEI BAU - Industry'!W$37*'Others Split'!$D$46*'Others Split'!$I$8</f>
        <v>2532221273292.439</v>
      </c>
      <c r="H6" s="179">
        <f>'KEEI BAU - Industry'!X$37*'Others Split'!$D$46*'Others Split'!$I$8</f>
        <v>2555590845675.1235</v>
      </c>
      <c r="I6" s="179">
        <f>'KEEI BAU - Industry'!Y$37*'Others Split'!$D$46*'Others Split'!$I$8</f>
        <v>2578960418057.8008</v>
      </c>
      <c r="J6" s="179">
        <f>'KEEI BAU - Industry'!Z$37*'Others Split'!$D$46*'Others Split'!$I$8</f>
        <v>2602329990440.4785</v>
      </c>
      <c r="K6" s="179">
        <f>'KEEI BAU - Industry'!AA$37*'Others Split'!$D$46*'Others Split'!$I$8</f>
        <v>2625699562823.1558</v>
      </c>
      <c r="L6" s="179">
        <f>'KEEI BAU - Industry'!AB$37*'Others Split'!$D$46*'Others Split'!$I$8</f>
        <v>2649069135205.8379</v>
      </c>
      <c r="M6" s="179">
        <f>'KEEI BAU - Industry'!AC$37*'Others Split'!$D$46*'Others Split'!$I$8</f>
        <v>2665684047132.3877</v>
      </c>
      <c r="N6" s="179">
        <f>'KEEI BAU - Industry'!AD$37*'Others Split'!$D$46*'Others Split'!$I$8</f>
        <v>2682298959058.9429</v>
      </c>
      <c r="O6" s="179">
        <f>'KEEI BAU - Industry'!AE$37*'Others Split'!$D$46*'Others Split'!$I$8</f>
        <v>2698913870985.4976</v>
      </c>
      <c r="P6" s="179">
        <f>'KEEI BAU - Industry'!AF$37*'Others Split'!$D$46*'Others Split'!$I$8</f>
        <v>2715528782912.0522</v>
      </c>
      <c r="Q6" s="179">
        <f>'KEEI BAU - Industry'!AG$37*'Others Split'!$D$46*'Others Split'!$I$8</f>
        <v>2732143694838.606</v>
      </c>
      <c r="R6" s="179">
        <f>'KEEI BAU - Industry'!AH$37*'Others Split'!$D$46*'Others Split'!$I$8</f>
        <v>2745187177098.7109</v>
      </c>
      <c r="S6" s="179">
        <f>'KEEI BAU - Industry'!AI$37*'Others Split'!$D$46*'Others Split'!$I$8</f>
        <v>2758230659358.8052</v>
      </c>
      <c r="T6" s="179">
        <f>'KEEI BAU - Industry'!AJ$37*'Others Split'!$D$46*'Others Split'!$I$8</f>
        <v>2771274141618.9043</v>
      </c>
      <c r="U6" s="179">
        <f>'KEEI BAU - Industry'!AK$37*'Others Split'!$D$46*'Others Split'!$I$8</f>
        <v>2784317623879.0034</v>
      </c>
      <c r="V6" s="179">
        <f>'KEEI BAU - Industry'!AL$37*'Others Split'!$D$46*'Others Split'!$I$8</f>
        <v>2797361106139.0981</v>
      </c>
      <c r="W6" s="179">
        <f>'KEEI BAU - Industry'!AM$37*'Others Split'!$D$46*'Others Split'!$I$8</f>
        <v>2815166494621.1392</v>
      </c>
      <c r="X6" s="179">
        <f>'KEEI BAU - Industry'!AN$37*'Others Split'!$D$46*'Others Split'!$I$8</f>
        <v>2829725128860.9453</v>
      </c>
      <c r="Y6" s="179">
        <f>'KEEI BAU - Industry'!AO$37*'Others Split'!$D$46*'Others Split'!$I$8</f>
        <v>2844283763100.7559</v>
      </c>
      <c r="Z6" s="179">
        <f>'KEEI BAU - Industry'!AP$37*'Others Split'!$D$46*'Others Split'!$I$8</f>
        <v>2858842397340.5625</v>
      </c>
      <c r="AA6" s="179">
        <f>'KEEI BAU - Industry'!AQ$37*'Others Split'!$D$46*'Others Split'!$I$8</f>
        <v>2873401031580.3682</v>
      </c>
      <c r="AB6" s="179">
        <f>'KEEI BAU - Industry'!AR$37*'Others Split'!$D$46*'Others Split'!$I$8</f>
        <v>2887959665820.1743</v>
      </c>
      <c r="AC6" s="179">
        <f>'KEEI BAU - Industry'!AS$37*'Others Split'!$D$46*'Others Split'!$I$8</f>
        <v>2902518300059.9849</v>
      </c>
      <c r="AD6" s="179">
        <f>'KEEI BAU - Industry'!AT$37*'Others Split'!$D$46*'Others Split'!$I$8</f>
        <v>2917076934299.7915</v>
      </c>
      <c r="AE6" s="179">
        <f>'KEEI BAU - Industry'!AU$37*'Others Split'!$D$46*'Others Split'!$I$8</f>
        <v>2931635568539.5972</v>
      </c>
      <c r="AF6" s="179">
        <f>'KEEI BAU - Industry'!AV$37*'Others Split'!$D$46*'Others Split'!$I$8</f>
        <v>2946194202779.4082</v>
      </c>
    </row>
    <row r="7" spans="1:35">
      <c r="A7" s="4" t="s">
        <v>7</v>
      </c>
      <c r="B7" s="179">
        <f>'KEEI BAU - Industry'!R$37*'Others Split'!$D$46*'Others Split'!$I$9</f>
        <v>412921970345.76807</v>
      </c>
      <c r="C7" s="179">
        <f>'KEEI BAU - Industry'!S$37*'Others Split'!$D$46*'Others Split'!$I$9</f>
        <v>422083186251.66986</v>
      </c>
      <c r="D7" s="179">
        <f>'KEEI BAU - Industry'!T$37*'Others Split'!$D$46*'Others Split'!$I$9</f>
        <v>431244402157.57172</v>
      </c>
      <c r="E7" s="179">
        <f>'KEEI BAU - Industry'!U$37*'Others Split'!$D$46*'Others Split'!$I$9</f>
        <v>440405618063.47357</v>
      </c>
      <c r="F7" s="179">
        <f>'KEEI BAU - Industry'!V$37*'Others Split'!$D$46*'Others Split'!$I$9</f>
        <v>449566833969.37543</v>
      </c>
      <c r="G7" s="179">
        <f>'KEEI BAU - Industry'!W$37*'Others Split'!$D$46*'Others Split'!$I$9</f>
        <v>458728049875.27728</v>
      </c>
      <c r="H7" s="179">
        <f>'KEEI BAU - Industry'!X$37*'Others Split'!$D$46*'Others Split'!$I$9</f>
        <v>462961597108.52887</v>
      </c>
      <c r="I7" s="179">
        <f>'KEEI BAU - Industry'!Y$37*'Others Split'!$D$46*'Others Split'!$I$9</f>
        <v>467195144341.77917</v>
      </c>
      <c r="J7" s="179">
        <f>'KEEI BAU - Industry'!Z$37*'Others Split'!$D$46*'Others Split'!$I$9</f>
        <v>471428691575.02948</v>
      </c>
      <c r="K7" s="179">
        <f>'KEEI BAU - Industry'!AA$37*'Others Split'!$D$46*'Others Split'!$I$9</f>
        <v>475662238808.27979</v>
      </c>
      <c r="L7" s="179">
        <f>'KEEI BAU - Industry'!AB$37*'Others Split'!$D$46*'Others Split'!$I$9</f>
        <v>479895786041.53094</v>
      </c>
      <c r="M7" s="179">
        <f>'KEEI BAU - Industry'!AC$37*'Others Split'!$D$46*'Others Split'!$I$9</f>
        <v>482905683410.02032</v>
      </c>
      <c r="N7" s="179">
        <f>'KEEI BAU - Industry'!AD$37*'Others Split'!$D$46*'Others Split'!$I$9</f>
        <v>485915580778.51062</v>
      </c>
      <c r="O7" s="179">
        <f>'KEEI BAU - Industry'!AE$37*'Others Split'!$D$46*'Others Split'!$I$9</f>
        <v>488925478147.00085</v>
      </c>
      <c r="P7" s="179">
        <f>'KEEI BAU - Industry'!AF$37*'Others Split'!$D$46*'Others Split'!$I$9</f>
        <v>491935375515.49109</v>
      </c>
      <c r="Q7" s="179">
        <f>'KEEI BAU - Industry'!AG$37*'Others Split'!$D$46*'Others Split'!$I$9</f>
        <v>494945272883.98114</v>
      </c>
      <c r="R7" s="179">
        <f>'KEEI BAU - Industry'!AH$37*'Others Split'!$D$46*'Others Split'!$I$9</f>
        <v>497308182967.6568</v>
      </c>
      <c r="S7" s="179">
        <f>'KEEI BAU - Industry'!AI$37*'Others Split'!$D$46*'Others Split'!$I$9</f>
        <v>499671093051.33057</v>
      </c>
      <c r="T7" s="179">
        <f>'KEEI BAU - Industry'!AJ$37*'Others Split'!$D$46*'Others Split'!$I$9</f>
        <v>502034003135.00513</v>
      </c>
      <c r="U7" s="179">
        <f>'KEEI BAU - Industry'!AK$37*'Others Split'!$D$46*'Others Split'!$I$9</f>
        <v>504396913218.67975</v>
      </c>
      <c r="V7" s="179">
        <f>'KEEI BAU - Industry'!AL$37*'Others Split'!$D$46*'Others Split'!$I$9</f>
        <v>506759823302.35352</v>
      </c>
      <c r="W7" s="179">
        <f>'KEEI BAU - Industry'!AM$37*'Others Split'!$D$46*'Others Split'!$I$9</f>
        <v>509985383099.11591</v>
      </c>
      <c r="X7" s="179">
        <f>'KEEI BAU - Industry'!AN$37*'Others Split'!$D$46*'Others Split'!$I$9</f>
        <v>512622772636.95441</v>
      </c>
      <c r="Y7" s="179">
        <f>'KEEI BAU - Industry'!AO$37*'Others Split'!$D$46*'Others Split'!$I$9</f>
        <v>515260162174.79382</v>
      </c>
      <c r="Z7" s="179">
        <f>'KEEI BAU - Industry'!AP$37*'Others Split'!$D$46*'Others Split'!$I$9</f>
        <v>517897551712.63245</v>
      </c>
      <c r="AA7" s="179">
        <f>'KEEI BAU - Industry'!AQ$37*'Others Split'!$D$46*'Others Split'!$I$9</f>
        <v>520534941250.47095</v>
      </c>
      <c r="AB7" s="179">
        <f>'KEEI BAU - Industry'!AR$37*'Others Split'!$D$46*'Others Split'!$I$9</f>
        <v>523172330788.30945</v>
      </c>
      <c r="AC7" s="179">
        <f>'KEEI BAU - Industry'!AS$37*'Others Split'!$D$46*'Others Split'!$I$9</f>
        <v>525809720326.14886</v>
      </c>
      <c r="AD7" s="179">
        <f>'KEEI BAU - Industry'!AT$37*'Others Split'!$D$46*'Others Split'!$I$9</f>
        <v>528447109863.98749</v>
      </c>
      <c r="AE7" s="179">
        <f>'KEEI BAU - Industry'!AU$37*'Others Split'!$D$46*'Others Split'!$I$9</f>
        <v>531084499401.82599</v>
      </c>
      <c r="AF7" s="179">
        <f>'KEEI BAU - Industry'!AV$37*'Others Split'!$D$46*'Others Split'!$I$9</f>
        <v>533721888939.66541</v>
      </c>
    </row>
    <row r="8" spans="1:35">
      <c r="A8" s="4" t="s">
        <v>8</v>
      </c>
      <c r="B8" s="179">
        <f>'KEEI BAU - Industry'!R$37*'Others Split'!$D$46*'Others Split'!$I$10</f>
        <v>64642164481.709572</v>
      </c>
      <c r="C8" s="179">
        <f>'KEEI BAU - Industry'!S$37*'Others Split'!$D$46*'Others Split'!$I$10</f>
        <v>66076335748.852058</v>
      </c>
      <c r="D8" s="179">
        <f>'KEEI BAU - Industry'!T$37*'Others Split'!$D$46*'Others Split'!$I$10</f>
        <v>67510507015.994537</v>
      </c>
      <c r="E8" s="179">
        <f>'KEEI BAU - Industry'!U$37*'Others Split'!$D$46*'Others Split'!$I$10</f>
        <v>68944678283.137024</v>
      </c>
      <c r="F8" s="179">
        <f>'KEEI BAU - Industry'!V$37*'Others Split'!$D$46*'Others Split'!$I$10</f>
        <v>70378849550.27951</v>
      </c>
      <c r="G8" s="179">
        <f>'KEEI BAU - Industry'!W$37*'Others Split'!$D$46*'Others Split'!$I$10</f>
        <v>71813020817.421997</v>
      </c>
      <c r="H8" s="179">
        <f>'KEEI BAU - Industry'!X$37*'Others Split'!$D$46*'Others Split'!$I$10</f>
        <v>72475774742.488693</v>
      </c>
      <c r="I8" s="179">
        <f>'KEEI BAU - Industry'!Y$37*'Others Split'!$D$46*'Others Split'!$I$10</f>
        <v>73138528667.555206</v>
      </c>
      <c r="J8" s="179">
        <f>'KEEI BAU - Industry'!Z$37*'Others Split'!$D$46*'Others Split'!$I$10</f>
        <v>73801282592.621719</v>
      </c>
      <c r="K8" s="179">
        <f>'KEEI BAU - Industry'!AA$37*'Others Split'!$D$46*'Others Split'!$I$10</f>
        <v>74464036517.688217</v>
      </c>
      <c r="L8" s="179">
        <f>'KEEI BAU - Industry'!AB$37*'Others Split'!$D$46*'Others Split'!$I$10</f>
        <v>75126790442.754852</v>
      </c>
      <c r="M8" s="179">
        <f>'KEEI BAU - Industry'!AC$37*'Others Split'!$D$46*'Others Split'!$I$10</f>
        <v>75597984263.233887</v>
      </c>
      <c r="N8" s="179">
        <f>'KEEI BAU - Industry'!AD$37*'Others Split'!$D$46*'Others Split'!$I$10</f>
        <v>76069178083.713074</v>
      </c>
      <c r="O8" s="179">
        <f>'KEEI BAU - Industry'!AE$37*'Others Split'!$D$46*'Others Split'!$I$10</f>
        <v>76540371904.192245</v>
      </c>
      <c r="P8" s="179">
        <f>'KEEI BAU - Industry'!AF$37*'Others Split'!$D$46*'Others Split'!$I$10</f>
        <v>77011565724.671417</v>
      </c>
      <c r="Q8" s="179">
        <f>'KEEI BAU - Industry'!AG$37*'Others Split'!$D$46*'Others Split'!$I$10</f>
        <v>77482759545.150574</v>
      </c>
      <c r="R8" s="179">
        <f>'KEEI BAU - Industry'!AH$37*'Others Split'!$D$46*'Others Split'!$I$10</f>
        <v>77852668712.629715</v>
      </c>
      <c r="S8" s="179">
        <f>'KEEI BAU - Industry'!AI$37*'Others Split'!$D$46*'Others Split'!$I$10</f>
        <v>78222577880.108566</v>
      </c>
      <c r="T8" s="179">
        <f>'KEEI BAU - Industry'!AJ$37*'Others Split'!$D$46*'Others Split'!$I$10</f>
        <v>78592487047.58754</v>
      </c>
      <c r="U8" s="179">
        <f>'KEEI BAU - Industry'!AK$37*'Others Split'!$D$46*'Others Split'!$I$10</f>
        <v>78962396215.066528</v>
      </c>
      <c r="V8" s="179">
        <f>'KEEI BAU - Industry'!AL$37*'Others Split'!$D$46*'Others Split'!$I$10</f>
        <v>79332305382.54538</v>
      </c>
      <c r="W8" s="179">
        <f>'KEEI BAU - Industry'!AM$37*'Others Split'!$D$46*'Others Split'!$I$10</f>
        <v>79837260754.024658</v>
      </c>
      <c r="X8" s="179">
        <f>'KEEI BAU - Industry'!AN$37*'Others Split'!$D$46*'Others Split'!$I$10</f>
        <v>80250139168.230942</v>
      </c>
      <c r="Y8" s="179">
        <f>'KEEI BAU - Industry'!AO$37*'Others Split'!$D$46*'Others Split'!$I$10</f>
        <v>80663017582.437378</v>
      </c>
      <c r="Z8" s="179">
        <f>'KEEI BAU - Industry'!AP$37*'Others Split'!$D$46*'Others Split'!$I$10</f>
        <v>81075895996.643677</v>
      </c>
      <c r="AA8" s="179">
        <f>'KEEI BAU - Industry'!AQ$37*'Others Split'!$D$46*'Others Split'!$I$10</f>
        <v>81488774410.84996</v>
      </c>
      <c r="AB8" s="179">
        <f>'KEEI BAU - Industry'!AR$37*'Others Split'!$D$46*'Others Split'!$I$10</f>
        <v>81901652825.056259</v>
      </c>
      <c r="AC8" s="179">
        <f>'KEEI BAU - Industry'!AS$37*'Others Split'!$D$46*'Others Split'!$I$10</f>
        <v>82314531239.262695</v>
      </c>
      <c r="AD8" s="179">
        <f>'KEEI BAU - Industry'!AT$37*'Others Split'!$D$46*'Others Split'!$I$10</f>
        <v>82727409653.468994</v>
      </c>
      <c r="AE8" s="179">
        <f>'KEEI BAU - Industry'!AU$37*'Others Split'!$D$46*'Others Split'!$I$10</f>
        <v>83140288067.675278</v>
      </c>
      <c r="AF8" s="179">
        <f>'KEEI BAU - Industry'!AV$37*'Others Split'!$D$46*'Others Split'!$I$10</f>
        <v>83553166481.881714</v>
      </c>
    </row>
    <row r="9" spans="1:35">
      <c r="A9" s="4" t="s">
        <v>9</v>
      </c>
      <c r="B9" s="179">
        <f>'KEEI BAU - Industry'!R$37*'Others Split'!$D$46*'Others Split'!$I$11</f>
        <v>200492179588.23868</v>
      </c>
      <c r="C9" s="179">
        <f>'KEEI BAU - Industry'!S$37*'Others Split'!$D$46*'Others Split'!$I$11</f>
        <v>204940361754.74985</v>
      </c>
      <c r="D9" s="179">
        <f>'KEEI BAU - Industry'!T$37*'Others Split'!$D$46*'Others Split'!$I$11</f>
        <v>209388543921.26102</v>
      </c>
      <c r="E9" s="179">
        <f>'KEEI BAU - Industry'!U$37*'Others Split'!$D$46*'Others Split'!$I$11</f>
        <v>213836726087.77219</v>
      </c>
      <c r="F9" s="179">
        <f>'KEEI BAU - Industry'!V$37*'Others Split'!$D$46*'Others Split'!$I$11</f>
        <v>218284908254.28336</v>
      </c>
      <c r="G9" s="179">
        <f>'KEEI BAU - Industry'!W$37*'Others Split'!$D$46*'Others Split'!$I$11</f>
        <v>222733090420.79453</v>
      </c>
      <c r="H9" s="179">
        <f>'KEEI BAU - Industry'!X$37*'Others Split'!$D$46*'Others Split'!$I$11</f>
        <v>224788667922.45575</v>
      </c>
      <c r="I9" s="179">
        <f>'KEEI BAU - Industry'!Y$37*'Others Split'!$D$46*'Others Split'!$I$11</f>
        <v>226844245424.11627</v>
      </c>
      <c r="J9" s="179">
        <f>'KEEI BAU - Industry'!Z$37*'Others Split'!$D$46*'Others Split'!$I$11</f>
        <v>228899822925.77689</v>
      </c>
      <c r="K9" s="179">
        <f>'KEEI BAU - Industry'!AA$37*'Others Split'!$D$46*'Others Split'!$I$11</f>
        <v>230955400427.43741</v>
      </c>
      <c r="L9" s="179">
        <f>'KEEI BAU - Industry'!AB$37*'Others Split'!$D$46*'Others Split'!$I$11</f>
        <v>233010977929.09839</v>
      </c>
      <c r="M9" s="179">
        <f>'KEEI BAU - Industry'!AC$37*'Others Split'!$D$46*'Others Split'!$I$11</f>
        <v>234472418412.00616</v>
      </c>
      <c r="N9" s="179">
        <f>'KEEI BAU - Industry'!AD$37*'Others Split'!$D$46*'Others Split'!$I$11</f>
        <v>235933858894.91434</v>
      </c>
      <c r="O9" s="179">
        <f>'KEEI BAU - Industry'!AE$37*'Others Split'!$D$46*'Others Split'!$I$11</f>
        <v>237395299377.82254</v>
      </c>
      <c r="P9" s="179">
        <f>'KEEI BAU - Industry'!AF$37*'Others Split'!$D$46*'Others Split'!$I$11</f>
        <v>238856739860.73068</v>
      </c>
      <c r="Q9" s="179">
        <f>'KEEI BAU - Industry'!AG$37*'Others Split'!$D$46*'Others Split'!$I$11</f>
        <v>240318180343.63876</v>
      </c>
      <c r="R9" s="179">
        <f>'KEEI BAU - Industry'!AH$37*'Others Split'!$D$46*'Others Split'!$I$11</f>
        <v>241465479414.33356</v>
      </c>
      <c r="S9" s="179">
        <f>'KEEI BAU - Industry'!AI$37*'Others Split'!$D$46*'Others Split'!$I$11</f>
        <v>242612778485.0274</v>
      </c>
      <c r="T9" s="179">
        <f>'KEEI BAU - Industry'!AJ$37*'Others Split'!$D$46*'Others Split'!$I$11</f>
        <v>243760077555.72165</v>
      </c>
      <c r="U9" s="179">
        <f>'KEEI BAU - Industry'!AK$37*'Others Split'!$D$46*'Others Split'!$I$11</f>
        <v>244907376626.41595</v>
      </c>
      <c r="V9" s="179">
        <f>'KEEI BAU - Industry'!AL$37*'Others Split'!$D$46*'Others Split'!$I$11</f>
        <v>246054675697.10983</v>
      </c>
      <c r="W9" s="179">
        <f>'KEEI BAU - Industry'!AM$37*'Others Split'!$D$46*'Others Split'!$I$11</f>
        <v>247620829984.08942</v>
      </c>
      <c r="X9" s="179">
        <f>'KEEI BAU - Industry'!AN$37*'Others Split'!$D$46*'Others Split'!$I$11</f>
        <v>248901401169.05609</v>
      </c>
      <c r="Y9" s="179">
        <f>'KEEI BAU - Industry'!AO$37*'Others Split'!$D$46*'Others Split'!$I$11</f>
        <v>250181972354.02322</v>
      </c>
      <c r="Z9" s="179">
        <f>'KEEI BAU - Industry'!AP$37*'Others Split'!$D$46*'Others Split'!$I$11</f>
        <v>251462543538.98996</v>
      </c>
      <c r="AA9" s="179">
        <f>'KEEI BAU - Industry'!AQ$37*'Others Split'!$D$46*'Others Split'!$I$11</f>
        <v>252743114723.95667</v>
      </c>
      <c r="AB9" s="179">
        <f>'KEEI BAU - Industry'!AR$37*'Others Split'!$D$46*'Others Split'!$I$11</f>
        <v>254023685908.92334</v>
      </c>
      <c r="AC9" s="179">
        <f>'KEEI BAU - Industry'!AS$37*'Others Split'!$D$46*'Others Split'!$I$11</f>
        <v>255304257093.89047</v>
      </c>
      <c r="AD9" s="179">
        <f>'KEEI BAU - Industry'!AT$37*'Others Split'!$D$46*'Others Split'!$I$11</f>
        <v>256584828278.85721</v>
      </c>
      <c r="AE9" s="179">
        <f>'KEEI BAU - Industry'!AU$37*'Others Split'!$D$46*'Others Split'!$I$11</f>
        <v>257865399463.82391</v>
      </c>
      <c r="AF9" s="179">
        <f>'KEEI BAU - Industry'!AV$37*'Others Split'!$D$46*'Others Split'!$I$11</f>
        <v>259145970648.79105</v>
      </c>
    </row>
    <row r="10" spans="1:35">
      <c r="A10" s="14" t="s">
        <v>10</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row>
    <row r="11" spans="1:35">
      <c r="A11" s="4" t="s">
        <v>11</v>
      </c>
      <c r="B11" s="179">
        <f>'KEEI BAU - Industry'!R$9*'Petrochemicals Split'!$D$37*'Petrochemicals Split'!$I$6</f>
        <v>76317425976607.453</v>
      </c>
      <c r="C11" s="179">
        <f>'KEEI BAU - Industry'!S$9*'Petrochemicals Split'!$D$37*'Petrochemicals Split'!$I$6</f>
        <v>78819835111447.516</v>
      </c>
      <c r="D11" s="179">
        <f>'KEEI BAU - Industry'!T$9*'Petrochemicals Split'!$D$37*'Petrochemicals Split'!$I$6</f>
        <v>81322244246287.578</v>
      </c>
      <c r="E11" s="179">
        <f>'KEEI BAU - Industry'!U$9*'Petrochemicals Split'!$D$37*'Petrochemicals Split'!$I$6</f>
        <v>83824653381127.641</v>
      </c>
      <c r="F11" s="179">
        <f>'KEEI BAU - Industry'!V$9*'Petrochemicals Split'!$D$37*'Petrochemicals Split'!$I$6</f>
        <v>86327062515967.703</v>
      </c>
      <c r="G11" s="179">
        <f>'KEEI BAU - Industry'!W$9*'Petrochemicals Split'!$D$37*'Petrochemicals Split'!$I$6</f>
        <v>88829471650807.766</v>
      </c>
      <c r="H11" s="179">
        <f>'KEEI BAU - Industry'!X$9*'Petrochemicals Split'!$D$37*'Petrochemicals Split'!$I$6</f>
        <v>89344606478212.672</v>
      </c>
      <c r="I11" s="179">
        <f>'KEEI BAU - Industry'!Y$9*'Petrochemicals Split'!$D$37*'Petrochemicals Split'!$I$6</f>
        <v>89859741305617.453</v>
      </c>
      <c r="J11" s="179">
        <f>'KEEI BAU - Industry'!Z$9*'Petrochemicals Split'!$D$37*'Petrochemicals Split'!$I$6</f>
        <v>90374876133022.359</v>
      </c>
      <c r="K11" s="179">
        <f>'KEEI BAU - Industry'!AA$9*'Petrochemicals Split'!$D$37*'Petrochemicals Split'!$I$6</f>
        <v>90890010960427.141</v>
      </c>
      <c r="L11" s="179">
        <f>'KEEI BAU - Industry'!AB$9*'Petrochemicals Split'!$D$37*'Petrochemicals Split'!$I$6</f>
        <v>91405145787831.969</v>
      </c>
      <c r="M11" s="179">
        <f>'KEEI BAU - Industry'!AC$9*'Petrochemicals Split'!$D$37*'Petrochemicals Split'!$I$6</f>
        <v>91627085383773.828</v>
      </c>
      <c r="N11" s="179">
        <f>'KEEI BAU - Industry'!AD$9*'Petrochemicals Split'!$D$37*'Petrochemicals Split'!$I$6</f>
        <v>91849024979715.719</v>
      </c>
      <c r="O11" s="179">
        <f>'KEEI BAU - Industry'!AE$9*'Petrochemicals Split'!$D$37*'Petrochemicals Split'!$I$6</f>
        <v>92070964575657.625</v>
      </c>
      <c r="P11" s="179">
        <f>'KEEI BAU - Industry'!AF$9*'Petrochemicals Split'!$D$37*'Petrochemicals Split'!$I$6</f>
        <v>92292904171599.531</v>
      </c>
      <c r="Q11" s="179">
        <f>'KEEI BAU - Industry'!AG$9*'Petrochemicals Split'!$D$37*'Petrochemicals Split'!$I$6</f>
        <v>92514843767541.469</v>
      </c>
      <c r="R11" s="179">
        <f>'KEEI BAU - Industry'!AH$9*'Petrochemicals Split'!$D$37*'Petrochemicals Split'!$I$6</f>
        <v>92608829695397.203</v>
      </c>
      <c r="S11" s="179">
        <f>'KEEI BAU - Industry'!AI$9*'Petrochemicals Split'!$D$37*'Petrochemicals Split'!$I$6</f>
        <v>92702815623252.922</v>
      </c>
      <c r="T11" s="179">
        <f>'KEEI BAU - Industry'!AJ$9*'Petrochemicals Split'!$D$37*'Petrochemicals Split'!$I$6</f>
        <v>92796801551108.656</v>
      </c>
      <c r="U11" s="179">
        <f>'KEEI BAU - Industry'!AK$9*'Petrochemicals Split'!$D$37*'Petrochemicals Split'!$I$6</f>
        <v>92890787478964.359</v>
      </c>
      <c r="V11" s="179">
        <f>'KEEI BAU - Industry'!AL$9*'Petrochemicals Split'!$D$37*'Petrochemicals Split'!$I$6</f>
        <v>92984773406820.063</v>
      </c>
      <c r="W11" s="179">
        <f>'KEEI BAU - Industry'!AM$9*'Petrochemicals Split'!$D$37*'Petrochemicals Split'!$I$6</f>
        <v>93249364225457.406</v>
      </c>
      <c r="X11" s="179">
        <f>'KEEI BAU - Industry'!AN$9*'Petrochemicals Split'!$D$37*'Petrochemicals Split'!$I$6</f>
        <v>93397633527652.734</v>
      </c>
      <c r="Y11" s="179">
        <f>'KEEI BAU - Industry'!AO$9*'Petrochemicals Split'!$D$37*'Petrochemicals Split'!$I$6</f>
        <v>93545902829848.063</v>
      </c>
      <c r="Z11" s="179">
        <f>'KEEI BAU - Industry'!AP$9*'Petrochemicals Split'!$D$37*'Petrochemicals Split'!$I$6</f>
        <v>93694172132043.391</v>
      </c>
      <c r="AA11" s="179">
        <f>'KEEI BAU - Industry'!AQ$9*'Petrochemicals Split'!$D$37*'Petrochemicals Split'!$I$6</f>
        <v>93842441434238.656</v>
      </c>
      <c r="AB11" s="179">
        <f>'KEEI BAU - Industry'!AR$9*'Petrochemicals Split'!$D$37*'Petrochemicals Split'!$I$6</f>
        <v>93990710736433.969</v>
      </c>
      <c r="AC11" s="179">
        <f>'KEEI BAU - Industry'!AS$9*'Petrochemicals Split'!$D$37*'Petrochemicals Split'!$I$6</f>
        <v>94138980038629.297</v>
      </c>
      <c r="AD11" s="179">
        <f>'KEEI BAU - Industry'!AT$9*'Petrochemicals Split'!$D$37*'Petrochemicals Split'!$I$6</f>
        <v>94287249340824.625</v>
      </c>
      <c r="AE11" s="179">
        <f>'KEEI BAU - Industry'!AU$9*'Petrochemicals Split'!$D$37*'Petrochemicals Split'!$I$6</f>
        <v>94435518643019.953</v>
      </c>
      <c r="AF11" s="179">
        <f>'KEEI BAU - Industry'!AV$9*'Petrochemicals Split'!$D$37*'Petrochemicals Split'!$I$6</f>
        <v>94583787945215.281</v>
      </c>
    </row>
    <row r="12" spans="1:35">
      <c r="A12" s="4" t="s">
        <v>12</v>
      </c>
      <c r="B12" s="179">
        <f>'KEEI BAU - Industry'!R$9*'Petrochemicals Split'!$D$37*'Petrochemicals Split'!$I$7</f>
        <v>39521524166457.438</v>
      </c>
      <c r="C12" s="179">
        <f>'KEEI BAU - Industry'!S$9*'Petrochemicals Split'!$D$37*'Petrochemicals Split'!$I$7</f>
        <v>40817414611285.32</v>
      </c>
      <c r="D12" s="179">
        <f>'KEEI BAU - Industry'!T$9*'Petrochemicals Split'!$D$37*'Petrochemicals Split'!$I$7</f>
        <v>42113305056113.211</v>
      </c>
      <c r="E12" s="179">
        <f>'KEEI BAU - Industry'!U$9*'Petrochemicals Split'!$D$37*'Petrochemicals Split'!$I$7</f>
        <v>43409195500941.102</v>
      </c>
      <c r="F12" s="179">
        <f>'KEEI BAU - Industry'!V$9*'Petrochemicals Split'!$D$37*'Petrochemicals Split'!$I$7</f>
        <v>44705085945768.992</v>
      </c>
      <c r="G12" s="179">
        <f>'KEEI BAU - Industry'!W$9*'Petrochemicals Split'!$D$37*'Petrochemicals Split'!$I$7</f>
        <v>46000976390596.875</v>
      </c>
      <c r="H12" s="179">
        <f>'KEEI BAU - Industry'!X$9*'Petrochemicals Split'!$D$37*'Petrochemicals Split'!$I$7</f>
        <v>46267742640502.992</v>
      </c>
      <c r="I12" s="179">
        <f>'KEEI BAU - Industry'!Y$9*'Petrochemicals Split'!$D$37*'Petrochemicals Split'!$I$7</f>
        <v>46534508890409.039</v>
      </c>
      <c r="J12" s="179">
        <f>'KEEI BAU - Industry'!Z$9*'Petrochemicals Split'!$D$37*'Petrochemicals Split'!$I$7</f>
        <v>46801275140315.156</v>
      </c>
      <c r="K12" s="179">
        <f>'KEEI BAU - Industry'!AA$9*'Petrochemicals Split'!$D$37*'Petrochemicals Split'!$I$7</f>
        <v>47068041390221.203</v>
      </c>
      <c r="L12" s="179">
        <f>'KEEI BAU - Industry'!AB$9*'Petrochemicals Split'!$D$37*'Petrochemicals Split'!$I$7</f>
        <v>47334807640127.273</v>
      </c>
      <c r="M12" s="179">
        <f>'KEEI BAU - Industry'!AC$9*'Petrochemicals Split'!$D$37*'Petrochemicals Split'!$I$7</f>
        <v>47449740645168.594</v>
      </c>
      <c r="N12" s="179">
        <f>'KEEI BAU - Industry'!AD$9*'Petrochemicals Split'!$D$37*'Petrochemicals Split'!$I$7</f>
        <v>47564673650209.93</v>
      </c>
      <c r="O12" s="179">
        <f>'KEEI BAU - Industry'!AE$9*'Petrochemicals Split'!$D$37*'Petrochemicals Split'!$I$7</f>
        <v>47679606655251.273</v>
      </c>
      <c r="P12" s="179">
        <f>'KEEI BAU - Industry'!AF$9*'Petrochemicals Split'!$D$37*'Petrochemicals Split'!$I$7</f>
        <v>47794539660292.617</v>
      </c>
      <c r="Q12" s="179">
        <f>'KEEI BAU - Industry'!AG$9*'Petrochemicals Split'!$D$37*'Petrochemicals Split'!$I$7</f>
        <v>47909472665333.977</v>
      </c>
      <c r="R12" s="179">
        <f>'KEEI BAU - Industry'!AH$9*'Petrochemicals Split'!$D$37*'Petrochemicals Split'!$I$7</f>
        <v>47958143949402.125</v>
      </c>
      <c r="S12" s="179">
        <f>'KEEI BAU - Industry'!AI$9*'Petrochemicals Split'!$D$37*'Petrochemicals Split'!$I$7</f>
        <v>48006815233470.266</v>
      </c>
      <c r="T12" s="179">
        <f>'KEEI BAU - Industry'!AJ$9*'Petrochemicals Split'!$D$37*'Petrochemicals Split'!$I$7</f>
        <v>48055486517538.414</v>
      </c>
      <c r="U12" s="179">
        <f>'KEEI BAU - Industry'!AK$9*'Petrochemicals Split'!$D$37*'Petrochemicals Split'!$I$7</f>
        <v>48104157801606.547</v>
      </c>
      <c r="V12" s="179">
        <f>'KEEI BAU - Industry'!AL$9*'Petrochemicals Split'!$D$37*'Petrochemicals Split'!$I$7</f>
        <v>48152829085674.68</v>
      </c>
      <c r="W12" s="179">
        <f>'KEEI BAU - Industry'!AM$9*'Petrochemicals Split'!$D$37*'Petrochemicals Split'!$I$7</f>
        <v>48289849331040.445</v>
      </c>
      <c r="X12" s="179">
        <f>'KEEI BAU - Industry'!AN$9*'Petrochemicals Split'!$D$37*'Petrochemicals Split'!$I$7</f>
        <v>48366631648248.734</v>
      </c>
      <c r="Y12" s="179">
        <f>'KEEI BAU - Industry'!AO$9*'Petrochemicals Split'!$D$37*'Petrochemicals Split'!$I$7</f>
        <v>48443413965457.031</v>
      </c>
      <c r="Z12" s="179">
        <f>'KEEI BAU - Industry'!AP$9*'Petrochemicals Split'!$D$37*'Petrochemicals Split'!$I$7</f>
        <v>48520196282665.328</v>
      </c>
      <c r="AA12" s="179">
        <f>'KEEI BAU - Industry'!AQ$9*'Petrochemicals Split'!$D$37*'Petrochemicals Split'!$I$7</f>
        <v>48596978599873.594</v>
      </c>
      <c r="AB12" s="179">
        <f>'KEEI BAU - Industry'!AR$9*'Petrochemicals Split'!$D$37*'Petrochemicals Split'!$I$7</f>
        <v>48673760917081.875</v>
      </c>
      <c r="AC12" s="179">
        <f>'KEEI BAU - Industry'!AS$9*'Petrochemicals Split'!$D$37*'Petrochemicals Split'!$I$7</f>
        <v>48750543234290.172</v>
      </c>
      <c r="AD12" s="179">
        <f>'KEEI BAU - Industry'!AT$9*'Petrochemicals Split'!$D$37*'Petrochemicals Split'!$I$7</f>
        <v>48827325551498.469</v>
      </c>
      <c r="AE12" s="179">
        <f>'KEEI BAU - Industry'!AU$9*'Petrochemicals Split'!$D$37*'Petrochemicals Split'!$I$7</f>
        <v>48904107868706.766</v>
      </c>
      <c r="AF12" s="179">
        <f>'KEEI BAU - Industry'!AV$9*'Petrochemicals Split'!$D$37*'Petrochemicals Split'!$I$7</f>
        <v>48980890185915.063</v>
      </c>
    </row>
    <row r="13" spans="1:35">
      <c r="A13" s="4" t="s">
        <v>13</v>
      </c>
      <c r="B13" s="179">
        <f>'KEEI BAU - Industry'!R$37*'Others Split'!$D$46*'Others Split'!$I$12</f>
        <v>70943688343.373352</v>
      </c>
      <c r="C13" s="179">
        <f>'KEEI BAU - Industry'!S$37*'Others Split'!$D$46*'Others Split'!$I$12</f>
        <v>72517667188.651123</v>
      </c>
      <c r="D13" s="179">
        <f>'KEEI BAU - Industry'!T$37*'Others Split'!$D$46*'Others Split'!$I$12</f>
        <v>74091646033.928894</v>
      </c>
      <c r="E13" s="179">
        <f>'KEEI BAU - Industry'!U$37*'Others Split'!$D$46*'Others Split'!$I$12</f>
        <v>75665624879.20668</v>
      </c>
      <c r="F13" s="179">
        <f>'KEEI BAU - Industry'!V$37*'Others Split'!$D$46*'Others Split'!$I$12</f>
        <v>77239603724.484451</v>
      </c>
      <c r="G13" s="179">
        <f>'KEEI BAU - Industry'!W$37*'Others Split'!$D$46*'Others Split'!$I$12</f>
        <v>78813582569.762222</v>
      </c>
      <c r="H13" s="179">
        <f>'KEEI BAU - Industry'!X$37*'Others Split'!$D$46*'Others Split'!$I$12</f>
        <v>79540943856.087708</v>
      </c>
      <c r="I13" s="179">
        <f>'KEEI BAU - Industry'!Y$37*'Others Split'!$D$46*'Others Split'!$I$12</f>
        <v>80268305142.412964</v>
      </c>
      <c r="J13" s="179">
        <f>'KEEI BAU - Industry'!Z$37*'Others Split'!$D$46*'Others Split'!$I$12</f>
        <v>80995666428.738235</v>
      </c>
      <c r="K13" s="179">
        <f>'KEEI BAU - Industry'!AA$37*'Others Split'!$D$46*'Others Split'!$I$12</f>
        <v>81723027715.063507</v>
      </c>
      <c r="L13" s="179">
        <f>'KEEI BAU - Industry'!AB$37*'Others Split'!$D$46*'Others Split'!$I$12</f>
        <v>82450389001.388916</v>
      </c>
      <c r="M13" s="179">
        <f>'KEEI BAU - Industry'!AC$37*'Others Split'!$D$46*'Others Split'!$I$12</f>
        <v>82967516294.656555</v>
      </c>
      <c r="N13" s="179">
        <f>'KEEI BAU - Industry'!AD$37*'Others Split'!$D$46*'Others Split'!$I$12</f>
        <v>83484643587.924362</v>
      </c>
      <c r="O13" s="179">
        <f>'KEEI BAU - Industry'!AE$37*'Others Split'!$D$46*'Others Split'!$I$12</f>
        <v>84001770881.192154</v>
      </c>
      <c r="P13" s="179">
        <f>'KEEI BAU - Industry'!AF$37*'Others Split'!$D$46*'Others Split'!$I$12</f>
        <v>84518898174.459946</v>
      </c>
      <c r="Q13" s="179">
        <f>'KEEI BAU - Industry'!AG$37*'Others Split'!$D$46*'Others Split'!$I$12</f>
        <v>85036025467.727707</v>
      </c>
      <c r="R13" s="179">
        <f>'KEEI BAU - Industry'!AH$37*'Others Split'!$D$46*'Others Split'!$I$12</f>
        <v>85441994557.769897</v>
      </c>
      <c r="S13" s="179">
        <f>'KEEI BAU - Industry'!AI$37*'Others Split'!$D$46*'Others Split'!$I$12</f>
        <v>85847963647.811768</v>
      </c>
      <c r="T13" s="179">
        <f>'KEEI BAU - Industry'!AJ$37*'Others Split'!$D$46*'Others Split'!$I$12</f>
        <v>86253932737.85376</v>
      </c>
      <c r="U13" s="179">
        <f>'KEEI BAU - Industry'!AK$37*'Others Split'!$D$46*'Others Split'!$I$12</f>
        <v>86659901827.895782</v>
      </c>
      <c r="V13" s="179">
        <f>'KEEI BAU - Industry'!AL$37*'Others Split'!$D$46*'Others Split'!$I$12</f>
        <v>87065870917.937653</v>
      </c>
      <c r="W13" s="179">
        <f>'KEEI BAU - Industry'!AM$37*'Others Split'!$D$46*'Others Split'!$I$12</f>
        <v>87620050945.614075</v>
      </c>
      <c r="X13" s="179">
        <f>'KEEI BAU - Industry'!AN$37*'Others Split'!$D$46*'Others Split'!$I$12</f>
        <v>88073178061.266968</v>
      </c>
      <c r="Y13" s="179">
        <f>'KEEI BAU - Industry'!AO$37*'Others Split'!$D$46*'Others Split'!$I$12</f>
        <v>88526305176.920029</v>
      </c>
      <c r="Z13" s="179">
        <f>'KEEI BAU - Industry'!AP$37*'Others Split'!$D$46*'Others Split'!$I$12</f>
        <v>88979432292.572937</v>
      </c>
      <c r="AA13" s="179">
        <f>'KEEI BAU - Industry'!AQ$37*'Others Split'!$D$46*'Others Split'!$I$12</f>
        <v>89432559408.22583</v>
      </c>
      <c r="AB13" s="179">
        <f>'KEEI BAU - Industry'!AR$37*'Others Split'!$D$46*'Others Split'!$I$12</f>
        <v>89885686523.878738</v>
      </c>
      <c r="AC13" s="179">
        <f>'KEEI BAU - Industry'!AS$37*'Others Split'!$D$46*'Others Split'!$I$12</f>
        <v>90338813639.531784</v>
      </c>
      <c r="AD13" s="179">
        <f>'KEEI BAU - Industry'!AT$37*'Others Split'!$D$46*'Others Split'!$I$12</f>
        <v>90791940755.184708</v>
      </c>
      <c r="AE13" s="179">
        <f>'KEEI BAU - Industry'!AU$37*'Others Split'!$D$46*'Others Split'!$I$12</f>
        <v>91245067870.837601</v>
      </c>
      <c r="AF13" s="179">
        <f>'KEEI BAU - Industry'!AV$37*'Others Split'!$D$46*'Others Split'!$I$12</f>
        <v>91698194986.490646</v>
      </c>
    </row>
    <row r="14" spans="1:35">
      <c r="A14" s="4" t="s">
        <v>14</v>
      </c>
      <c r="B14" s="179">
        <f>'KEEI BAU - Industry'!R$37*'Others Split'!$D$46*'Others Split'!$I$13</f>
        <v>8205819951716.8506</v>
      </c>
      <c r="C14" s="179">
        <f>'KEEI BAU - Industry'!S$37*'Others Split'!$D$46*'Others Split'!$I$13</f>
        <v>8387876838153.9795</v>
      </c>
      <c r="D14" s="179">
        <f>'KEEI BAU - Industry'!T$37*'Others Split'!$D$46*'Others Split'!$I$13</f>
        <v>8569933724591.1084</v>
      </c>
      <c r="E14" s="179">
        <f>'KEEI BAU - Industry'!U$37*'Others Split'!$D$46*'Others Split'!$I$13</f>
        <v>8751990611028.2383</v>
      </c>
      <c r="F14" s="179">
        <f>'KEEI BAU - Industry'!V$37*'Others Split'!$D$46*'Others Split'!$I$13</f>
        <v>8934047497465.3672</v>
      </c>
      <c r="G14" s="179">
        <f>'KEEI BAU - Industry'!W$37*'Others Split'!$D$46*'Others Split'!$I$13</f>
        <v>9116104383902.4961</v>
      </c>
      <c r="H14" s="179">
        <f>'KEEI BAU - Industry'!X$37*'Others Split'!$D$46*'Others Split'!$I$13</f>
        <v>9200235839354.1445</v>
      </c>
      <c r="I14" s="179">
        <f>'KEEI BAU - Industry'!Y$37*'Others Split'!$D$46*'Others Split'!$I$13</f>
        <v>9284367294805.7656</v>
      </c>
      <c r="J14" s="179">
        <f>'KEEI BAU - Industry'!Z$37*'Others Split'!$D$46*'Others Split'!$I$13</f>
        <v>9368498750257.3887</v>
      </c>
      <c r="K14" s="179">
        <f>'KEEI BAU - Industry'!AA$37*'Others Split'!$D$46*'Others Split'!$I$13</f>
        <v>9452630205709.0098</v>
      </c>
      <c r="L14" s="179">
        <f>'KEEI BAU - Industry'!AB$37*'Others Split'!$D$46*'Others Split'!$I$13</f>
        <v>9536761661160.6504</v>
      </c>
      <c r="M14" s="179">
        <f>'KEEI BAU - Industry'!AC$37*'Others Split'!$D$46*'Others Split'!$I$13</f>
        <v>9596576051415.2734</v>
      </c>
      <c r="N14" s="179">
        <f>'KEEI BAU - Industry'!AD$37*'Others Split'!$D$46*'Others Split'!$I$13</f>
        <v>9656390441669.916</v>
      </c>
      <c r="O14" s="179">
        <f>'KEEI BAU - Industry'!AE$37*'Others Split'!$D$46*'Others Split'!$I$13</f>
        <v>9716204831924.5586</v>
      </c>
      <c r="P14" s="179">
        <f>'KEEI BAU - Industry'!AF$37*'Others Split'!$D$46*'Others Split'!$I$13</f>
        <v>9776019222179.1992</v>
      </c>
      <c r="Q14" s="179">
        <f>'KEEI BAU - Industry'!AG$37*'Others Split'!$D$46*'Others Split'!$I$13</f>
        <v>9835833612433.8379</v>
      </c>
      <c r="R14" s="179">
        <f>'KEEI BAU - Industry'!AH$37*'Others Split'!$D$46*'Others Split'!$I$13</f>
        <v>9882790703848.7168</v>
      </c>
      <c r="S14" s="179">
        <f>'KEEI BAU - Industry'!AI$37*'Others Split'!$D$46*'Others Split'!$I$13</f>
        <v>9929747795263.5605</v>
      </c>
      <c r="T14" s="179">
        <f>'KEEI BAU - Industry'!AJ$37*'Others Split'!$D$46*'Others Split'!$I$13</f>
        <v>9976704886678.418</v>
      </c>
      <c r="U14" s="179">
        <f>'KEEI BAU - Industry'!AK$37*'Others Split'!$D$46*'Others Split'!$I$13</f>
        <v>10023661978093.277</v>
      </c>
      <c r="V14" s="179">
        <f>'KEEI BAU - Industry'!AL$37*'Others Split'!$D$46*'Others Split'!$I$13</f>
        <v>10070619069508.121</v>
      </c>
      <c r="W14" s="179">
        <f>'KEEI BAU - Industry'!AM$37*'Others Split'!$D$46*'Others Split'!$I$13</f>
        <v>10134719226042.693</v>
      </c>
      <c r="X14" s="179">
        <f>'KEEI BAU - Industry'!AN$37*'Others Split'!$D$46*'Others Split'!$I$13</f>
        <v>10187130929086.545</v>
      </c>
      <c r="Y14" s="179">
        <f>'KEEI BAU - Industry'!AO$37*'Others Split'!$D$46*'Others Split'!$I$13</f>
        <v>10239542632130.416</v>
      </c>
      <c r="Z14" s="179">
        <f>'KEEI BAU - Industry'!AP$37*'Others Split'!$D$46*'Others Split'!$I$13</f>
        <v>10291954335174.27</v>
      </c>
      <c r="AA14" s="179">
        <f>'KEEI BAU - Industry'!AQ$37*'Others Split'!$D$46*'Others Split'!$I$13</f>
        <v>10344366038218.121</v>
      </c>
      <c r="AB14" s="179">
        <f>'KEEI BAU - Industry'!AR$37*'Others Split'!$D$46*'Others Split'!$I$13</f>
        <v>10396777741261.973</v>
      </c>
      <c r="AC14" s="179">
        <f>'KEEI BAU - Industry'!AS$37*'Others Split'!$D$46*'Others Split'!$I$13</f>
        <v>10449189444305.842</v>
      </c>
      <c r="AD14" s="179">
        <f>'KEEI BAU - Industry'!AT$37*'Others Split'!$D$46*'Others Split'!$I$13</f>
        <v>10501601147349.695</v>
      </c>
      <c r="AE14" s="179">
        <f>'KEEI BAU - Industry'!AU$37*'Others Split'!$D$46*'Others Split'!$I$13</f>
        <v>10554012850393.549</v>
      </c>
      <c r="AF14" s="179">
        <f>'KEEI BAU - Industry'!AV$37*'Others Split'!$D$46*'Others Split'!$I$13</f>
        <v>10606424553437.418</v>
      </c>
    </row>
    <row r="15" spans="1:35">
      <c r="A15" s="4" t="s">
        <v>15</v>
      </c>
      <c r="B15" s="179">
        <f>'KEEI BAU - Industry'!R23*'Steel Split'!$D$5</f>
        <v>451307814823.37329</v>
      </c>
      <c r="C15" s="179">
        <f>'KEEI BAU - Industry'!S23*'Steel Split'!$D$5</f>
        <v>440911080841.2793</v>
      </c>
      <c r="D15" s="179">
        <f>'KEEI BAU - Industry'!T23*'Steel Split'!$D$5</f>
        <v>430514346859.1853</v>
      </c>
      <c r="E15" s="179">
        <f>'KEEI BAU - Industry'!U23*'Steel Split'!$D$5</f>
        <v>420117612877.09125</v>
      </c>
      <c r="F15" s="179">
        <f>'KEEI BAU - Industry'!V23*'Steel Split'!$D$5</f>
        <v>409720878894.99731</v>
      </c>
      <c r="G15" s="179">
        <f>'KEEI BAU - Industry'!W23*'Steel Split'!$D$5</f>
        <v>399324144912.90332</v>
      </c>
      <c r="H15" s="179">
        <f>'KEEI BAU - Industry'!X23*'Steel Split'!$D$5</f>
        <v>397947165102.85919</v>
      </c>
      <c r="I15" s="179">
        <f>'KEEI BAU - Industry'!Y23*'Steel Split'!$D$5</f>
        <v>396570185292.8147</v>
      </c>
      <c r="J15" s="179">
        <f>'KEEI BAU - Industry'!Z23*'Steel Split'!$D$5</f>
        <v>395193205482.7702</v>
      </c>
      <c r="K15" s="179">
        <f>'KEEI BAU - Industry'!AA23*'Steel Split'!$D$5</f>
        <v>393816225672.72571</v>
      </c>
      <c r="L15" s="179">
        <f>'KEEI BAU - Industry'!AB23*'Steel Split'!$D$5</f>
        <v>392439245862.68085</v>
      </c>
      <c r="M15" s="179">
        <f>'KEEI BAU - Industry'!AC23*'Steel Split'!$D$5</f>
        <v>389685286242.59186</v>
      </c>
      <c r="N15" s="179">
        <f>'KEEI BAU - Industry'!AD23*'Steel Split'!$D$5</f>
        <v>386931326622.50287</v>
      </c>
      <c r="O15" s="179">
        <f>'KEEI BAU - Industry'!AE23*'Steel Split'!$D$5</f>
        <v>384177367002.41388</v>
      </c>
      <c r="P15" s="179">
        <f>'KEEI BAU - Industry'!AF23*'Steel Split'!$D$5</f>
        <v>381423407382.32489</v>
      </c>
      <c r="Q15" s="179">
        <f>'KEEI BAU - Industry'!AG23*'Steel Split'!$D$5</f>
        <v>378669447762.2359</v>
      </c>
      <c r="R15" s="179">
        <f>'KEEI BAU - Industry'!AH23*'Steel Split'!$D$5</f>
        <v>374538508332.10248</v>
      </c>
      <c r="S15" s="179">
        <f>'KEEI BAU - Industry'!AI23*'Steel Split'!$D$5</f>
        <v>370407568901.96899</v>
      </c>
      <c r="T15" s="179">
        <f>'KEEI BAU - Industry'!AJ23*'Steel Split'!$D$5</f>
        <v>366276629471.83551</v>
      </c>
      <c r="U15" s="179">
        <f>'KEEI BAU - Industry'!AK23*'Steel Split'!$D$5</f>
        <v>362145690041.70203</v>
      </c>
      <c r="V15" s="179">
        <f>'KEEI BAU - Industry'!AL23*'Steel Split'!$D$5</f>
        <v>358014750611.56854</v>
      </c>
      <c r="W15" s="179">
        <f>'KEEI BAU - Industry'!AM23*'Steel Split'!$D$5</f>
        <v>355719784261.49481</v>
      </c>
      <c r="X15" s="179">
        <f>'KEEI BAU - Industry'!AN23*'Steel Split'!$D$5</f>
        <v>352173018084.10742</v>
      </c>
      <c r="Y15" s="179">
        <f>'KEEI BAU - Industry'!AO23*'Steel Split'!$D$5</f>
        <v>348626251906.72003</v>
      </c>
      <c r="Z15" s="179">
        <f>'KEEI BAU - Industry'!AP23*'Steel Split'!$D$5</f>
        <v>345079485729.3327</v>
      </c>
      <c r="AA15" s="179">
        <f>'KEEI BAU - Industry'!AQ23*'Steel Split'!$D$5</f>
        <v>341532719551.94531</v>
      </c>
      <c r="AB15" s="179">
        <f>'KEEI BAU - Industry'!AR23*'Steel Split'!$D$5</f>
        <v>337985953374.55792</v>
      </c>
      <c r="AC15" s="179">
        <f>'KEEI BAU - Industry'!AS23*'Steel Split'!$D$5</f>
        <v>334439187197.17053</v>
      </c>
      <c r="AD15" s="179">
        <f>'KEEI BAU - Industry'!AT23*'Steel Split'!$D$5</f>
        <v>330892421019.7832</v>
      </c>
      <c r="AE15" s="179">
        <f>'KEEI BAU - Industry'!AU23*'Steel Split'!$D$5</f>
        <v>327345654842.39581</v>
      </c>
      <c r="AF15" s="179">
        <f>'KEEI BAU - Industry'!AV23*'Steel Split'!$D$5</f>
        <v>323798888665.00842</v>
      </c>
    </row>
    <row r="16" spans="1:35">
      <c r="A16" s="4" t="s">
        <v>16</v>
      </c>
      <c r="B16" s="20">
        <f>'KEEI BAU - Industry'!R$16*'Non-ferrous Metals Split'!$I$6*'Non-ferrous Metals Split'!$D$44</f>
        <v>251690520001.31882</v>
      </c>
      <c r="C16" s="20">
        <f>'KEEI BAU - Industry'!S$16*'Non-ferrous Metals Split'!$I$6*'Non-ferrous Metals Split'!$D$44</f>
        <v>255290266137.87906</v>
      </c>
      <c r="D16" s="20">
        <f>'KEEI BAU - Industry'!T$16*'Non-ferrous Metals Split'!$I$6*'Non-ferrous Metals Split'!$D$44</f>
        <v>258890012274.43936</v>
      </c>
      <c r="E16" s="20">
        <f>'KEEI BAU - Industry'!U$16*'Non-ferrous Metals Split'!$I$6*'Non-ferrous Metals Split'!$D$44</f>
        <v>262489758410.9996</v>
      </c>
      <c r="F16" s="20">
        <f>'KEEI BAU - Industry'!V$16*'Non-ferrous Metals Split'!$I$6*'Non-ferrous Metals Split'!$D$44</f>
        <v>266089504547.55991</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2139369420011.2097</v>
      </c>
      <c r="C17" s="20">
        <f>'KEEI BAU - Industry'!S$16*'Non-ferrous Metals Split'!$I$7*'Non-ferrous Metals Split'!$D$44</f>
        <v>2169967262171.9719</v>
      </c>
      <c r="D17" s="20">
        <f>'KEEI BAU - Industry'!T$16*'Non-ferrous Metals Split'!$I$7*'Non-ferrous Metals Split'!$D$44</f>
        <v>2200565104332.7344</v>
      </c>
      <c r="E17" s="20">
        <f>'KEEI BAU - Industry'!U$16*'Non-ferrous Metals Split'!$I$7*'Non-ferrous Metals Split'!$D$44</f>
        <v>2231162946493.4966</v>
      </c>
      <c r="F17" s="20">
        <f>'KEEI BAU - Industry'!V$16*'Non-ferrous Metals Split'!$I$7*'Non-ferrous Metals Split'!$D$44</f>
        <v>2261760788654.2588</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179">
        <f>'KEEI BAU - Industry'!R$37*'Others Split'!$D$46*'Others Split'!$I$14</f>
        <v>12033291122812.645</v>
      </c>
      <c r="C23" s="179">
        <f>'KEEI BAU - Industry'!S$37*'Others Split'!$D$46*'Others Split'!$I$14</f>
        <v>12300265481048.771</v>
      </c>
      <c r="D23" s="179">
        <f>'KEEI BAU - Industry'!T$37*'Others Split'!$D$46*'Others Split'!$I$14</f>
        <v>12567239839284.898</v>
      </c>
      <c r="E23" s="179">
        <f>'KEEI BAU - Industry'!U$37*'Others Split'!$D$46*'Others Split'!$I$14</f>
        <v>12834214197521.027</v>
      </c>
      <c r="F23" s="179">
        <f>'KEEI BAU - Industry'!V$37*'Others Split'!$D$46*'Others Split'!$I$14</f>
        <v>13101188555757.154</v>
      </c>
      <c r="G23" s="179">
        <f>'KEEI BAU - Industry'!W$37*'Others Split'!$D$46*'Others Split'!$I$14</f>
        <v>13368162913993.281</v>
      </c>
      <c r="H23" s="179">
        <f>'KEEI BAU - Industry'!X$37*'Others Split'!$D$46*'Others Split'!$I$14</f>
        <v>13491536117645.381</v>
      </c>
      <c r="I23" s="179">
        <f>'KEEI BAU - Industry'!Y$37*'Others Split'!$D$46*'Others Split'!$I$14</f>
        <v>13614909321297.441</v>
      </c>
      <c r="J23" s="179">
        <f>'KEEI BAU - Industry'!Z$37*'Others Split'!$D$46*'Others Split'!$I$14</f>
        <v>13738282524949.504</v>
      </c>
      <c r="K23" s="179">
        <f>'KEEI BAU - Industry'!AA$37*'Others Split'!$D$46*'Others Split'!$I$14</f>
        <v>13861655728601.564</v>
      </c>
      <c r="L23" s="179">
        <f>'KEEI BAU - Industry'!AB$37*'Others Split'!$D$46*'Others Split'!$I$14</f>
        <v>13985028932253.652</v>
      </c>
      <c r="M23" s="179">
        <f>'KEEI BAU - Industry'!AC$37*'Others Split'!$D$46*'Others Split'!$I$14</f>
        <v>14072742771394.959</v>
      </c>
      <c r="N23" s="179">
        <f>'KEEI BAU - Industry'!AD$37*'Others Split'!$D$46*'Others Split'!$I$14</f>
        <v>14160456610536.293</v>
      </c>
      <c r="O23" s="179">
        <f>'KEEI BAU - Industry'!AE$37*'Others Split'!$D$46*'Others Split'!$I$14</f>
        <v>14248170449677.627</v>
      </c>
      <c r="P23" s="179">
        <f>'KEEI BAU - Industry'!AF$37*'Others Split'!$D$46*'Others Split'!$I$14</f>
        <v>14335884288818.957</v>
      </c>
      <c r="Q23" s="179">
        <f>'KEEI BAU - Industry'!AG$37*'Others Split'!$D$46*'Others Split'!$I$14</f>
        <v>14423598127960.285</v>
      </c>
      <c r="R23" s="179">
        <f>'KEEI BAU - Industry'!AH$37*'Others Split'!$D$46*'Others Split'!$I$14</f>
        <v>14492457590463.791</v>
      </c>
      <c r="S23" s="179">
        <f>'KEEI BAU - Industry'!AI$37*'Others Split'!$D$46*'Others Split'!$I$14</f>
        <v>14561317052967.244</v>
      </c>
      <c r="T23" s="179">
        <f>'KEEI BAU - Industry'!AJ$37*'Others Split'!$D$46*'Others Split'!$I$14</f>
        <v>14630176515470.719</v>
      </c>
      <c r="U23" s="179">
        <f>'KEEI BAU - Industry'!AK$37*'Others Split'!$D$46*'Others Split'!$I$14</f>
        <v>14699035977974.197</v>
      </c>
      <c r="V23" s="179">
        <f>'KEEI BAU - Industry'!AL$37*'Others Split'!$D$46*'Others Split'!$I$14</f>
        <v>14767895440477.648</v>
      </c>
      <c r="W23" s="179">
        <f>'KEEI BAU - Industry'!AM$37*'Others Split'!$D$46*'Others Split'!$I$14</f>
        <v>14861894071831.607</v>
      </c>
      <c r="X23" s="179">
        <f>'KEEI BAU - Industry'!AN$37*'Others Split'!$D$46*'Others Split'!$I$14</f>
        <v>14938752360787.498</v>
      </c>
      <c r="Y23" s="179">
        <f>'KEEI BAU - Industry'!AO$37*'Others Split'!$D$46*'Others Split'!$I$14</f>
        <v>15015610649743.416</v>
      </c>
      <c r="Z23" s="179">
        <f>'KEEI BAU - Industry'!AP$37*'Others Split'!$D$46*'Others Split'!$I$14</f>
        <v>15092468938699.311</v>
      </c>
      <c r="AA23" s="179">
        <f>'KEEI BAU - Industry'!AQ$37*'Others Split'!$D$46*'Others Split'!$I$14</f>
        <v>15169327227655.203</v>
      </c>
      <c r="AB23" s="179">
        <f>'KEEI BAU - Industry'!AR$37*'Others Split'!$D$46*'Others Split'!$I$14</f>
        <v>15246185516611.094</v>
      </c>
      <c r="AC23" s="179">
        <f>'KEEI BAU - Industry'!AS$37*'Others Split'!$D$46*'Others Split'!$I$14</f>
        <v>15323043805567.012</v>
      </c>
      <c r="AD23" s="179">
        <f>'KEEI BAU - Industry'!AT$37*'Others Split'!$D$46*'Others Split'!$I$14</f>
        <v>15399902094522.906</v>
      </c>
      <c r="AE23" s="179">
        <f>'KEEI BAU - Industry'!AU$37*'Others Split'!$D$46*'Others Split'!$I$14</f>
        <v>15476760383478.799</v>
      </c>
      <c r="AF23" s="179">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179">
        <f>'Water and Waste'!D34*(1+'Water and Waste'!D40)*(1+'Water and Waste'!E40)</f>
        <v>355814807146.05389</v>
      </c>
      <c r="C25" s="179">
        <f>B25*(1+'Water and Waste'!F40)</f>
        <v>356170621953.19989</v>
      </c>
      <c r="D25" s="179">
        <f>C25*(1+'Water and Waste'!G40)</f>
        <v>356526792575.15308</v>
      </c>
      <c r="E25" s="179">
        <f>D25*(1+'Water and Waste'!H40)</f>
        <v>356883319367.72821</v>
      </c>
      <c r="F25" s="179">
        <f>E25*(1+'Water and Waste'!I40)</f>
        <v>357240202687.09589</v>
      </c>
      <c r="G25" s="179">
        <f>F25*(1+'Water and Waste'!J40)</f>
        <v>357597442889.78296</v>
      </c>
      <c r="H25" s="179">
        <f>G25*(1+'Water and Waste'!K40)</f>
        <v>357955040332.67273</v>
      </c>
      <c r="I25" s="179">
        <f>H25*(1+'Water and Waste'!L40)</f>
        <v>358312995373.00537</v>
      </c>
      <c r="J25" s="179">
        <f>I25*(1+'Water and Waste'!M40)</f>
        <v>358671308368.37836</v>
      </c>
      <c r="K25" s="179">
        <f>J25*(1+'Water and Waste'!N40)</f>
        <v>359029979676.7467</v>
      </c>
      <c r="L25" s="179">
        <f>K25*(1+'Water and Waste'!O40)</f>
        <v>359389009656.4234</v>
      </c>
      <c r="M25" s="179">
        <f>L25*(1+'Water and Waste'!P40)</f>
        <v>359748398666.07977</v>
      </c>
      <c r="N25" s="179">
        <f>M25*(1+'Water and Waste'!Q40)</f>
        <v>360108147064.74579</v>
      </c>
      <c r="O25" s="179">
        <f>N25*(1+'Water and Waste'!R40)</f>
        <v>360468255211.81049</v>
      </c>
      <c r="P25" s="179">
        <f>O25*(1+'Water and Waste'!S40)</f>
        <v>360828723467.02228</v>
      </c>
      <c r="Q25" s="179">
        <f>P25*(1+'Water and Waste'!T40)</f>
        <v>361189552190.48926</v>
      </c>
      <c r="R25" s="179">
        <f>Q25*(1+'Water and Waste'!U40)</f>
        <v>361550741742.67969</v>
      </c>
      <c r="S25" s="179">
        <f>R25*(1+'Water and Waste'!V40)</f>
        <v>361912292484.4223</v>
      </c>
      <c r="T25" s="179">
        <f>S25*(1+'Water and Waste'!W40)</f>
        <v>362274204776.90668</v>
      </c>
      <c r="U25" s="179">
        <f>T25*(1+'Water and Waste'!X40)</f>
        <v>362636478981.68353</v>
      </c>
      <c r="V25" s="179">
        <f>U25*(1+'Water and Waste'!Y40)</f>
        <v>362999115460.66516</v>
      </c>
      <c r="W25" s="179">
        <f>V25*(1+'Water and Waste'!Z40)</f>
        <v>361184119883.36182</v>
      </c>
      <c r="X25" s="179">
        <f>W25*(1+'Water and Waste'!AA40)</f>
        <v>359378199283.94501</v>
      </c>
      <c r="Y25" s="179">
        <f>X25*(1+'Water and Waste'!AB40)</f>
        <v>357581308287.52527</v>
      </c>
      <c r="Z25" s="179">
        <f>Y25*(1+'Water and Waste'!AC40)</f>
        <v>355793401746.08765</v>
      </c>
      <c r="AA25" s="179">
        <f>Z25*(1+'Water and Waste'!AD40)</f>
        <v>354014434737.35718</v>
      </c>
      <c r="AB25" s="179">
        <f>AA25*(1+'Water and Waste'!AE40)</f>
        <v>352244362563.67041</v>
      </c>
      <c r="AC25" s="179">
        <f>AB25*(1+'Water and Waste'!AF40)</f>
        <v>350483140750.85205</v>
      </c>
      <c r="AD25" s="179">
        <f>AC25*(1+'Water and Waste'!AG40)</f>
        <v>348730725047.09778</v>
      </c>
      <c r="AE25" s="179">
        <f>AD25*(1+'Water and Waste'!AH40)</f>
        <v>346987071421.8623</v>
      </c>
      <c r="AF25" s="179">
        <f>AE25*(1+'Water and Waste'!AI40)</f>
        <v>345252136064.75293</v>
      </c>
    </row>
    <row r="26" spans="1:33">
      <c r="A26" s="4" t="s">
        <v>26</v>
      </c>
      <c r="B26" s="179">
        <f>'KEEI BAU - Industry'!R$37*'Others Split'!$D$46*'Others Split'!$I$15</f>
        <v>42981369015031.453</v>
      </c>
      <c r="C26" s="179">
        <f>'KEEI BAU - Industry'!S$37*'Others Split'!$D$46*'Others Split'!$I$15</f>
        <v>43934967103184.086</v>
      </c>
      <c r="D26" s="179">
        <f>'KEEI BAU - Industry'!T$37*'Others Split'!$D$46*'Others Split'!$I$15</f>
        <v>44888565191336.727</v>
      </c>
      <c r="E26" s="179">
        <f>'KEEI BAU - Industry'!U$37*'Others Split'!$D$46*'Others Split'!$I$15</f>
        <v>45842163279489.359</v>
      </c>
      <c r="F26" s="179">
        <f>'KEEI BAU - Industry'!V$37*'Others Split'!$D$46*'Others Split'!$I$15</f>
        <v>46795761367641.992</v>
      </c>
      <c r="G26" s="179">
        <f>'KEEI BAU - Industry'!W$37*'Others Split'!$D$46*'Others Split'!$I$15</f>
        <v>47749359455794.625</v>
      </c>
      <c r="H26" s="179">
        <f>'KEEI BAU - Industry'!X$37*'Others Split'!$D$46*'Others Split'!$I$15</f>
        <v>48190032679654.773</v>
      </c>
      <c r="I26" s="179">
        <f>'KEEI BAU - Industry'!Y$37*'Others Split'!$D$46*'Others Split'!$I$15</f>
        <v>48630705903514.773</v>
      </c>
      <c r="J26" s="179">
        <f>'KEEI BAU - Industry'!Z$37*'Others Split'!$D$46*'Others Split'!$I$15</f>
        <v>49071379127374.789</v>
      </c>
      <c r="K26" s="179">
        <f>'KEEI BAU - Industry'!AA$37*'Others Split'!$D$46*'Others Split'!$I$15</f>
        <v>49512052351234.797</v>
      </c>
      <c r="L26" s="179">
        <f>'KEEI BAU - Industry'!AB$37*'Others Split'!$D$46*'Others Split'!$I$15</f>
        <v>49952725575094.898</v>
      </c>
      <c r="M26" s="179">
        <f>'KEEI BAU - Industry'!AC$37*'Others Split'!$D$46*'Others Split'!$I$15</f>
        <v>50266028132922.188</v>
      </c>
      <c r="N26" s="179">
        <f>'KEEI BAU - Industry'!AD$37*'Others Split'!$D$46*'Others Split'!$I$15</f>
        <v>50579330690749.57</v>
      </c>
      <c r="O26" s="179">
        <f>'KEEI BAU - Industry'!AE$37*'Others Split'!$D$46*'Others Split'!$I$15</f>
        <v>50892633248576.953</v>
      </c>
      <c r="P26" s="179">
        <f>'KEEI BAU - Industry'!AF$37*'Others Split'!$D$46*'Others Split'!$I$15</f>
        <v>51205935806404.336</v>
      </c>
      <c r="Q26" s="179">
        <f>'KEEI BAU - Industry'!AG$37*'Others Split'!$D$46*'Others Split'!$I$15</f>
        <v>51519238364231.695</v>
      </c>
      <c r="R26" s="179">
        <f>'KEEI BAU - Industry'!AH$37*'Others Split'!$D$46*'Others Split'!$I$15</f>
        <v>51765195512432.742</v>
      </c>
      <c r="S26" s="179">
        <f>'KEEI BAU - Industry'!AI$37*'Others Split'!$D$46*'Others Split'!$I$15</f>
        <v>52011152660633.594</v>
      </c>
      <c r="T26" s="179">
        <f>'KEEI BAU - Industry'!AJ$37*'Others Split'!$D$46*'Others Split'!$I$15</f>
        <v>52257109808834.523</v>
      </c>
      <c r="U26" s="179">
        <f>'KEEI BAU - Industry'!AK$37*'Others Split'!$D$46*'Others Split'!$I$15</f>
        <v>52503066957035.469</v>
      </c>
      <c r="V26" s="179">
        <f>'KEEI BAU - Industry'!AL$37*'Others Split'!$D$46*'Others Split'!$I$15</f>
        <v>52749024105236.313</v>
      </c>
      <c r="W26" s="179">
        <f>'KEEI BAU - Industry'!AM$37*'Others Split'!$D$46*'Others Split'!$I$15</f>
        <v>53084775132939.203</v>
      </c>
      <c r="X26" s="179">
        <f>'KEEI BAU - Industry'!AN$37*'Others Split'!$D$46*'Others Split'!$I$15</f>
        <v>53359303060981.633</v>
      </c>
      <c r="Y26" s="179">
        <f>'KEEI BAU - Industry'!AO$37*'Others Split'!$D$46*'Others Split'!$I$15</f>
        <v>53633830989024.148</v>
      </c>
      <c r="Z26" s="179">
        <f>'KEEI BAU - Industry'!AP$37*'Others Split'!$D$46*'Others Split'!$I$15</f>
        <v>53908358917066.586</v>
      </c>
      <c r="AA26" s="179">
        <f>'KEEI BAU - Industry'!AQ$37*'Others Split'!$D$46*'Others Split'!$I$15</f>
        <v>54182886845109.016</v>
      </c>
      <c r="AB26" s="179">
        <f>'KEEI BAU - Industry'!AR$37*'Others Split'!$D$46*'Others Split'!$I$15</f>
        <v>54457414773151.445</v>
      </c>
      <c r="AC26" s="179">
        <f>'KEEI BAU - Industry'!AS$37*'Others Split'!$D$46*'Others Split'!$I$15</f>
        <v>54731942701193.969</v>
      </c>
      <c r="AD26" s="179">
        <f>'KEEI BAU - Industry'!AT$37*'Others Split'!$D$46*'Others Split'!$I$15</f>
        <v>55006470629236.406</v>
      </c>
      <c r="AE26" s="179">
        <f>'KEEI BAU - Industry'!AU$37*'Others Split'!$D$46*'Others Split'!$I$15</f>
        <v>55280998557278.828</v>
      </c>
      <c r="AF26" s="179">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4"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S71" sqref="S71"/>
    </sheetView>
  </sheetViews>
  <sheetFormatPr defaultColWidth="9.08984375" defaultRowHeight="14.5"/>
  <cols>
    <col min="1" max="1" width="39.90625" style="4" customWidth="1"/>
    <col min="2" max="33" width="11"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Split'!$D$47*'Others Split'!$L$6</f>
        <v>2339174908622.5283</v>
      </c>
      <c r="C2" s="179">
        <f>'KEEI BAU - Industry'!S37*'Others Split'!$D$47*'Others Split'!$L$6</f>
        <v>2391072574328.2661</v>
      </c>
      <c r="D2" s="179">
        <f>'KEEI BAU - Industry'!T37*'Others Split'!$D$47*'Others Split'!$L$6</f>
        <v>2442970240034.0039</v>
      </c>
      <c r="E2" s="179">
        <f>'KEEI BAU - Industry'!U37*'Others Split'!$D$47*'Others Split'!$L$6</f>
        <v>2494867905739.7412</v>
      </c>
      <c r="F2" s="179">
        <f>'KEEI BAU - Industry'!V37*'Others Split'!$D$47*'Others Split'!$L$6</f>
        <v>2546765571445.479</v>
      </c>
      <c r="G2" s="179">
        <f>'KEEI BAU - Industry'!W37*'Others Split'!$D$47*'Others Split'!$L$6</f>
        <v>2598663237151.2168</v>
      </c>
      <c r="H2" s="179">
        <f>'KEEI BAU - Industry'!X37*'Others Split'!$D$47*'Others Split'!$L$6</f>
        <v>2622645994605.8467</v>
      </c>
      <c r="I2" s="179">
        <f>'KEEI BAU - Industry'!Y37*'Others Split'!$D$47*'Others Split'!$L$6</f>
        <v>2646628752060.4697</v>
      </c>
      <c r="J2" s="179">
        <f>'KEEI BAU - Industry'!Z37*'Others Split'!$D$47*'Others Split'!$L$6</f>
        <v>2670611509515.0923</v>
      </c>
      <c r="K2" s="179">
        <f>'KEEI BAU - Industry'!AA37*'Others Split'!$D$47*'Others Split'!$L$6</f>
        <v>2694594266969.7153</v>
      </c>
      <c r="L2" s="179">
        <f>'KEEI BAU - Industry'!AB37*'Others Split'!$D$47*'Others Split'!$L$6</f>
        <v>2718577024424.3423</v>
      </c>
      <c r="M2" s="179">
        <f>'KEEI BAU - Industry'!AC37*'Others Split'!$D$47*'Others Split'!$L$6</f>
        <v>2735627888528.2886</v>
      </c>
      <c r="N2" s="179">
        <f>'KEEI BAU - Industry'!AD37*'Others Split'!$D$47*'Others Split'!$L$6</f>
        <v>2752678752632.2393</v>
      </c>
      <c r="O2" s="179">
        <f>'KEEI BAU - Industry'!AE37*'Others Split'!$D$47*'Others Split'!$L$6</f>
        <v>2769729616736.1909</v>
      </c>
      <c r="P2" s="179">
        <f>'KEEI BAU - Industry'!AF37*'Others Split'!$D$47*'Others Split'!$L$6</f>
        <v>2786780480840.1416</v>
      </c>
      <c r="Q2" s="179">
        <f>'KEEI BAU - Industry'!AG37*'Others Split'!$D$47*'Others Split'!$L$6</f>
        <v>2803831344944.0913</v>
      </c>
      <c r="R2" s="179">
        <f>'KEEI BAU - Industry'!AH37*'Others Split'!$D$47*'Others Split'!$L$6</f>
        <v>2817217070035.0498</v>
      </c>
      <c r="S2" s="179">
        <f>'KEEI BAU - Industry'!AI37*'Others Split'!$D$47*'Others Split'!$L$6</f>
        <v>2830602795125.9971</v>
      </c>
      <c r="T2" s="179">
        <f>'KEEI BAU - Industry'!AJ37*'Others Split'!$D$47*'Others Split'!$L$6</f>
        <v>2843988520216.9492</v>
      </c>
      <c r="U2" s="179">
        <f>'KEEI BAU - Industry'!AK37*'Others Split'!$D$47*'Others Split'!$L$6</f>
        <v>2857374245307.9014</v>
      </c>
      <c r="V2" s="179">
        <f>'KEEI BAU - Industry'!AL37*'Others Split'!$D$47*'Others Split'!$L$6</f>
        <v>2870759970398.8491</v>
      </c>
      <c r="W2" s="179">
        <f>'KEEI BAU - Industry'!AM37*'Others Split'!$D$47*'Others Split'!$L$6</f>
        <v>2889032547507.1338</v>
      </c>
      <c r="X2" s="179">
        <f>'KEEI BAU - Industry'!AN37*'Others Split'!$D$47*'Others Split'!$L$6</f>
        <v>2903973180058.145</v>
      </c>
      <c r="Y2" s="179">
        <f>'KEEI BAU - Industry'!AO37*'Others Split'!$D$47*'Others Split'!$L$6</f>
        <v>2918913812609.1606</v>
      </c>
      <c r="Z2" s="179">
        <f>'KEEI BAU - Industry'!AP37*'Others Split'!$D$47*'Others Split'!$L$6</f>
        <v>2933854445160.1719</v>
      </c>
      <c r="AA2" s="179">
        <f>'KEEI BAU - Industry'!AQ37*'Others Split'!$D$47*'Others Split'!$L$6</f>
        <v>2948795077711.1821</v>
      </c>
      <c r="AB2" s="179">
        <f>'KEEI BAU - Industry'!AR37*'Others Split'!$D$47*'Others Split'!$L$6</f>
        <v>2963735710262.1929</v>
      </c>
      <c r="AC2" s="179">
        <f>'KEEI BAU - Industry'!AS37*'Others Split'!$D$47*'Others Split'!$L$6</f>
        <v>2978676342813.209</v>
      </c>
      <c r="AD2" s="179">
        <f>'KEEI BAU - Industry'!AT37*'Others Split'!$D$47*'Others Split'!$L$6</f>
        <v>2993616975364.2197</v>
      </c>
      <c r="AE2" s="179">
        <f>'KEEI BAU - Industry'!AU37*'Others Split'!$D$47*'Others Split'!$L$6</f>
        <v>3008557607915.2305</v>
      </c>
      <c r="AF2" s="179">
        <f>'KEEI BAU - Industry'!AV37*'Others Split'!$D$47*'Others Split'!$L$6</f>
        <v>3023498240466.2461</v>
      </c>
    </row>
    <row r="3" spans="1:35">
      <c r="A3" s="4" t="s">
        <v>3</v>
      </c>
      <c r="B3" s="179">
        <f>-SUM('2019 KESIS Energy Balance'!AF36:AH36)*'KEEI BAU - Industry'!$A$44/1000*(1+'KEEI BAU - Coal Supply'!R9)</f>
        <v>15168943074.454674</v>
      </c>
      <c r="C3" s="179">
        <f>B3*(1+'KEEI BAU - Coal Supply'!S9)</f>
        <v>15347665527.729279</v>
      </c>
      <c r="D3" s="179">
        <f>C3*(1+'KEEI BAU - Coal Supply'!T9)</f>
        <v>15526387981.003881</v>
      </c>
      <c r="E3" s="179">
        <f>D3*(1+'KEEI BAU - Coal Supply'!U9)</f>
        <v>15705110434.278555</v>
      </c>
      <c r="F3" s="179">
        <f>E3*(1+'KEEI BAU - Coal Supply'!V9)</f>
        <v>15883832887.55316</v>
      </c>
      <c r="G3" s="179">
        <f>F3*(1+'KEEI BAU - Coal Supply'!W9)</f>
        <v>16062555340.827816</v>
      </c>
      <c r="H3" s="179">
        <f>G3*(1+'KEEI BAU - Coal Supply'!X9)</f>
        <v>16125424425.156385</v>
      </c>
      <c r="I3" s="179">
        <f>H3*(1+'KEEI BAU - Coal Supply'!Y9)</f>
        <v>16188293509.484972</v>
      </c>
      <c r="J3" s="179">
        <f>I3*(1+'KEEI BAU - Coal Supply'!Z9)</f>
        <v>16251162593.81354</v>
      </c>
      <c r="K3" s="179">
        <f>J3*(1+'KEEI BAU - Coal Supply'!AA9)</f>
        <v>16314031678.142128</v>
      </c>
      <c r="L3" s="179">
        <f>K3*(1+'KEEI BAU - Coal Supply'!AB9)</f>
        <v>16376900762.470707</v>
      </c>
      <c r="M3" s="179">
        <f>L3*(1+'KEEI BAU - Coal Supply'!AC9)</f>
        <v>16317860572.891884</v>
      </c>
      <c r="N3" s="179">
        <f>M3*(1+'KEEI BAU - Coal Supply'!AD9)</f>
        <v>16258820383.313053</v>
      </c>
      <c r="O3" s="179">
        <f>N3*(1+'KEEI BAU - Coal Supply'!AE9)</f>
        <v>16199780193.73424</v>
      </c>
      <c r="P3" s="179">
        <f>O3*(1+'KEEI BAU - Coal Supply'!AF9)</f>
        <v>16140740004.155409</v>
      </c>
      <c r="Q3" s="179">
        <f>P3*(1+'KEEI BAU - Coal Supply'!AG9)</f>
        <v>16081699814.576593</v>
      </c>
      <c r="R3" s="179">
        <f>Q3*(1+'KEEI BAU - Coal Supply'!AH9)</f>
        <v>15750602978.403429</v>
      </c>
      <c r="S3" s="179">
        <f>R3*(1+'KEEI BAU - Coal Supply'!AI9)</f>
        <v>15419506142.230452</v>
      </c>
      <c r="T3" s="179">
        <f>S3*(1+'KEEI BAU - Coal Supply'!AJ9)</f>
        <v>15088409306.057337</v>
      </c>
      <c r="U3" s="179">
        <f>T3*(1+'KEEI BAU - Coal Supply'!AK9)</f>
        <v>14757312469.884222</v>
      </c>
      <c r="V3" s="179">
        <f>U3*(1+'KEEI BAU - Coal Supply'!AL9)</f>
        <v>14426215633.711237</v>
      </c>
      <c r="W3" s="179">
        <f>V3*(1+'KEEI BAU - Coal Supply'!AM9)</f>
        <v>14457860992.997084</v>
      </c>
      <c r="X3" s="179">
        <f>W3*(1+'KEEI BAU - Coal Supply'!AN9)</f>
        <v>14242182128.106373</v>
      </c>
      <c r="Y3" s="179">
        <f>X3*(1+'KEEI BAU - Coal Supply'!AO9)</f>
        <v>14026503263.215731</v>
      </c>
      <c r="Z3" s="179">
        <f>Y3*(1+'KEEI BAU - Coal Supply'!AP9)</f>
        <v>13810824398.32502</v>
      </c>
      <c r="AA3" s="179">
        <f>Z3*(1+'KEEI BAU - Coal Supply'!AQ9)</f>
        <v>13595145533.434378</v>
      </c>
      <c r="AB3" s="179">
        <f>AA3*(1+'KEEI BAU - Coal Supply'!AR9)</f>
        <v>13379466668.543737</v>
      </c>
      <c r="AC3" s="179">
        <f>AB3*(1+'KEEI BAU - Coal Supply'!AS9)</f>
        <v>13163787803.653027</v>
      </c>
      <c r="AD3" s="179">
        <f>AC3*(1+'KEEI BAU - Coal Supply'!AT9)</f>
        <v>12948108938.762384</v>
      </c>
      <c r="AE3" s="179">
        <f>AD3*(1+'KEEI BAU - Coal Supply'!AU9)</f>
        <v>12732430073.871742</v>
      </c>
      <c r="AF3" s="179">
        <f>AE3*(1+'KEEI BAU - Coal Supply'!AV9)</f>
        <v>12516751208.981031</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179">
        <f>'KEEI BAU - Industry'!R$37*'Others Split'!$D$47*'Others Split'!$L$7</f>
        <v>306856295106.61951</v>
      </c>
      <c r="C5" s="179">
        <f>'KEEI BAU - Industry'!S$37*'Others Split'!$D$47*'Others Split'!$L$7</f>
        <v>313664304787.487</v>
      </c>
      <c r="D5" s="179">
        <f>'KEEI BAU - Industry'!T$37*'Others Split'!$D$47*'Others Split'!$L$7</f>
        <v>320472314468.35455</v>
      </c>
      <c r="E5" s="179">
        <f>'KEEI BAU - Industry'!U$37*'Others Split'!$D$47*'Others Split'!$L$7</f>
        <v>327280324149.22198</v>
      </c>
      <c r="F5" s="179">
        <f>'KEEI BAU - Industry'!V$37*'Others Split'!$D$47*'Others Split'!$L$7</f>
        <v>334088333830.08948</v>
      </c>
      <c r="G5" s="179">
        <f>'KEEI BAU - Industry'!W$37*'Others Split'!$D$47*'Others Split'!$L$7</f>
        <v>340896343510.95697</v>
      </c>
      <c r="H5" s="179">
        <f>'KEEI BAU - Industry'!X$37*'Others Split'!$D$47*'Others Split'!$L$7</f>
        <v>344042435781.28754</v>
      </c>
      <c r="I5" s="179">
        <f>'KEEI BAU - Industry'!Y$37*'Others Split'!$D$47*'Others Split'!$L$7</f>
        <v>347188528051.61707</v>
      </c>
      <c r="J5" s="179">
        <f>'KEEI BAU - Industry'!Z$37*'Others Split'!$D$47*'Others Split'!$L$7</f>
        <v>350334620321.94666</v>
      </c>
      <c r="K5" s="179">
        <f>'KEEI BAU - Industry'!AA$37*'Others Split'!$D$47*'Others Split'!$L$7</f>
        <v>353480712592.27618</v>
      </c>
      <c r="L5" s="179">
        <f>'KEEI BAU - Industry'!AB$37*'Others Split'!$D$47*'Others Split'!$L$7</f>
        <v>356626804862.60638</v>
      </c>
      <c r="M5" s="179">
        <f>'KEEI BAU - Industry'!AC$37*'Others Split'!$D$47*'Others Split'!$L$7</f>
        <v>358863561493.33838</v>
      </c>
      <c r="N5" s="179">
        <f>'KEEI BAU - Industry'!AD$37*'Others Split'!$D$47*'Others Split'!$L$7</f>
        <v>361100318124.07098</v>
      </c>
      <c r="O5" s="179">
        <f>'KEEI BAU - Industry'!AE$37*'Others Split'!$D$47*'Others Split'!$L$7</f>
        <v>363337074754.80365</v>
      </c>
      <c r="P5" s="179">
        <f>'KEEI BAU - Industry'!AF$37*'Others Split'!$D$47*'Others Split'!$L$7</f>
        <v>365573831385.53625</v>
      </c>
      <c r="Q5" s="179">
        <f>'KEEI BAU - Industry'!AG$37*'Others Split'!$D$47*'Others Split'!$L$7</f>
        <v>367810588016.26874</v>
      </c>
      <c r="R5" s="179">
        <f>'KEEI BAU - Industry'!AH$37*'Others Split'!$D$47*'Others Split'!$L$7</f>
        <v>369566546492.7326</v>
      </c>
      <c r="S5" s="179">
        <f>'KEEI BAU - Industry'!AI$37*'Others Split'!$D$47*'Others Split'!$L$7</f>
        <v>371322504969.19495</v>
      </c>
      <c r="T5" s="179">
        <f>'KEEI BAU - Industry'!AJ$37*'Others Split'!$D$47*'Others Split'!$L$7</f>
        <v>373078463445.65796</v>
      </c>
      <c r="U5" s="179">
        <f>'KEEI BAU - Industry'!AK$37*'Others Split'!$D$47*'Others Split'!$L$7</f>
        <v>374834421922.12097</v>
      </c>
      <c r="V5" s="179">
        <f>'KEEI BAU - Industry'!AL$37*'Others Split'!$D$47*'Others Split'!$L$7</f>
        <v>376590380398.58337</v>
      </c>
      <c r="W5" s="179">
        <f>'KEEI BAU - Industry'!AM$37*'Others Split'!$D$47*'Others Split'!$L$7</f>
        <v>378987403080.73938</v>
      </c>
      <c r="X5" s="179">
        <f>'KEEI BAU - Industry'!AN$37*'Others Split'!$D$47*'Others Split'!$L$7</f>
        <v>380947336531.74078</v>
      </c>
      <c r="Y5" s="179">
        <f>'KEEI BAU - Industry'!AO$37*'Others Split'!$D$47*'Others Split'!$L$7</f>
        <v>382907269982.74292</v>
      </c>
      <c r="Z5" s="179">
        <f>'KEEI BAU - Industry'!AP$37*'Others Split'!$D$47*'Others Split'!$L$7</f>
        <v>384867203433.74438</v>
      </c>
      <c r="AA5" s="179">
        <f>'KEEI BAU - Industry'!AQ$37*'Others Split'!$D$47*'Others Split'!$L$7</f>
        <v>386827136884.74573</v>
      </c>
      <c r="AB5" s="179">
        <f>'KEEI BAU - Industry'!AR$37*'Others Split'!$D$47*'Others Split'!$L$7</f>
        <v>388787070335.74719</v>
      </c>
      <c r="AC5" s="179">
        <f>'KEEI BAU - Industry'!AS$37*'Others Split'!$D$47*'Others Split'!$L$7</f>
        <v>390747003786.74933</v>
      </c>
      <c r="AD5" s="179">
        <f>'KEEI BAU - Industry'!AT$37*'Others Split'!$D$47*'Others Split'!$L$7</f>
        <v>392706937237.75079</v>
      </c>
      <c r="AE5" s="179">
        <f>'KEEI BAU - Industry'!AU$37*'Others Split'!$D$47*'Others Split'!$L$7</f>
        <v>394666870688.7522</v>
      </c>
      <c r="AF5" s="179">
        <f>'KEEI BAU - Industry'!AV$37*'Others Split'!$D$47*'Others Split'!$L$7</f>
        <v>396626804139.75427</v>
      </c>
    </row>
    <row r="6" spans="1:35">
      <c r="A6" s="4" t="s">
        <v>6</v>
      </c>
      <c r="B6" s="179">
        <f>'KEEI BAU - Industry'!R$37*'Others Split'!$D$47*'Others Split'!$L$8</f>
        <v>1365543341655.1724</v>
      </c>
      <c r="C6" s="179">
        <f>'KEEI BAU - Industry'!S$37*'Others Split'!$D$47*'Others Split'!$L$8</f>
        <v>1395839713076.8582</v>
      </c>
      <c r="D6" s="179">
        <f>'KEEI BAU - Industry'!T$37*'Others Split'!$D$47*'Others Split'!$L$8</f>
        <v>1426136084498.5442</v>
      </c>
      <c r="E6" s="179">
        <f>'KEEI BAU - Industry'!U$37*'Others Split'!$D$47*'Others Split'!$L$8</f>
        <v>1456432455920.2297</v>
      </c>
      <c r="F6" s="179">
        <f>'KEEI BAU - Industry'!V$37*'Others Split'!$D$47*'Others Split'!$L$8</f>
        <v>1486728827341.9155</v>
      </c>
      <c r="G6" s="179">
        <f>'KEEI BAU - Industry'!W$37*'Others Split'!$D$47*'Others Split'!$L$8</f>
        <v>1517025198763.6013</v>
      </c>
      <c r="H6" s="179">
        <f>'KEEI BAU - Industry'!X$37*'Others Split'!$D$47*'Others Split'!$L$8</f>
        <v>1531025645945.2046</v>
      </c>
      <c r="I6" s="179">
        <f>'KEEI BAU - Industry'!Y$37*'Others Split'!$D$47*'Others Split'!$L$8</f>
        <v>1545026093126.8035</v>
      </c>
      <c r="J6" s="179">
        <f>'KEEI BAU - Industry'!Z$37*'Others Split'!$D$47*'Others Split'!$L$8</f>
        <v>1559026540308.4023</v>
      </c>
      <c r="K6" s="179">
        <f>'KEEI BAU - Industry'!AA$37*'Others Split'!$D$47*'Others Split'!$L$8</f>
        <v>1573026987490.0012</v>
      </c>
      <c r="L6" s="179">
        <f>'KEEI BAU - Industry'!AB$37*'Others Split'!$D$47*'Others Split'!$L$8</f>
        <v>1587027434671.6028</v>
      </c>
      <c r="M6" s="179">
        <f>'KEEI BAU - Industry'!AC$37*'Others Split'!$D$47*'Others Split'!$L$8</f>
        <v>1596981240973.4675</v>
      </c>
      <c r="N6" s="179">
        <f>'KEEI BAU - Industry'!AD$37*'Others Split'!$D$47*'Others Split'!$L$8</f>
        <v>1606935047275.335</v>
      </c>
      <c r="O6" s="179">
        <f>'KEEI BAU - Industry'!AE$37*'Others Split'!$D$47*'Others Split'!$L$8</f>
        <v>1616888853577.2029</v>
      </c>
      <c r="P6" s="179">
        <f>'KEEI BAU - Industry'!AF$37*'Others Split'!$D$47*'Others Split'!$L$8</f>
        <v>1626842659879.0703</v>
      </c>
      <c r="Q6" s="179">
        <f>'KEEI BAU - Industry'!AG$37*'Others Split'!$D$47*'Others Split'!$L$8</f>
        <v>1636796466180.937</v>
      </c>
      <c r="R6" s="179">
        <f>'KEEI BAU - Industry'!AH$37*'Others Split'!$D$47*'Others Split'!$L$8</f>
        <v>1644610669259.0425</v>
      </c>
      <c r="S6" s="179">
        <f>'KEEI BAU - Industry'!AI$37*'Others Split'!$D$47*'Others Split'!$L$8</f>
        <v>1652424872337.1411</v>
      </c>
      <c r="T6" s="179">
        <f>'KEEI BAU - Industry'!AJ$37*'Others Split'!$D$47*'Others Split'!$L$8</f>
        <v>1660239075415.2429</v>
      </c>
      <c r="U6" s="179">
        <f>'KEEI BAU - Industry'!AK$37*'Others Split'!$D$47*'Others Split'!$L$8</f>
        <v>1668053278493.3445</v>
      </c>
      <c r="V6" s="179">
        <f>'KEEI BAU - Industry'!AL$37*'Others Split'!$D$47*'Others Split'!$L$8</f>
        <v>1675867481571.4436</v>
      </c>
      <c r="W6" s="179">
        <f>'KEEI BAU - Industry'!AM$37*'Others Split'!$D$47*'Others Split'!$L$8</f>
        <v>1686534488947.9004</v>
      </c>
      <c r="X6" s="179">
        <f>'KEEI BAU - Industry'!AN$37*'Others Split'!$D$47*'Others Split'!$L$8</f>
        <v>1695256402484.5686</v>
      </c>
      <c r="Y6" s="179">
        <f>'KEEI BAU - Industry'!AO$37*'Others Split'!$D$47*'Others Split'!$L$8</f>
        <v>1703978316021.2397</v>
      </c>
      <c r="Z6" s="179">
        <f>'KEEI BAU - Industry'!AP$37*'Others Split'!$D$47*'Others Split'!$L$8</f>
        <v>1712700229557.908</v>
      </c>
      <c r="AA6" s="179">
        <f>'KEEI BAU - Industry'!AQ$37*'Others Split'!$D$47*'Others Split'!$L$8</f>
        <v>1721422143094.5759</v>
      </c>
      <c r="AB6" s="179">
        <f>'KEEI BAU - Industry'!AR$37*'Others Split'!$D$47*'Others Split'!$L$8</f>
        <v>1730144056631.2439</v>
      </c>
      <c r="AC6" s="179">
        <f>'KEEI BAU - Industry'!AS$37*'Others Split'!$D$47*'Others Split'!$L$8</f>
        <v>1738865970167.9153</v>
      </c>
      <c r="AD6" s="179">
        <f>'KEEI BAU - Industry'!AT$37*'Others Split'!$D$47*'Others Split'!$L$8</f>
        <v>1747587883704.5835</v>
      </c>
      <c r="AE6" s="179">
        <f>'KEEI BAU - Industry'!AU$37*'Others Split'!$D$47*'Others Split'!$L$8</f>
        <v>1756309797241.2515</v>
      </c>
      <c r="AF6" s="179">
        <f>'KEEI BAU - Industry'!AV$37*'Others Split'!$D$47*'Others Split'!$L$8</f>
        <v>1765031710777.9224</v>
      </c>
    </row>
    <row r="7" spans="1:35">
      <c r="A7" s="4" t="s">
        <v>7</v>
      </c>
      <c r="B7" s="179">
        <f>'KEEI BAU - Industry'!R$37*'Others Split'!$D$47*'Others Split'!$L$9</f>
        <v>1062029577675.9542</v>
      </c>
      <c r="C7" s="179">
        <f>'KEEI BAU - Industry'!S$37*'Others Split'!$D$47*'Others Split'!$L$9</f>
        <v>1085592097857.1788</v>
      </c>
      <c r="D7" s="179">
        <f>'KEEI BAU - Industry'!T$37*'Others Split'!$D$47*'Others Split'!$L$9</f>
        <v>1109154618038.4036</v>
      </c>
      <c r="E7" s="179">
        <f>'KEEI BAU - Industry'!U$37*'Others Split'!$D$47*'Others Split'!$L$9</f>
        <v>1132717138219.6279</v>
      </c>
      <c r="F7" s="179">
        <f>'KEEI BAU - Industry'!V$37*'Others Split'!$D$47*'Others Split'!$L$9</f>
        <v>1156279658400.8525</v>
      </c>
      <c r="G7" s="179">
        <f>'KEEI BAU - Industry'!W$37*'Others Split'!$D$47*'Others Split'!$L$9</f>
        <v>1179842178582.0769</v>
      </c>
      <c r="H7" s="179">
        <f>'KEEI BAU - Industry'!X$37*'Others Split'!$D$47*'Others Split'!$L$9</f>
        <v>1190730803317.7297</v>
      </c>
      <c r="I7" s="179">
        <f>'KEEI BAU - Industry'!Y$37*'Others Split'!$D$47*'Others Split'!$L$9</f>
        <v>1201619428053.3794</v>
      </c>
      <c r="J7" s="179">
        <f>'KEEI BAU - Industry'!Z$37*'Others Split'!$D$47*'Others Split'!$L$9</f>
        <v>1212508052789.0288</v>
      </c>
      <c r="K7" s="179">
        <f>'KEEI BAU - Industry'!AA$37*'Others Split'!$D$47*'Others Split'!$L$9</f>
        <v>1223396677524.6782</v>
      </c>
      <c r="L7" s="179">
        <f>'KEEI BAU - Industry'!AB$37*'Others Split'!$D$47*'Others Split'!$L$9</f>
        <v>1234285302260.3298</v>
      </c>
      <c r="M7" s="179">
        <f>'KEEI BAU - Industry'!AC$37*'Others Split'!$D$47*'Others Split'!$L$9</f>
        <v>1242026716524.2112</v>
      </c>
      <c r="N7" s="179">
        <f>'KEEI BAU - Industry'!AD$37*'Others Split'!$D$47*'Others Split'!$L$9</f>
        <v>1249768130788.0947</v>
      </c>
      <c r="O7" s="179">
        <f>'KEEI BAU - Industry'!AE$37*'Others Split'!$D$47*'Others Split'!$L$9</f>
        <v>1257509545051.9785</v>
      </c>
      <c r="P7" s="179">
        <f>'KEEI BAU - Industry'!AF$37*'Others Split'!$D$47*'Others Split'!$L$9</f>
        <v>1265250959315.8621</v>
      </c>
      <c r="Q7" s="179">
        <f>'KEEI BAU - Industry'!AG$37*'Others Split'!$D$47*'Others Split'!$L$9</f>
        <v>1272992373579.7451</v>
      </c>
      <c r="R7" s="179">
        <f>'KEEI BAU - Industry'!AH$37*'Others Split'!$D$47*'Others Split'!$L$9</f>
        <v>1279069745525.2268</v>
      </c>
      <c r="S7" s="179">
        <f>'KEEI BAU - Industry'!AI$37*'Others Split'!$D$47*'Others Split'!$L$9</f>
        <v>1285147117470.7034</v>
      </c>
      <c r="T7" s="179">
        <f>'KEEI BAU - Industry'!AJ$37*'Others Split'!$D$47*'Others Split'!$L$9</f>
        <v>1291224489416.1821</v>
      </c>
      <c r="U7" s="179">
        <f>'KEEI BAU - Industry'!AK$37*'Others Split'!$D$47*'Others Split'!$L$9</f>
        <v>1297301861361.6609</v>
      </c>
      <c r="V7" s="179">
        <f>'KEEI BAU - Industry'!AL$37*'Others Split'!$D$47*'Others Split'!$L$9</f>
        <v>1303379233307.1377</v>
      </c>
      <c r="W7" s="179">
        <f>'KEEI BAU - Industry'!AM$37*'Others Split'!$D$47*'Others Split'!$L$9</f>
        <v>1311675328343.8232</v>
      </c>
      <c r="X7" s="179">
        <f>'KEEI BAU - Industry'!AN$37*'Others Split'!$D$47*'Others Split'!$L$9</f>
        <v>1318458657636.5034</v>
      </c>
      <c r="Y7" s="179">
        <f>'KEEI BAU - Industry'!AO$37*'Others Split'!$D$47*'Others Split'!$L$9</f>
        <v>1325241986929.186</v>
      </c>
      <c r="Z7" s="179">
        <f>'KEEI BAU - Industry'!AP$37*'Others Split'!$D$47*'Others Split'!$L$9</f>
        <v>1332025316221.8662</v>
      </c>
      <c r="AA7" s="179">
        <f>'KEEI BAU - Industry'!AQ$37*'Others Split'!$D$47*'Others Split'!$L$9</f>
        <v>1338808645514.5461</v>
      </c>
      <c r="AB7" s="179">
        <f>'KEEI BAU - Industry'!AR$37*'Others Split'!$D$47*'Others Split'!$L$9</f>
        <v>1345591974807.2263</v>
      </c>
      <c r="AC7" s="179">
        <f>'KEEI BAU - Industry'!AS$37*'Others Split'!$D$47*'Others Split'!$L$9</f>
        <v>1352375304099.9087</v>
      </c>
      <c r="AD7" s="179">
        <f>'KEEI BAU - Industry'!AT$37*'Others Split'!$D$47*'Others Split'!$L$9</f>
        <v>1359158633392.5889</v>
      </c>
      <c r="AE7" s="179">
        <f>'KEEI BAU - Industry'!AU$37*'Others Split'!$D$47*'Others Split'!$L$9</f>
        <v>1365941962685.269</v>
      </c>
      <c r="AF7" s="179">
        <f>'KEEI BAU - Industry'!AV$37*'Others Split'!$D$47*'Others Split'!$L$9</f>
        <v>1372725291977.9514</v>
      </c>
    </row>
    <row r="8" spans="1:35">
      <c r="A8" s="4" t="s">
        <v>8</v>
      </c>
      <c r="B8" s="179">
        <f>'KEEI BAU - Industry'!R$37*'Others Split'!$D$47*'Others Split'!$L$10</f>
        <v>74848822031.453201</v>
      </c>
      <c r="C8" s="179">
        <f>'KEEI BAU - Industry'!S$37*'Others Split'!$D$47*'Others Split'!$L$10</f>
        <v>76509441393.407654</v>
      </c>
      <c r="D8" s="179">
        <f>'KEEI BAU - Industry'!T$37*'Others Split'!$D$47*'Others Split'!$L$10</f>
        <v>78170060755.362106</v>
      </c>
      <c r="E8" s="179">
        <f>'KEEI BAU - Industry'!U$37*'Others Split'!$D$47*'Others Split'!$L$10</f>
        <v>79830680117.316559</v>
      </c>
      <c r="F8" s="179">
        <f>'KEEI BAU - Industry'!V$37*'Others Split'!$D$47*'Others Split'!$L$10</f>
        <v>81491299479.271011</v>
      </c>
      <c r="G8" s="179">
        <f>'KEEI BAU - Industry'!W$37*'Others Split'!$D$47*'Others Split'!$L$10</f>
        <v>83151918841.225464</v>
      </c>
      <c r="H8" s="179">
        <f>'KEEI BAU - Industry'!X$37*'Others Split'!$D$47*'Others Split'!$L$10</f>
        <v>83919318122.881653</v>
      </c>
      <c r="I8" s="179">
        <f>'KEEI BAU - Industry'!Y$37*'Others Split'!$D$47*'Others Split'!$L$10</f>
        <v>84686717404.537613</v>
      </c>
      <c r="J8" s="179">
        <f>'KEEI BAU - Industry'!Z$37*'Others Split'!$D$47*'Others Split'!$L$10</f>
        <v>85454116686.193573</v>
      </c>
      <c r="K8" s="179">
        <f>'KEEI BAU - Industry'!AA$37*'Others Split'!$D$47*'Others Split'!$L$10</f>
        <v>86221515967.849533</v>
      </c>
      <c r="L8" s="179">
        <f>'KEEI BAU - Industry'!AB$37*'Others Split'!$D$47*'Others Split'!$L$10</f>
        <v>86988915249.50563</v>
      </c>
      <c r="M8" s="179">
        <f>'KEEI BAU - Industry'!AC$37*'Others Split'!$D$47*'Others Split'!$L$10</f>
        <v>87534508094.270844</v>
      </c>
      <c r="N8" s="179">
        <f>'KEEI BAU - Industry'!AD$37*'Others Split'!$D$47*'Others Split'!$L$10</f>
        <v>88080100939.036194</v>
      </c>
      <c r="O8" s="179">
        <f>'KEEI BAU - Industry'!AE$37*'Others Split'!$D$47*'Others Split'!$L$10</f>
        <v>88625693783.801575</v>
      </c>
      <c r="P8" s="179">
        <f>'KEEI BAU - Industry'!AF$37*'Others Split'!$D$47*'Others Split'!$L$10</f>
        <v>89171286628.566925</v>
      </c>
      <c r="Q8" s="179">
        <f>'KEEI BAU - Industry'!AG$37*'Others Split'!$D$47*'Others Split'!$L$10</f>
        <v>89716879473.332245</v>
      </c>
      <c r="R8" s="179">
        <f>'KEEI BAU - Industry'!AH$37*'Others Split'!$D$47*'Others Split'!$L$10</f>
        <v>90145195351.466003</v>
      </c>
      <c r="S8" s="179">
        <f>'KEEI BAU - Industry'!AI$37*'Others Split'!$D$47*'Others Split'!$L$10</f>
        <v>90573511229.599396</v>
      </c>
      <c r="T8" s="179">
        <f>'KEEI BAU - Industry'!AJ$37*'Others Split'!$D$47*'Others Split'!$L$10</f>
        <v>91001827107.732956</v>
      </c>
      <c r="U8" s="179">
        <f>'KEEI BAU - Industry'!AK$37*'Others Split'!$D$47*'Others Split'!$L$10</f>
        <v>91430142985.866516</v>
      </c>
      <c r="V8" s="179">
        <f>'KEEI BAU - Industry'!AL$37*'Others Split'!$D$47*'Others Split'!$L$10</f>
        <v>91858458863.999924</v>
      </c>
      <c r="W8" s="179">
        <f>'KEEI BAU - Industry'!AM$37*'Others Split'!$D$47*'Others Split'!$L$10</f>
        <v>92443144030.975922</v>
      </c>
      <c r="X8" s="179">
        <f>'KEEI BAU - Industry'!AN$37*'Others Split'!$D$47*'Others Split'!$L$10</f>
        <v>92921213773.741104</v>
      </c>
      <c r="Y8" s="179">
        <f>'KEEI BAU - Industry'!AO$37*'Others Split'!$D$47*'Others Split'!$L$10</f>
        <v>93399283516.506454</v>
      </c>
      <c r="Z8" s="179">
        <f>'KEEI BAU - Industry'!AP$37*'Others Split'!$D$47*'Others Split'!$L$10</f>
        <v>93877353259.271637</v>
      </c>
      <c r="AA8" s="179">
        <f>'KEEI BAU - Industry'!AQ$37*'Others Split'!$D$47*'Others Split'!$L$10</f>
        <v>94355423002.036804</v>
      </c>
      <c r="AB8" s="179">
        <f>'KEEI BAU - Industry'!AR$37*'Others Split'!$D$47*'Others Split'!$L$10</f>
        <v>94833492744.801987</v>
      </c>
      <c r="AC8" s="179">
        <f>'KEEI BAU - Industry'!AS$37*'Others Split'!$D$47*'Others Split'!$L$10</f>
        <v>95311562487.567337</v>
      </c>
      <c r="AD8" s="179">
        <f>'KEEI BAU - Industry'!AT$37*'Others Split'!$D$47*'Others Split'!$L$10</f>
        <v>95789632230.33252</v>
      </c>
      <c r="AE8" s="179">
        <f>'KEEI BAU - Industry'!AU$37*'Others Split'!$D$47*'Others Split'!$L$10</f>
        <v>96267701973.097717</v>
      </c>
      <c r="AF8" s="179">
        <f>'KEEI BAU - Industry'!AV$37*'Others Split'!$D$47*'Others Split'!$L$10</f>
        <v>96745771715.863037</v>
      </c>
    </row>
    <row r="9" spans="1:35">
      <c r="A9" s="4" t="s">
        <v>9</v>
      </c>
      <c r="B9" s="179">
        <f>'KEEI BAU - Industry'!R$37*'Others Split'!$D$47*'Others Split'!$L$11</f>
        <v>1087098561131.465</v>
      </c>
      <c r="C9" s="179">
        <f>'KEEI BAU - Industry'!S$37*'Others Split'!$D$47*'Others Split'!$L$11</f>
        <v>1111217269615.7366</v>
      </c>
      <c r="D9" s="179">
        <f>'KEEI BAU - Industry'!T$37*'Others Split'!$D$47*'Others Split'!$L$11</f>
        <v>1135335978100.0081</v>
      </c>
      <c r="E9" s="179">
        <f>'KEEI BAU - Industry'!U$37*'Others Split'!$D$47*'Others Split'!$L$11</f>
        <v>1159454686584.2795</v>
      </c>
      <c r="F9" s="179">
        <f>'KEEI BAU - Industry'!V$37*'Others Split'!$D$47*'Others Split'!$L$11</f>
        <v>1183573395068.551</v>
      </c>
      <c r="G9" s="179">
        <f>'KEEI BAU - Industry'!W$37*'Others Split'!$D$47*'Others Split'!$L$11</f>
        <v>1207692103552.8225</v>
      </c>
      <c r="H9" s="179">
        <f>'KEEI BAU - Industry'!X$37*'Others Split'!$D$47*'Others Split'!$L$11</f>
        <v>1218837751971.3267</v>
      </c>
      <c r="I9" s="179">
        <f>'KEEI BAU - Industry'!Y$37*'Others Split'!$D$47*'Others Split'!$L$11</f>
        <v>1229983400389.8274</v>
      </c>
      <c r="J9" s="179">
        <f>'KEEI BAU - Industry'!Z$37*'Others Split'!$D$47*'Others Split'!$L$11</f>
        <v>1241129048808.3281</v>
      </c>
      <c r="K9" s="179">
        <f>'KEEI BAU - Industry'!AA$37*'Others Split'!$D$47*'Others Split'!$L$11</f>
        <v>1252274697226.8289</v>
      </c>
      <c r="L9" s="179">
        <f>'KEEI BAU - Industry'!AB$37*'Others Split'!$D$47*'Others Split'!$L$11</f>
        <v>1263420345645.3318</v>
      </c>
      <c r="M9" s="179">
        <f>'KEEI BAU - Industry'!AC$37*'Others Split'!$D$47*'Others Split'!$L$11</f>
        <v>1271344494354.8284</v>
      </c>
      <c r="N9" s="179">
        <f>'KEEI BAU - Industry'!AD$37*'Others Split'!$D$47*'Others Split'!$L$11</f>
        <v>1279268643064.3271</v>
      </c>
      <c r="O9" s="179">
        <f>'KEEI BAU - Industry'!AE$37*'Others Split'!$D$47*'Others Split'!$L$11</f>
        <v>1287192791773.8262</v>
      </c>
      <c r="P9" s="179">
        <f>'KEEI BAU - Industry'!AF$37*'Others Split'!$D$47*'Others Split'!$L$11</f>
        <v>1295116940483.325</v>
      </c>
      <c r="Q9" s="179">
        <f>'KEEI BAU - Industry'!AG$37*'Others Split'!$D$47*'Others Split'!$L$11</f>
        <v>1303041089192.823</v>
      </c>
      <c r="R9" s="179">
        <f>'KEEI BAU - Industry'!AH$37*'Others Split'!$D$47*'Others Split'!$L$11</f>
        <v>1309261916217.1055</v>
      </c>
      <c r="S9" s="179">
        <f>'KEEI BAU - Industry'!AI$37*'Others Split'!$D$47*'Others Split'!$L$11</f>
        <v>1315482743241.3826</v>
      </c>
      <c r="T9" s="179">
        <f>'KEEI BAU - Industry'!AJ$37*'Others Split'!$D$47*'Others Split'!$L$11</f>
        <v>1321703570265.6621</v>
      </c>
      <c r="U9" s="179">
        <f>'KEEI BAU - Industry'!AK$37*'Others Split'!$D$47*'Others Split'!$L$11</f>
        <v>1327924397289.9417</v>
      </c>
      <c r="V9" s="179">
        <f>'KEEI BAU - Industry'!AL$37*'Others Split'!$D$47*'Others Split'!$L$11</f>
        <v>1334145224314.219</v>
      </c>
      <c r="W9" s="179">
        <f>'KEEI BAU - Industry'!AM$37*'Others Split'!$D$47*'Others Split'!$L$11</f>
        <v>1342637146918.7915</v>
      </c>
      <c r="X9" s="179">
        <f>'KEEI BAU - Industry'!AN$37*'Others Split'!$D$47*'Others Split'!$L$11</f>
        <v>1349580595264.0723</v>
      </c>
      <c r="Y9" s="179">
        <f>'KEEI BAU - Industry'!AO$37*'Others Split'!$D$47*'Others Split'!$L$11</f>
        <v>1356524043609.3557</v>
      </c>
      <c r="Z9" s="179">
        <f>'KEEI BAU - Industry'!AP$37*'Others Split'!$D$47*'Others Split'!$L$11</f>
        <v>1363467491954.6367</v>
      </c>
      <c r="AA9" s="179">
        <f>'KEEI BAU - Industry'!AQ$37*'Others Split'!$D$47*'Others Split'!$L$11</f>
        <v>1370410940299.9175</v>
      </c>
      <c r="AB9" s="179">
        <f>'KEEI BAU - Industry'!AR$37*'Others Split'!$D$47*'Others Split'!$L$11</f>
        <v>1377354388645.1982</v>
      </c>
      <c r="AC9" s="179">
        <f>'KEEI BAU - Industry'!AS$37*'Others Split'!$D$47*'Others Split'!$L$11</f>
        <v>1384297836990.4817</v>
      </c>
      <c r="AD9" s="179">
        <f>'KEEI BAU - Industry'!AT$37*'Others Split'!$D$47*'Others Split'!$L$11</f>
        <v>1391241285335.7627</v>
      </c>
      <c r="AE9" s="179">
        <f>'KEEI BAU - Industry'!AU$37*'Others Split'!$D$47*'Others Split'!$L$11</f>
        <v>1398184733681.0437</v>
      </c>
      <c r="AF9" s="179">
        <f>'KEEI BAU - Industry'!AV$37*'Others Split'!$D$47*'Others Split'!$L$11</f>
        <v>1405128182026.3267</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Split'!$D$38*'Petrochemicals Split'!$I$6</f>
        <v>262428026574808.66</v>
      </c>
      <c r="C11" s="179">
        <f>'KEEI BAU - Industry'!S$9*'Petrochemicals Split'!$D$38*'Petrochemicals Split'!$I$6</f>
        <v>271032906555170.41</v>
      </c>
      <c r="D11" s="179">
        <f>'KEEI BAU - Industry'!T$9*'Petrochemicals Split'!$D$38*'Petrochemicals Split'!$I$6</f>
        <v>279637786535532.22</v>
      </c>
      <c r="E11" s="179">
        <f>'KEEI BAU - Industry'!U$9*'Petrochemicals Split'!$D$38*'Petrochemicals Split'!$I$6</f>
        <v>288242666515893.94</v>
      </c>
      <c r="F11" s="179">
        <f>'KEEI BAU - Industry'!V$9*'Petrochemicals Split'!$D$38*'Petrochemicals Split'!$I$6</f>
        <v>296847546496255.81</v>
      </c>
      <c r="G11" s="179">
        <f>'KEEI BAU - Industry'!W$9*'Petrochemicals Split'!$D$38*'Petrochemicals Split'!$I$6</f>
        <v>305452426476617.56</v>
      </c>
      <c r="H11" s="179">
        <f>'KEEI BAU - Industry'!X$9*'Petrochemicals Split'!$D$38*'Petrochemicals Split'!$I$6</f>
        <v>307223788841711.75</v>
      </c>
      <c r="I11" s="179">
        <f>'KEEI BAU - Industry'!Y$9*'Petrochemicals Split'!$D$38*'Petrochemicals Split'!$I$6</f>
        <v>308995151206805.5</v>
      </c>
      <c r="J11" s="179">
        <f>'KEEI BAU - Industry'!Z$9*'Petrochemicals Split'!$D$38*'Petrochemicals Split'!$I$6</f>
        <v>310766513571899.75</v>
      </c>
      <c r="K11" s="179">
        <f>'KEEI BAU - Industry'!AA$9*'Petrochemicals Split'!$D$38*'Petrochemicals Split'!$I$6</f>
        <v>312537875936993.5</v>
      </c>
      <c r="L11" s="179">
        <f>'KEEI BAU - Industry'!AB$9*'Petrochemicals Split'!$D$38*'Petrochemicals Split'!$I$6</f>
        <v>314309238302087.44</v>
      </c>
      <c r="M11" s="179">
        <f>'KEEI BAU - Industry'!AC$9*'Petrochemicals Split'!$D$38*'Petrochemicals Split'!$I$6</f>
        <v>315072408304698.38</v>
      </c>
      <c r="N11" s="179">
        <f>'KEEI BAU - Industry'!AD$9*'Petrochemicals Split'!$D$38*'Petrochemicals Split'!$I$6</f>
        <v>315835578307309.5</v>
      </c>
      <c r="O11" s="179">
        <f>'KEEI BAU - Industry'!AE$9*'Petrochemicals Split'!$D$38*'Petrochemicals Split'!$I$6</f>
        <v>316598748309920.69</v>
      </c>
      <c r="P11" s="179">
        <f>'KEEI BAU - Industry'!AF$9*'Petrochemicals Split'!$D$38*'Petrochemicals Split'!$I$6</f>
        <v>317361918312531.81</v>
      </c>
      <c r="Q11" s="179">
        <f>'KEEI BAU - Industry'!AG$9*'Petrochemicals Split'!$D$38*'Petrochemicals Split'!$I$6</f>
        <v>318125088315143.13</v>
      </c>
      <c r="R11" s="179">
        <f>'KEEI BAU - Industry'!AH$9*'Petrochemicals Split'!$D$38*'Petrochemicals Split'!$I$6</f>
        <v>318448271929597.63</v>
      </c>
      <c r="S11" s="179">
        <f>'KEEI BAU - Industry'!AI$9*'Petrochemicals Split'!$D$38*'Petrochemicals Split'!$I$6</f>
        <v>318771455544052.06</v>
      </c>
      <c r="T11" s="179">
        <f>'KEEI BAU - Industry'!AJ$9*'Petrochemicals Split'!$D$38*'Petrochemicals Split'!$I$6</f>
        <v>319094639158506.44</v>
      </c>
      <c r="U11" s="179">
        <f>'KEEI BAU - Industry'!AK$9*'Petrochemicals Split'!$D$38*'Petrochemicals Split'!$I$6</f>
        <v>319417822772960.88</v>
      </c>
      <c r="V11" s="179">
        <f>'KEEI BAU - Industry'!AL$9*'Petrochemicals Split'!$D$38*'Petrochemicals Split'!$I$6</f>
        <v>319741006387415.31</v>
      </c>
      <c r="W11" s="179">
        <f>'KEEI BAU - Industry'!AM$9*'Petrochemicals Split'!$D$38*'Petrochemicals Split'!$I$6</f>
        <v>320650838519412.13</v>
      </c>
      <c r="X11" s="179">
        <f>'KEEI BAU - Industry'!AN$9*'Petrochemicals Split'!$D$38*'Petrochemicals Split'!$I$6</f>
        <v>321160683025811.88</v>
      </c>
      <c r="Y11" s="179">
        <f>'KEEI BAU - Industry'!AO$9*'Petrochemicals Split'!$D$38*'Petrochemicals Split'!$I$6</f>
        <v>321670527532211.63</v>
      </c>
      <c r="Z11" s="179">
        <f>'KEEI BAU - Industry'!AP$9*'Petrochemicals Split'!$D$38*'Petrochemicals Split'!$I$6</f>
        <v>322180372038611.44</v>
      </c>
      <c r="AA11" s="179">
        <f>'KEEI BAU - Industry'!AQ$9*'Petrochemicals Split'!$D$38*'Petrochemicals Split'!$I$6</f>
        <v>322690216545010.94</v>
      </c>
      <c r="AB11" s="179">
        <f>'KEEI BAU - Industry'!AR$9*'Petrochemicals Split'!$D$38*'Petrochemicals Split'!$I$6</f>
        <v>323200061051410.75</v>
      </c>
      <c r="AC11" s="179">
        <f>'KEEI BAU - Industry'!AS$9*'Petrochemicals Split'!$D$38*'Petrochemicals Split'!$I$6</f>
        <v>323709905557810.44</v>
      </c>
      <c r="AD11" s="179">
        <f>'KEEI BAU - Industry'!AT$9*'Petrochemicals Split'!$D$38*'Petrochemicals Split'!$I$6</f>
        <v>324219750064210.25</v>
      </c>
      <c r="AE11" s="179">
        <f>'KEEI BAU - Industry'!AU$9*'Petrochemicals Split'!$D$38*'Petrochemicals Split'!$I$6</f>
        <v>324729594570610</v>
      </c>
      <c r="AF11" s="179">
        <f>'KEEI BAU - Industry'!AV$9*'Petrochemicals Split'!$D$38*'Petrochemicals Split'!$I$6</f>
        <v>325239439077009.75</v>
      </c>
    </row>
    <row r="12" spans="1:35">
      <c r="A12" s="4" t="s">
        <v>12</v>
      </c>
      <c r="B12" s="179">
        <f>'KEEI BAU - Industry'!R$9*'Petrochemicals Split'!$D$38*'Petrochemicals Split'!$I$7</f>
        <v>135900228047668.78</v>
      </c>
      <c r="C12" s="179">
        <f>'KEEI BAU - Industry'!S$9*'Petrochemicals Split'!$D$38*'Petrochemicals Split'!$I$7</f>
        <v>140356326608927.53</v>
      </c>
      <c r="D12" s="179">
        <f>'KEEI BAU - Industry'!T$9*'Petrochemicals Split'!$D$38*'Petrochemicals Split'!$I$7</f>
        <v>144812425170186.34</v>
      </c>
      <c r="E12" s="179">
        <f>'KEEI BAU - Industry'!U$9*'Petrochemicals Split'!$D$38*'Petrochemicals Split'!$I$7</f>
        <v>149268523731445.09</v>
      </c>
      <c r="F12" s="179">
        <f>'KEEI BAU - Industry'!V$9*'Petrochemicals Split'!$D$38*'Petrochemicals Split'!$I$7</f>
        <v>153724622292703.91</v>
      </c>
      <c r="G12" s="179">
        <f>'KEEI BAU - Industry'!W$9*'Petrochemicals Split'!$D$38*'Petrochemicals Split'!$I$7</f>
        <v>158180720853962.69</v>
      </c>
      <c r="H12" s="179">
        <f>'KEEI BAU - Industry'!X$9*'Petrochemicals Split'!$D$38*'Petrochemicals Split'!$I$7</f>
        <v>159098033507315</v>
      </c>
      <c r="I12" s="179">
        <f>'KEEI BAU - Industry'!Y$9*'Petrochemicals Split'!$D$38*'Petrochemicals Split'!$I$7</f>
        <v>160015346160667.16</v>
      </c>
      <c r="J12" s="179">
        <f>'KEEI BAU - Industry'!Z$9*'Petrochemicals Split'!$D$38*'Petrochemicals Split'!$I$7</f>
        <v>160932658814019.5</v>
      </c>
      <c r="K12" s="179">
        <f>'KEEI BAU - Industry'!AA$9*'Petrochemicals Split'!$D$38*'Petrochemicals Split'!$I$7</f>
        <v>161849971467371.63</v>
      </c>
      <c r="L12" s="179">
        <f>'KEEI BAU - Industry'!AB$9*'Petrochemicals Split'!$D$38*'Petrochemicals Split'!$I$7</f>
        <v>162767284120723.84</v>
      </c>
      <c r="M12" s="179">
        <f>'KEEI BAU - Industry'!AC$9*'Petrochemicals Split'!$D$38*'Petrochemicals Split'!$I$7</f>
        <v>163162497157790.25</v>
      </c>
      <c r="N12" s="179">
        <f>'KEEI BAU - Industry'!AD$9*'Petrochemicals Split'!$D$38*'Petrochemicals Split'!$I$7</f>
        <v>163557710194856.72</v>
      </c>
      <c r="O12" s="179">
        <f>'KEEI BAU - Industry'!AE$9*'Petrochemicals Split'!$D$38*'Petrochemicals Split'!$I$7</f>
        <v>163952923231923.22</v>
      </c>
      <c r="P12" s="179">
        <f>'KEEI BAU - Industry'!AF$9*'Petrochemicals Split'!$D$38*'Petrochemicals Split'!$I$7</f>
        <v>164348136268989.69</v>
      </c>
      <c r="Q12" s="179">
        <f>'KEEI BAU - Industry'!AG$9*'Petrochemicals Split'!$D$38*'Petrochemicals Split'!$I$7</f>
        <v>164743349306056.25</v>
      </c>
      <c r="R12" s="179">
        <f>'KEEI BAU - Industry'!AH$9*'Petrochemicals Split'!$D$38*'Petrochemicals Split'!$I$7</f>
        <v>164910712249255.91</v>
      </c>
      <c r="S12" s="179">
        <f>'KEEI BAU - Industry'!AI$9*'Petrochemicals Split'!$D$38*'Petrochemicals Split'!$I$7</f>
        <v>165078075192455.53</v>
      </c>
      <c r="T12" s="179">
        <f>'KEEI BAU - Industry'!AJ$9*'Petrochemicals Split'!$D$38*'Petrochemicals Split'!$I$7</f>
        <v>165245438135655.13</v>
      </c>
      <c r="U12" s="179">
        <f>'KEEI BAU - Industry'!AK$9*'Petrochemicals Split'!$D$38*'Petrochemicals Split'!$I$7</f>
        <v>165412801078854.75</v>
      </c>
      <c r="V12" s="179">
        <f>'KEEI BAU - Industry'!AL$9*'Petrochemicals Split'!$D$38*'Petrochemicals Split'!$I$7</f>
        <v>165580164022054.38</v>
      </c>
      <c r="W12" s="179">
        <f>'KEEI BAU - Industry'!AM$9*'Petrochemicals Split'!$D$38*'Petrochemicals Split'!$I$7</f>
        <v>166051327090409.88</v>
      </c>
      <c r="X12" s="179">
        <f>'KEEI BAU - Industry'!AN$9*'Petrochemicals Split'!$D$38*'Petrochemicals Split'!$I$7</f>
        <v>166315353709795.44</v>
      </c>
      <c r="Y12" s="179">
        <f>'KEEI BAU - Industry'!AO$9*'Petrochemicals Split'!$D$38*'Petrochemicals Split'!$I$7</f>
        <v>166579380329181.03</v>
      </c>
      <c r="Z12" s="179">
        <f>'KEEI BAU - Industry'!AP$9*'Petrochemicals Split'!$D$38*'Petrochemicals Split'!$I$7</f>
        <v>166843406948566.63</v>
      </c>
      <c r="AA12" s="179">
        <f>'KEEI BAU - Industry'!AQ$9*'Petrochemicals Split'!$D$38*'Petrochemicals Split'!$I$7</f>
        <v>167107433567952.09</v>
      </c>
      <c r="AB12" s="179">
        <f>'KEEI BAU - Industry'!AR$9*'Petrochemicals Split'!$D$38*'Petrochemicals Split'!$I$7</f>
        <v>167371460187337.72</v>
      </c>
      <c r="AC12" s="179">
        <f>'KEEI BAU - Industry'!AS$9*'Petrochemicals Split'!$D$38*'Petrochemicals Split'!$I$7</f>
        <v>167635486806723.28</v>
      </c>
      <c r="AD12" s="179">
        <f>'KEEI BAU - Industry'!AT$9*'Petrochemicals Split'!$D$38*'Petrochemicals Split'!$I$7</f>
        <v>167899513426108.88</v>
      </c>
      <c r="AE12" s="179">
        <f>'KEEI BAU - Industry'!AU$9*'Petrochemicals Split'!$D$38*'Petrochemicals Split'!$I$7</f>
        <v>168163540045494.47</v>
      </c>
      <c r="AF12" s="179">
        <f>'KEEI BAU - Industry'!AV$9*'Petrochemicals Split'!$D$38*'Petrochemicals Split'!$I$7</f>
        <v>168427566664880.06</v>
      </c>
    </row>
    <row r="13" spans="1:35">
      <c r="A13" s="4" t="s">
        <v>13</v>
      </c>
      <c r="B13" s="179">
        <f>'KEEI BAU - Industry'!R$37*'Others Split'!$D$47*'Others Split'!$L$12</f>
        <v>13583122748657.443</v>
      </c>
      <c r="C13" s="179">
        <f>'KEEI BAU - Industry'!S$37*'Others Split'!$D$47*'Others Split'!$L$12</f>
        <v>13884482155793.414</v>
      </c>
      <c r="D13" s="179">
        <f>'KEEI BAU - Industry'!T$37*'Others Split'!$D$47*'Others Split'!$L$12</f>
        <v>14185841562929.387</v>
      </c>
      <c r="E13" s="179">
        <f>'KEEI BAU - Industry'!U$37*'Others Split'!$D$47*'Others Split'!$L$12</f>
        <v>14487200970065.357</v>
      </c>
      <c r="F13" s="179">
        <f>'KEEI BAU - Industry'!V$37*'Others Split'!$D$47*'Others Split'!$L$12</f>
        <v>14788560377201.328</v>
      </c>
      <c r="G13" s="179">
        <f>'KEEI BAU - Industry'!W$37*'Others Split'!$D$47*'Others Split'!$L$12</f>
        <v>15089919784337.299</v>
      </c>
      <c r="H13" s="179">
        <f>'KEEI BAU - Industry'!X$37*'Others Split'!$D$47*'Others Split'!$L$12</f>
        <v>15229182879694.863</v>
      </c>
      <c r="I13" s="179">
        <f>'KEEI BAU - Industry'!Y$37*'Others Split'!$D$47*'Others Split'!$L$12</f>
        <v>15368445975052.385</v>
      </c>
      <c r="J13" s="179">
        <f>'KEEI BAU - Industry'!Z$37*'Others Split'!$D$47*'Others Split'!$L$12</f>
        <v>15507709070409.906</v>
      </c>
      <c r="K13" s="179">
        <f>'KEEI BAU - Industry'!AA$37*'Others Split'!$D$47*'Others Split'!$L$12</f>
        <v>15646972165767.428</v>
      </c>
      <c r="L13" s="179">
        <f>'KEEI BAU - Industry'!AB$37*'Others Split'!$D$47*'Others Split'!$L$12</f>
        <v>15786235261124.975</v>
      </c>
      <c r="M13" s="179">
        <f>'KEEI BAU - Industry'!AC$37*'Others Split'!$D$47*'Others Split'!$L$12</f>
        <v>15885246232575.145</v>
      </c>
      <c r="N13" s="179">
        <f>'KEEI BAU - Industry'!AD$37*'Others Split'!$D$47*'Others Split'!$L$12</f>
        <v>15984257204025.34</v>
      </c>
      <c r="O13" s="179">
        <f>'KEEI BAU - Industry'!AE$37*'Others Split'!$D$47*'Others Split'!$L$12</f>
        <v>16083268175475.539</v>
      </c>
      <c r="P13" s="179">
        <f>'KEEI BAU - Industry'!AF$37*'Others Split'!$D$47*'Others Split'!$L$12</f>
        <v>16182279146925.736</v>
      </c>
      <c r="Q13" s="179">
        <f>'KEEI BAU - Industry'!AG$37*'Others Split'!$D$47*'Others Split'!$L$12</f>
        <v>16281290118375.926</v>
      </c>
      <c r="R13" s="179">
        <f>'KEEI BAU - Industry'!AH$37*'Others Split'!$D$47*'Others Split'!$L$12</f>
        <v>16359018357645.275</v>
      </c>
      <c r="S13" s="179">
        <f>'KEEI BAU - Industry'!AI$37*'Others Split'!$D$47*'Others Split'!$L$12</f>
        <v>16436746596914.561</v>
      </c>
      <c r="T13" s="179">
        <f>'KEEI BAU - Industry'!AJ$37*'Others Split'!$D$47*'Others Split'!$L$12</f>
        <v>16514474836183.875</v>
      </c>
      <c r="U13" s="179">
        <f>'KEEI BAU - Industry'!AK$37*'Others Split'!$D$47*'Others Split'!$L$12</f>
        <v>16592203075453.191</v>
      </c>
      <c r="V13" s="179">
        <f>'KEEI BAU - Industry'!AL$37*'Others Split'!$D$47*'Others Split'!$L$12</f>
        <v>16669931314722.479</v>
      </c>
      <c r="W13" s="179">
        <f>'KEEI BAU - Industry'!AM$37*'Others Split'!$D$47*'Others Split'!$L$12</f>
        <v>16776036530232.975</v>
      </c>
      <c r="X13" s="179">
        <f>'KEEI BAU - Industry'!AN$37*'Others Split'!$D$47*'Others Split'!$L$12</f>
        <v>16862793807397.201</v>
      </c>
      <c r="Y13" s="179">
        <f>'KEEI BAU - Industry'!AO$37*'Others Split'!$D$47*'Others Split'!$L$12</f>
        <v>16949551084561.457</v>
      </c>
      <c r="Z13" s="179">
        <f>'KEEI BAU - Industry'!AP$37*'Others Split'!$D$47*'Others Split'!$L$12</f>
        <v>17036308361725.684</v>
      </c>
      <c r="AA13" s="179">
        <f>'KEEI BAU - Industry'!AQ$37*'Others Split'!$D$47*'Others Split'!$L$12</f>
        <v>17123065638889.906</v>
      </c>
      <c r="AB13" s="179">
        <f>'KEEI BAU - Industry'!AR$37*'Others Split'!$D$47*'Others Split'!$L$12</f>
        <v>17209822916054.131</v>
      </c>
      <c r="AC13" s="179">
        <f>'KEEI BAU - Industry'!AS$37*'Others Split'!$D$47*'Others Split'!$L$12</f>
        <v>17296580193218.387</v>
      </c>
      <c r="AD13" s="179">
        <f>'KEEI BAU - Industry'!AT$37*'Others Split'!$D$47*'Others Split'!$L$12</f>
        <v>17383337470382.613</v>
      </c>
      <c r="AE13" s="179">
        <f>'KEEI BAU - Industry'!AU$37*'Others Split'!$D$47*'Others Split'!$L$12</f>
        <v>17470094747546.838</v>
      </c>
      <c r="AF13" s="179">
        <f>'KEEI BAU - Industry'!AV$37*'Others Split'!$D$47*'Others Split'!$L$12</f>
        <v>17556852024711.092</v>
      </c>
    </row>
    <row r="14" spans="1:35">
      <c r="A14" s="4" t="s">
        <v>14</v>
      </c>
      <c r="B14" s="179">
        <f>'KEEI BAU - Industry'!R$37*'Others Split'!$D$47*'Others Split'!$L$13</f>
        <v>2172375224795.9153</v>
      </c>
      <c r="C14" s="179">
        <f>'KEEI BAU - Industry'!S$37*'Others Split'!$D$47*'Others Split'!$L$13</f>
        <v>2220572220577.7637</v>
      </c>
      <c r="D14" s="179">
        <f>'KEEI BAU - Industry'!T$37*'Others Split'!$D$47*'Others Split'!$L$13</f>
        <v>2268769216359.6118</v>
      </c>
      <c r="E14" s="179">
        <f>'KEEI BAU - Industry'!U$37*'Others Split'!$D$47*'Others Split'!$L$13</f>
        <v>2316966212141.46</v>
      </c>
      <c r="F14" s="179">
        <f>'KEEI BAU - Industry'!V$37*'Others Split'!$D$47*'Others Split'!$L$13</f>
        <v>2365163207923.3081</v>
      </c>
      <c r="G14" s="179">
        <f>'KEEI BAU - Industry'!W$37*'Others Split'!$D$47*'Others Split'!$L$13</f>
        <v>2413360203705.1563</v>
      </c>
      <c r="H14" s="179">
        <f>'KEEI BAU - Industry'!X$37*'Others Split'!$D$47*'Others Split'!$L$13</f>
        <v>2435632821252.772</v>
      </c>
      <c r="I14" s="179">
        <f>'KEEI BAU - Industry'!Y$37*'Others Split'!$D$47*'Others Split'!$L$13</f>
        <v>2457905438800.3804</v>
      </c>
      <c r="J14" s="179">
        <f>'KEEI BAU - Industry'!Z$37*'Others Split'!$D$47*'Others Split'!$L$13</f>
        <v>2480178056347.9893</v>
      </c>
      <c r="K14" s="179">
        <f>'KEEI BAU - Industry'!AA$37*'Others Split'!$D$47*'Others Split'!$L$13</f>
        <v>2502450673895.5977</v>
      </c>
      <c r="L14" s="179">
        <f>'KEEI BAU - Industry'!AB$37*'Others Split'!$D$47*'Others Split'!$L$13</f>
        <v>2524723291443.2104</v>
      </c>
      <c r="M14" s="179">
        <f>'KEEI BAU - Industry'!AC$37*'Others Split'!$D$47*'Others Split'!$L$13</f>
        <v>2540558308570.0776</v>
      </c>
      <c r="N14" s="179">
        <f>'KEEI BAU - Industry'!AD$37*'Others Split'!$D$47*'Others Split'!$L$13</f>
        <v>2556393325696.9487</v>
      </c>
      <c r="O14" s="179">
        <f>'KEEI BAU - Industry'!AE$37*'Others Split'!$D$47*'Others Split'!$L$13</f>
        <v>2572228342823.8198</v>
      </c>
      <c r="P14" s="179">
        <f>'KEEI BAU - Industry'!AF$37*'Others Split'!$D$47*'Others Split'!$L$13</f>
        <v>2588063359950.6909</v>
      </c>
      <c r="Q14" s="179">
        <f>'KEEI BAU - Industry'!AG$37*'Others Split'!$D$47*'Others Split'!$L$13</f>
        <v>2603898377077.561</v>
      </c>
      <c r="R14" s="179">
        <f>'KEEI BAU - Industry'!AH$37*'Others Split'!$D$47*'Others Split'!$L$13</f>
        <v>2616329605476.2319</v>
      </c>
      <c r="S14" s="179">
        <f>'KEEI BAU - Industry'!AI$37*'Others Split'!$D$47*'Others Split'!$L$13</f>
        <v>2628760833874.8926</v>
      </c>
      <c r="T14" s="179">
        <f>'KEEI BAU - Industry'!AJ$37*'Others Split'!$D$47*'Others Split'!$L$13</f>
        <v>2641192062273.5581</v>
      </c>
      <c r="U14" s="179">
        <f>'KEEI BAU - Industry'!AK$37*'Others Split'!$D$47*'Others Split'!$L$13</f>
        <v>2653623290672.2236</v>
      </c>
      <c r="V14" s="179">
        <f>'KEEI BAU - Industry'!AL$37*'Others Split'!$D$47*'Others Split'!$L$13</f>
        <v>2666054519070.8848</v>
      </c>
      <c r="W14" s="179">
        <f>'KEEI BAU - Industry'!AM$37*'Others Split'!$D$47*'Others Split'!$L$13</f>
        <v>2683024132440.4917</v>
      </c>
      <c r="X14" s="179">
        <f>'KEEI BAU - Industry'!AN$37*'Others Split'!$D$47*'Others Split'!$L$13</f>
        <v>2696899392420.8188</v>
      </c>
      <c r="Y14" s="179">
        <f>'KEEI BAU - Industry'!AO$37*'Others Split'!$D$47*'Others Split'!$L$13</f>
        <v>2710774652401.1509</v>
      </c>
      <c r="Z14" s="179">
        <f>'KEEI BAU - Industry'!AP$37*'Others Split'!$D$47*'Others Split'!$L$13</f>
        <v>2724649912381.478</v>
      </c>
      <c r="AA14" s="179">
        <f>'KEEI BAU - Industry'!AQ$37*'Others Split'!$D$47*'Others Split'!$L$13</f>
        <v>2738525172361.8042</v>
      </c>
      <c r="AB14" s="179">
        <f>'KEEI BAU - Industry'!AR$37*'Others Split'!$D$47*'Others Split'!$L$13</f>
        <v>2752400432342.1313</v>
      </c>
      <c r="AC14" s="179">
        <f>'KEEI BAU - Industry'!AS$37*'Others Split'!$D$47*'Others Split'!$L$13</f>
        <v>2766275692322.4634</v>
      </c>
      <c r="AD14" s="179">
        <f>'KEEI BAU - Industry'!AT$37*'Others Split'!$D$47*'Others Split'!$L$13</f>
        <v>2780150952302.7905</v>
      </c>
      <c r="AE14" s="179">
        <f>'KEEI BAU - Industry'!AU$37*'Others Split'!$D$47*'Others Split'!$L$13</f>
        <v>2794026212283.1172</v>
      </c>
      <c r="AF14" s="179">
        <f>'KEEI BAU - Industry'!AV$37*'Others Split'!$D$47*'Others Split'!$L$13</f>
        <v>2807901472263.4487</v>
      </c>
    </row>
    <row r="15" spans="1:35">
      <c r="A15" s="4" t="s">
        <v>15</v>
      </c>
      <c r="B15" s="179">
        <f>'KEEI BAU - Industry'!R23*'Steel Split'!$D$6</f>
        <v>602115116500.21411</v>
      </c>
      <c r="C15" s="179">
        <f>'KEEI BAU - Industry'!S23*'Steel Split'!$D$6</f>
        <v>588244249461.7157</v>
      </c>
      <c r="D15" s="179">
        <f>'KEEI BAU - Industry'!T23*'Steel Split'!$D$6</f>
        <v>574373382423.21729</v>
      </c>
      <c r="E15" s="179">
        <f>'KEEI BAU - Industry'!U23*'Steel Split'!$D$6</f>
        <v>560502515384.71887</v>
      </c>
      <c r="F15" s="179">
        <f>'KEEI BAU - Industry'!V23*'Steel Split'!$D$6</f>
        <v>546631648346.22052</v>
      </c>
      <c r="G15" s="179">
        <f>'KEEI BAU - Industry'!W23*'Steel Split'!$D$6</f>
        <v>532760781307.72223</v>
      </c>
      <c r="H15" s="179">
        <f>'KEEI BAU - Industry'!X23*'Steel Split'!$D$6</f>
        <v>530923675165.28223</v>
      </c>
      <c r="I15" s="179">
        <f>'KEEI BAU - Industry'!Y23*'Steel Split'!$D$6</f>
        <v>529086569022.8418</v>
      </c>
      <c r="J15" s="179">
        <f>'KEEI BAU - Industry'!Z23*'Steel Split'!$D$6</f>
        <v>527249462880.40137</v>
      </c>
      <c r="K15" s="179">
        <f>'KEEI BAU - Industry'!AA23*'Steel Split'!$D$6</f>
        <v>525412356737.961</v>
      </c>
      <c r="L15" s="179">
        <f>'KEEI BAU - Industry'!AB23*'Steel Split'!$D$6</f>
        <v>523575250595.52008</v>
      </c>
      <c r="M15" s="179">
        <f>'KEEI BAU - Industry'!AC23*'Steel Split'!$D$6</f>
        <v>519901038310.63928</v>
      </c>
      <c r="N15" s="179">
        <f>'KEEI BAU - Industry'!AD23*'Steel Split'!$D$6</f>
        <v>516226826025.75842</v>
      </c>
      <c r="O15" s="179">
        <f>'KEEI BAU - Industry'!AE23*'Steel Split'!$D$6</f>
        <v>512552613740.87756</v>
      </c>
      <c r="P15" s="179">
        <f>'KEEI BAU - Industry'!AF23*'Steel Split'!$D$6</f>
        <v>508878401455.9967</v>
      </c>
      <c r="Q15" s="179">
        <f>'KEEI BAU - Industry'!AG23*'Steel Split'!$D$6</f>
        <v>505204189171.11591</v>
      </c>
      <c r="R15" s="179">
        <f>'KEEI BAU - Industry'!AH23*'Steel Split'!$D$6</f>
        <v>499692870743.79462</v>
      </c>
      <c r="S15" s="179">
        <f>'KEEI BAU - Industry'!AI23*'Steel Split'!$D$6</f>
        <v>494181552316.47333</v>
      </c>
      <c r="T15" s="179">
        <f>'KEEI BAU - Industry'!AJ23*'Steel Split'!$D$6</f>
        <v>488670233889.1521</v>
      </c>
      <c r="U15" s="179">
        <f>'KEEI BAU - Industry'!AK23*'Steel Split'!$D$6</f>
        <v>483158915461.83081</v>
      </c>
      <c r="V15" s="179">
        <f>'KEEI BAU - Industry'!AL23*'Steel Split'!$D$6</f>
        <v>477647597034.50958</v>
      </c>
      <c r="W15" s="179">
        <f>'KEEI BAU - Industry'!AM23*'Steel Split'!$D$6</f>
        <v>474585753463.77612</v>
      </c>
      <c r="X15" s="179">
        <f>'KEEI BAU - Industry'!AN23*'Steel Split'!$D$6</f>
        <v>469853813399.91437</v>
      </c>
      <c r="Y15" s="179">
        <f>'KEEI BAU - Industry'!AO23*'Steel Split'!$D$6</f>
        <v>465121873336.05261</v>
      </c>
      <c r="Z15" s="179">
        <f>'KEEI BAU - Industry'!AP23*'Steel Split'!$D$6</f>
        <v>460389933272.19092</v>
      </c>
      <c r="AA15" s="179">
        <f>'KEEI BAU - Industry'!AQ23*'Steel Split'!$D$6</f>
        <v>455657993208.32916</v>
      </c>
      <c r="AB15" s="179">
        <f>'KEEI BAU - Industry'!AR23*'Steel Split'!$D$6</f>
        <v>450926053144.46741</v>
      </c>
      <c r="AC15" s="179">
        <f>'KEEI BAU - Industry'!AS23*'Steel Split'!$D$6</f>
        <v>446194113080.60565</v>
      </c>
      <c r="AD15" s="179">
        <f>'KEEI BAU - Industry'!AT23*'Steel Split'!$D$6</f>
        <v>441462173016.7439</v>
      </c>
      <c r="AE15" s="179">
        <f>'KEEI BAU - Industry'!AU23*'Steel Split'!$D$6</f>
        <v>436730232952.88214</v>
      </c>
      <c r="AF15" s="179">
        <f>'KEEI BAU - Industry'!AV23*'Steel Split'!$D$6</f>
        <v>431998292889.02039</v>
      </c>
    </row>
    <row r="16" spans="1:35">
      <c r="A16" s="4" t="s">
        <v>16</v>
      </c>
      <c r="B16" s="20">
        <f>'KEEI BAU - Industry'!R$16*'Non-ferrous Metals Split'!$I$6*'Non-ferrous Metals Split'!$D$45</f>
        <v>947372693726.9646</v>
      </c>
      <c r="C16" s="20">
        <f>'KEEI BAU - Industry'!S$16*'Non-ferrous Metals Split'!$I$6*'Non-ferrous Metals Split'!$D$45</f>
        <v>960922275149.85022</v>
      </c>
      <c r="D16" s="20">
        <f>'KEEI BAU - Industry'!T$16*'Non-ferrous Metals Split'!$I$6*'Non-ferrous Metals Split'!$D$45</f>
        <v>974471856572.73621</v>
      </c>
      <c r="E16" s="20">
        <f>'KEEI BAU - Industry'!U$16*'Non-ferrous Metals Split'!$I$6*'Non-ferrous Metals Split'!$D$45</f>
        <v>988021437995.62195</v>
      </c>
      <c r="F16" s="20">
        <f>'KEEI BAU - Industry'!V$16*'Non-ferrous Metals Split'!$I$6*'Non-ferrous Metals Split'!$D$45</f>
        <v>1001571019418.5078</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8052667896679.1982</v>
      </c>
      <c r="C17" s="20">
        <f>'KEEI BAU - Industry'!S$16*'Non-ferrous Metals Split'!$I$7*'Non-ferrous Metals Split'!$D$45</f>
        <v>8167839338773.7275</v>
      </c>
      <c r="D17" s="20">
        <f>'KEEI BAU - Industry'!T$16*'Non-ferrous Metals Split'!$I$7*'Non-ferrous Metals Split'!$D$45</f>
        <v>8283010780868.2559</v>
      </c>
      <c r="E17" s="20">
        <f>'KEEI BAU - Industry'!U$16*'Non-ferrous Metals Split'!$I$7*'Non-ferrous Metals Split'!$D$45</f>
        <v>8398182222962.7852</v>
      </c>
      <c r="F17" s="20">
        <f>'KEEI BAU - Industry'!V$16*'Non-ferrous Metals Split'!$I$7*'Non-ferrous Metals Split'!$D$45</f>
        <v>8513353665057.3154</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179">
        <f>'KEEI BAU - Industry'!R$37*'Others Split'!$D$47*'Others Split'!$L$14</f>
        <v>9269137256563.3652</v>
      </c>
      <c r="C23" s="179">
        <f>'KEEI BAU - Industry'!S$37*'Others Split'!$D$47*'Others Split'!$L$14</f>
        <v>9474785233099.2461</v>
      </c>
      <c r="D23" s="179">
        <f>'KEEI BAU - Industry'!T$37*'Others Split'!$D$47*'Others Split'!$L$14</f>
        <v>9680433209635.125</v>
      </c>
      <c r="E23" s="179">
        <f>'KEEI BAU - Industry'!U$37*'Others Split'!$D$47*'Others Split'!$L$14</f>
        <v>9886081186171.0039</v>
      </c>
      <c r="F23" s="179">
        <f>'KEEI BAU - Industry'!V$37*'Others Split'!$D$47*'Others Split'!$L$14</f>
        <v>10091729162706.885</v>
      </c>
      <c r="G23" s="179">
        <f>'KEEI BAU - Industry'!W$37*'Others Split'!$D$47*'Others Split'!$L$14</f>
        <v>10297377139242.764</v>
      </c>
      <c r="H23" s="179">
        <f>'KEEI BAU - Industry'!X$37*'Others Split'!$D$47*'Others Split'!$L$14</f>
        <v>10392410422054.754</v>
      </c>
      <c r="I23" s="179">
        <f>'KEEI BAU - Industry'!Y$37*'Others Split'!$D$47*'Others Split'!$L$14</f>
        <v>10487443704866.713</v>
      </c>
      <c r="J23" s="179">
        <f>'KEEI BAU - Industry'!Z$37*'Others Split'!$D$47*'Others Split'!$L$14</f>
        <v>10582476987678.674</v>
      </c>
      <c r="K23" s="179">
        <f>'KEEI BAU - Industry'!AA$37*'Others Split'!$D$47*'Others Split'!$L$14</f>
        <v>10677510270490.635</v>
      </c>
      <c r="L23" s="179">
        <f>'KEEI BAU - Industry'!AB$37*'Others Split'!$D$47*'Others Split'!$L$14</f>
        <v>10772543553302.613</v>
      </c>
      <c r="M23" s="179">
        <f>'KEEI BAU - Industry'!AC$37*'Others Split'!$D$47*'Others Split'!$L$14</f>
        <v>10840108744404.785</v>
      </c>
      <c r="N23" s="179">
        <f>'KEEI BAU - Industry'!AD$37*'Others Split'!$D$47*'Others Split'!$L$14</f>
        <v>10907673935506.975</v>
      </c>
      <c r="O23" s="179">
        <f>'KEEI BAU - Industry'!AE$37*'Others Split'!$D$47*'Others Split'!$L$14</f>
        <v>10975239126609.168</v>
      </c>
      <c r="P23" s="179">
        <f>'KEEI BAU - Industry'!AF$37*'Others Split'!$D$47*'Others Split'!$L$14</f>
        <v>11042804317711.357</v>
      </c>
      <c r="Q23" s="179">
        <f>'KEEI BAU - Industry'!AG$37*'Others Split'!$D$47*'Others Split'!$L$14</f>
        <v>11110369508813.543</v>
      </c>
      <c r="R23" s="179">
        <f>'KEEI BAU - Industry'!AH$37*'Others Split'!$D$47*'Others Split'!$L$14</f>
        <v>11163411341080.709</v>
      </c>
      <c r="S23" s="179">
        <f>'KEEI BAU - Industry'!AI$37*'Others Split'!$D$47*'Others Split'!$L$14</f>
        <v>11216453173347.83</v>
      </c>
      <c r="T23" s="179">
        <f>'KEEI BAU - Industry'!AJ$37*'Others Split'!$D$47*'Others Split'!$L$14</f>
        <v>11269495005614.971</v>
      </c>
      <c r="U23" s="179">
        <f>'KEEI BAU - Industry'!AK$37*'Others Split'!$D$47*'Others Split'!$L$14</f>
        <v>11322536837882.111</v>
      </c>
      <c r="V23" s="179">
        <f>'KEEI BAU - Industry'!AL$37*'Others Split'!$D$47*'Others Split'!$L$14</f>
        <v>11375578670149.234</v>
      </c>
      <c r="W23" s="179">
        <f>'KEEI BAU - Industry'!AM$37*'Others Split'!$D$47*'Others Split'!$L$14</f>
        <v>11447984980863.111</v>
      </c>
      <c r="X23" s="179">
        <f>'KEEI BAU - Industry'!AN$37*'Others Split'!$D$47*'Others Split'!$L$14</f>
        <v>11507188238090.572</v>
      </c>
      <c r="Y23" s="179">
        <f>'KEEI BAU - Industry'!AO$37*'Others Split'!$D$47*'Others Split'!$L$14</f>
        <v>11566391495318.051</v>
      </c>
      <c r="Z23" s="179">
        <f>'KEEI BAU - Industry'!AP$37*'Others Split'!$D$47*'Others Split'!$L$14</f>
        <v>11625594752545.51</v>
      </c>
      <c r="AA23" s="179">
        <f>'KEEI BAU - Industry'!AQ$37*'Others Split'!$D$47*'Others Split'!$L$14</f>
        <v>11684798009772.967</v>
      </c>
      <c r="AB23" s="179">
        <f>'KEEI BAU - Industry'!AR$37*'Others Split'!$D$47*'Others Split'!$L$14</f>
        <v>11744001267000.428</v>
      </c>
      <c r="AC23" s="179">
        <f>'KEEI BAU - Industry'!AS$37*'Others Split'!$D$47*'Others Split'!$L$14</f>
        <v>11803204524227.906</v>
      </c>
      <c r="AD23" s="179">
        <f>'KEEI BAU - Industry'!AT$37*'Others Split'!$D$47*'Others Split'!$L$14</f>
        <v>11862407781455.365</v>
      </c>
      <c r="AE23" s="179">
        <f>'KEEI BAU - Industry'!AU$37*'Others Split'!$D$47*'Others Split'!$L$14</f>
        <v>11921611038682.824</v>
      </c>
      <c r="AF23" s="179">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Split'!$D$47*'Others Split'!$L$15</f>
        <v>1115868204049.4556</v>
      </c>
      <c r="C26" s="179">
        <f>'KEEI BAU - Industry'!S$37*'Others Split'!$D$47*'Others Split'!$L$15</f>
        <v>1140625204824.3667</v>
      </c>
      <c r="D26" s="179">
        <f>'KEEI BAU - Industry'!T$37*'Others Split'!$D$47*'Others Split'!$L$15</f>
        <v>1165382205599.2781</v>
      </c>
      <c r="E26" s="179">
        <f>'KEEI BAU - Industry'!U$37*'Others Split'!$D$47*'Others Split'!$L$15</f>
        <v>1190139206374.189</v>
      </c>
      <c r="F26" s="179">
        <f>'KEEI BAU - Industry'!V$37*'Others Split'!$D$47*'Others Split'!$L$15</f>
        <v>1214896207149.1001</v>
      </c>
      <c r="G26" s="179">
        <f>'KEEI BAU - Industry'!W$37*'Others Split'!$D$47*'Others Split'!$L$15</f>
        <v>1239653207924.011</v>
      </c>
      <c r="H26" s="179">
        <f>'KEEI BAU - Industry'!X$37*'Others Split'!$D$47*'Others Split'!$L$15</f>
        <v>1251093821616.6448</v>
      </c>
      <c r="I26" s="179">
        <f>'KEEI BAU - Industry'!Y$37*'Others Split'!$D$47*'Others Split'!$L$15</f>
        <v>1262534435309.2747</v>
      </c>
      <c r="J26" s="179">
        <f>'KEEI BAU - Industry'!Z$37*'Others Split'!$D$47*'Others Split'!$L$15</f>
        <v>1273975049001.9048</v>
      </c>
      <c r="K26" s="179">
        <f>'KEEI BAU - Industry'!AA$37*'Others Split'!$D$47*'Others Split'!$L$15</f>
        <v>1285415662694.5349</v>
      </c>
      <c r="L26" s="179">
        <f>'KEEI BAU - Industry'!AB$37*'Others Split'!$D$47*'Others Split'!$L$15</f>
        <v>1296856276387.1672</v>
      </c>
      <c r="M26" s="179">
        <f>'KEEI BAU - Industry'!AC$37*'Others Split'!$D$47*'Others Split'!$L$15</f>
        <v>1304990134627.1079</v>
      </c>
      <c r="N26" s="179">
        <f>'KEEI BAU - Industry'!AD$37*'Others Split'!$D$47*'Others Split'!$L$15</f>
        <v>1313123992867.0508</v>
      </c>
      <c r="O26" s="179">
        <f>'KEEI BAU - Industry'!AE$37*'Others Split'!$D$47*'Others Split'!$L$15</f>
        <v>1321257851106.9937</v>
      </c>
      <c r="P26" s="179">
        <f>'KEEI BAU - Industry'!AF$37*'Others Split'!$D$47*'Others Split'!$L$15</f>
        <v>1329391709346.9365</v>
      </c>
      <c r="Q26" s="179">
        <f>'KEEI BAU - Industry'!AG$37*'Others Split'!$D$47*'Others Split'!$L$15</f>
        <v>1337525567586.8789</v>
      </c>
      <c r="R26" s="179">
        <f>'KEEI BAU - Industry'!AH$37*'Others Split'!$D$47*'Others Split'!$L$15</f>
        <v>1343911026392.0708</v>
      </c>
      <c r="S26" s="179">
        <f>'KEEI BAU - Industry'!AI$37*'Others Split'!$D$47*'Others Split'!$L$15</f>
        <v>1350296485197.2573</v>
      </c>
      <c r="T26" s="179">
        <f>'KEEI BAU - Industry'!AJ$37*'Others Split'!$D$47*'Others Split'!$L$15</f>
        <v>1356681944002.446</v>
      </c>
      <c r="U26" s="179">
        <f>'KEEI BAU - Industry'!AK$37*'Others Split'!$D$47*'Others Split'!$L$15</f>
        <v>1363067402807.635</v>
      </c>
      <c r="V26" s="179">
        <f>'KEEI BAU - Industry'!AL$37*'Others Split'!$D$47*'Others Split'!$L$15</f>
        <v>1369452861612.8218</v>
      </c>
      <c r="W26" s="179">
        <f>'KEEI BAU - Industry'!AM$37*'Others Split'!$D$47*'Others Split'!$L$15</f>
        <v>1378169519664.3499</v>
      </c>
      <c r="X26" s="179">
        <f>'KEEI BAU - Industry'!AN$37*'Others Split'!$D$47*'Others Split'!$L$15</f>
        <v>1385296723684.2822</v>
      </c>
      <c r="Y26" s="179">
        <f>'KEEI BAU - Industry'!AO$37*'Others Split'!$D$47*'Others Split'!$L$15</f>
        <v>1392423927704.2168</v>
      </c>
      <c r="Z26" s="179">
        <f>'KEEI BAU - Industry'!AP$37*'Others Split'!$D$47*'Others Split'!$L$15</f>
        <v>1399551131724.1492</v>
      </c>
      <c r="AA26" s="179">
        <f>'KEEI BAU - Industry'!AQ$37*'Others Split'!$D$47*'Others Split'!$L$15</f>
        <v>1406678335744.0813</v>
      </c>
      <c r="AB26" s="179">
        <f>'KEEI BAU - Industry'!AR$37*'Others Split'!$D$47*'Others Split'!$L$15</f>
        <v>1413805539764.0137</v>
      </c>
      <c r="AC26" s="179">
        <f>'KEEI BAU - Industry'!AS$37*'Others Split'!$D$47*'Others Split'!$L$15</f>
        <v>1420932743783.9485</v>
      </c>
      <c r="AD26" s="179">
        <f>'KEEI BAU - Industry'!AT$37*'Others Split'!$D$47*'Others Split'!$L$15</f>
        <v>1428059947803.8806</v>
      </c>
      <c r="AE26" s="179">
        <f>'KEEI BAU - Industry'!AU$37*'Others Split'!$D$47*'Others Split'!$L$15</f>
        <v>1435187151823.813</v>
      </c>
      <c r="AF26" s="179">
        <f>'KEEI BAU - Industry'!AV$37*'Others Split'!$D$47*'Others Split'!$L$15</f>
        <v>1442314355843.7476</v>
      </c>
    </row>
  </sheetData>
  <phoneticPr fontId="34"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5" sqref="B5"/>
    </sheetView>
  </sheetViews>
  <sheetFormatPr defaultColWidth="9.08984375" defaultRowHeight="14.5"/>
  <cols>
    <col min="1" max="1" width="39.90625" style="4" customWidth="1"/>
    <col min="2" max="2" width="22" style="4" bestFit="1" customWidth="1"/>
    <col min="3" max="33" width="12.542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179">
        <f>'KEEI BAU - Industry'!R37*'Others Split'!$D$48*'Others Split'!$M$6</f>
        <v>350727016153.76312</v>
      </c>
      <c r="C2" s="179">
        <f>'KEEI BAU - Industry'!S37*'Others Split'!$D$48*'Others Split'!$M$6</f>
        <v>358508355364.96277</v>
      </c>
      <c r="D2" s="179">
        <f>'KEEI BAU - Industry'!T37*'Others Split'!$D$48*'Others Split'!$M$6</f>
        <v>366289694576.16241</v>
      </c>
      <c r="E2" s="179">
        <f>'KEEI BAU - Industry'!U37*'Others Split'!$D$48*'Others Split'!$M$6</f>
        <v>374071033787.36206</v>
      </c>
      <c r="F2" s="179">
        <f>'KEEI BAU - Industry'!V37*'Others Split'!$D$48*'Others Split'!$M$6</f>
        <v>381852372998.56171</v>
      </c>
      <c r="G2" s="179">
        <f>'KEEI BAU - Industry'!W37*'Others Split'!$D$48*'Others Split'!$M$6</f>
        <v>389633712209.76141</v>
      </c>
      <c r="H2" s="179">
        <f>'KEEI BAU - Industry'!X37*'Others Split'!$D$48*'Others Split'!$M$6</f>
        <v>393229595925.08179</v>
      </c>
      <c r="I2" s="179">
        <f>'KEEI BAU - Industry'!Y37*'Others Split'!$D$48*'Others Split'!$M$6</f>
        <v>396825479640.40106</v>
      </c>
      <c r="J2" s="179">
        <f>'KEEI BAU - Industry'!Z37*'Others Split'!$D$48*'Others Split'!$M$6</f>
        <v>400421363355.7204</v>
      </c>
      <c r="K2" s="179">
        <f>'KEEI BAU - Industry'!AA37*'Others Split'!$D$48*'Others Split'!$M$6</f>
        <v>404017247071.03967</v>
      </c>
      <c r="L2" s="179">
        <f>'KEEI BAU - Industry'!AB37*'Others Split'!$D$48*'Others Split'!$M$6</f>
        <v>407613130786.35968</v>
      </c>
      <c r="M2" s="179">
        <f>'KEEI BAU - Industry'!AC37*'Others Split'!$D$48*'Others Split'!$M$6</f>
        <v>410169672696.91815</v>
      </c>
      <c r="N2" s="179">
        <f>'KEEI BAU - Industry'!AD37*'Others Split'!$D$48*'Others Split'!$M$6</f>
        <v>412726214607.47742</v>
      </c>
      <c r="O2" s="179">
        <f>'KEEI BAU - Industry'!AE37*'Others Split'!$D$48*'Others Split'!$M$6</f>
        <v>415282756518.03662</v>
      </c>
      <c r="P2" s="179">
        <f>'KEEI BAU - Industry'!AF37*'Others Split'!$D$48*'Others Split'!$M$6</f>
        <v>417839298428.59583</v>
      </c>
      <c r="Q2" s="179">
        <f>'KEEI BAU - Industry'!AG37*'Others Split'!$D$48*'Others Split'!$M$6</f>
        <v>420395840339.15491</v>
      </c>
      <c r="R2" s="179">
        <f>'KEEI BAU - Industry'!AH37*'Others Split'!$D$48*'Others Split'!$M$6</f>
        <v>422402845203.52008</v>
      </c>
      <c r="S2" s="179">
        <f>'KEEI BAU - Industry'!AI37*'Others Split'!$D$48*'Others Split'!$M$6</f>
        <v>424409850067.88354</v>
      </c>
      <c r="T2" s="179">
        <f>'KEEI BAU - Industry'!AJ37*'Others Split'!$D$48*'Others Split'!$M$6</f>
        <v>426416854932.24786</v>
      </c>
      <c r="U2" s="179">
        <f>'KEEI BAU - Industry'!AK37*'Others Split'!$D$48*'Others Split'!$M$6</f>
        <v>428423859796.61212</v>
      </c>
      <c r="V2" s="179">
        <f>'KEEI BAU - Industry'!AL37*'Others Split'!$D$48*'Others Split'!$M$6</f>
        <v>430430864660.97571</v>
      </c>
      <c r="W2" s="179">
        <f>'KEEI BAU - Industry'!AM37*'Others Split'!$D$48*'Others Split'!$M$6</f>
        <v>433170585586.93335</v>
      </c>
      <c r="X2" s="179">
        <f>'KEEI BAU - Industry'!AN37*'Others Split'!$D$48*'Others Split'!$M$6</f>
        <v>435410727379.98615</v>
      </c>
      <c r="Y2" s="179">
        <f>'KEEI BAU - Industry'!AO37*'Others Split'!$D$48*'Others Split'!$M$6</f>
        <v>437650869173.03973</v>
      </c>
      <c r="Z2" s="179">
        <f>'KEEI BAU - Industry'!AP37*'Others Split'!$D$48*'Others Split'!$M$6</f>
        <v>439891010966.09253</v>
      </c>
      <c r="AA2" s="179">
        <f>'KEEI BAU - Industry'!AQ37*'Others Split'!$D$48*'Others Split'!$M$6</f>
        <v>442131152759.14532</v>
      </c>
      <c r="AB2" s="179">
        <f>'KEEI BAU - Industry'!AR37*'Others Split'!$D$48*'Others Split'!$M$6</f>
        <v>444371294552.19812</v>
      </c>
      <c r="AC2" s="179">
        <f>'KEEI BAU - Industry'!AS37*'Others Split'!$D$48*'Others Split'!$M$6</f>
        <v>446611436345.25171</v>
      </c>
      <c r="AD2" s="179">
        <f>'KEEI BAU - Industry'!AT37*'Others Split'!$D$48*'Others Split'!$M$6</f>
        <v>448851578138.3045</v>
      </c>
      <c r="AE2" s="179">
        <f>'KEEI BAU - Industry'!AU37*'Others Split'!$D$48*'Others Split'!$M$6</f>
        <v>451091719931.3573</v>
      </c>
      <c r="AF2" s="179">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179">
        <f>-'2019 KESIS Energy Balance'!X37*About!C70/1000*(1+'KEEI BAU - Oil Supply'!R9)</f>
        <v>139126610879.03522</v>
      </c>
      <c r="C4" s="179">
        <f>B4*(1+'KEEI BAU - Oil Supply'!S9)</f>
        <v>134180545787.83896</v>
      </c>
      <c r="D4" s="179">
        <f>C4*(1+'KEEI BAU - Oil Supply'!T9)</f>
        <v>129234480696.64418</v>
      </c>
      <c r="E4" s="179">
        <f>D4*(1+'KEEI BAU - Oil Supply'!U9)</f>
        <v>124288415605.44939</v>
      </c>
      <c r="F4" s="179">
        <f>E4*(1+'KEEI BAU - Oil Supply'!V9)</f>
        <v>119342350514.25461</v>
      </c>
      <c r="G4" s="179">
        <f>F4*(1+'KEEI BAU - Oil Supply'!W9)</f>
        <v>114396285423.05949</v>
      </c>
      <c r="H4" s="179">
        <f>G4*(1+'KEEI BAU - Oil Supply'!X9)</f>
        <v>114730348973.88715</v>
      </c>
      <c r="I4" s="179">
        <f>H4*(1+'KEEI BAU - Oil Supply'!Y9)</f>
        <v>115064412524.71483</v>
      </c>
      <c r="J4" s="179">
        <f>I4*(1+'KEEI BAU - Oil Supply'!Z9)</f>
        <v>115398476075.54242</v>
      </c>
      <c r="K4" s="179">
        <f>J4*(1+'KEEI BAU - Oil Supply'!AA9)</f>
        <v>115732539626.3701</v>
      </c>
      <c r="L4" s="179">
        <f>K4*(1+'KEEI BAU - Oil Supply'!AB9)</f>
        <v>116066603177.19768</v>
      </c>
      <c r="M4" s="179">
        <f>L4*(1+'KEEI BAU - Oil Supply'!AC9)</f>
        <v>116006162251.38039</v>
      </c>
      <c r="N4" s="179">
        <f>M4*(1+'KEEI BAU - Oil Supply'!AD9)</f>
        <v>115945721325.56308</v>
      </c>
      <c r="O4" s="179">
        <f>N4*(1+'KEEI BAU - Oil Supply'!AE9)</f>
        <v>115885280399.74576</v>
      </c>
      <c r="P4" s="179">
        <f>O4*(1+'KEEI BAU - Oil Supply'!AF9)</f>
        <v>115824839473.92844</v>
      </c>
      <c r="Q4" s="179">
        <f>P4*(1+'KEEI BAU - Oil Supply'!AG9)</f>
        <v>115764398548.1111</v>
      </c>
      <c r="R4" s="179">
        <f>Q4*(1+'KEEI BAU - Oil Supply'!AH9)</f>
        <v>115508434868.29439</v>
      </c>
      <c r="S4" s="179">
        <f>R4*(1+'KEEI BAU - Oil Supply'!AI9)</f>
        <v>115252471188.47769</v>
      </c>
      <c r="T4" s="179">
        <f>S4*(1+'KEEI BAU - Oil Supply'!AJ9)</f>
        <v>114996507508.661</v>
      </c>
      <c r="U4" s="179">
        <f>T4*(1+'KEEI BAU - Oil Supply'!AK9)</f>
        <v>114740543828.84428</v>
      </c>
      <c r="V4" s="179">
        <f>U4*(1+'KEEI BAU - Oil Supply'!AL9)</f>
        <v>114484580149.02759</v>
      </c>
      <c r="W4" s="179">
        <f>V4*(1+'KEEI BAU - Oil Supply'!AM9)</f>
        <v>114489313474.5434</v>
      </c>
      <c r="X4" s="179">
        <f>W4*(1+'KEEI BAU - Oil Supply'!AN9)</f>
        <v>114316298841.87793</v>
      </c>
      <c r="Y4" s="179">
        <f>X4*(1+'KEEI BAU - Oil Supply'!AO9)</f>
        <v>114143284209.21246</v>
      </c>
      <c r="Z4" s="179">
        <f>Y4*(1+'KEEI BAU - Oil Supply'!AP9)</f>
        <v>113970269576.54706</v>
      </c>
      <c r="AA4" s="179">
        <f>Z4*(1+'KEEI BAU - Oil Supply'!AQ9)</f>
        <v>113797254943.88159</v>
      </c>
      <c r="AB4" s="179">
        <f>AA4*(1+'KEEI BAU - Oil Supply'!AR9)</f>
        <v>113624240311.21613</v>
      </c>
      <c r="AC4" s="179">
        <f>AB4*(1+'KEEI BAU - Oil Supply'!AS9)</f>
        <v>113451225678.55066</v>
      </c>
      <c r="AD4" s="179">
        <f>AC4*(1+'KEEI BAU - Oil Supply'!AT9)</f>
        <v>113278211045.88521</v>
      </c>
      <c r="AE4" s="179">
        <f>AD4*(1+'KEEI BAU - Oil Supply'!AU9)</f>
        <v>113105196413.21974</v>
      </c>
      <c r="AF4" s="179">
        <f>AE4*(1+'KEEI BAU - Oil Supply'!AV9)</f>
        <v>112932181780.55429</v>
      </c>
    </row>
    <row r="5" spans="1:35">
      <c r="A5" s="4" t="s">
        <v>5</v>
      </c>
      <c r="B5" s="179">
        <f>'KEEI BAU - Industry'!R$37*'Others Split'!$D$48*'Others Split'!$M$7</f>
        <v>128866512572.49394</v>
      </c>
      <c r="C5" s="179">
        <f>'KEEI BAU - Industry'!S$37*'Others Split'!$D$48*'Others Split'!$M$7</f>
        <v>131725585301.72812</v>
      </c>
      <c r="D5" s="179">
        <f>'KEEI BAU - Industry'!T$37*'Others Split'!$D$48*'Others Split'!$M$7</f>
        <v>134584658030.96231</v>
      </c>
      <c r="E5" s="179">
        <f>'KEEI BAU - Industry'!U$37*'Others Split'!$D$48*'Others Split'!$M$7</f>
        <v>137443730760.1965</v>
      </c>
      <c r="F5" s="179">
        <f>'KEEI BAU - Industry'!V$37*'Others Split'!$D$48*'Others Split'!$M$7</f>
        <v>140302803489.43066</v>
      </c>
      <c r="G5" s="179">
        <f>'KEEI BAU - Industry'!W$37*'Others Split'!$D$48*'Others Split'!$M$7</f>
        <v>143161876218.66486</v>
      </c>
      <c r="H5" s="179">
        <f>'KEEI BAU - Industry'!X$37*'Others Split'!$D$48*'Others Split'!$M$7</f>
        <v>144483100340.75076</v>
      </c>
      <c r="I5" s="179">
        <f>'KEEI BAU - Industry'!Y$37*'Others Split'!$D$48*'Others Split'!$M$7</f>
        <v>145804324462.83624</v>
      </c>
      <c r="J5" s="179">
        <f>'KEEI BAU - Industry'!Z$37*'Others Split'!$D$48*'Others Split'!$M$7</f>
        <v>147125548584.92175</v>
      </c>
      <c r="K5" s="179">
        <f>'KEEI BAU - Industry'!AA$37*'Others Split'!$D$48*'Others Split'!$M$7</f>
        <v>148446772707.00723</v>
      </c>
      <c r="L5" s="179">
        <f>'KEEI BAU - Industry'!AB$37*'Others Split'!$D$48*'Others Split'!$M$7</f>
        <v>149767996829.09299</v>
      </c>
      <c r="M5" s="179">
        <f>'KEEI BAU - Industry'!AC$37*'Others Split'!$D$48*'Others Split'!$M$7</f>
        <v>150707338895.95749</v>
      </c>
      <c r="N5" s="179">
        <f>'KEEI BAU - Industry'!AD$37*'Others Split'!$D$48*'Others Split'!$M$7</f>
        <v>151646680962.82227</v>
      </c>
      <c r="O5" s="179">
        <f>'KEEI BAU - Industry'!AE$37*'Others Split'!$D$48*'Others Split'!$M$7</f>
        <v>152586023029.68701</v>
      </c>
      <c r="P5" s="179">
        <f>'KEEI BAU - Industry'!AF$37*'Others Split'!$D$48*'Others Split'!$M$7</f>
        <v>153525365096.55179</v>
      </c>
      <c r="Q5" s="179">
        <f>'KEEI BAU - Industry'!AG$37*'Others Split'!$D$48*'Others Split'!$M$7</f>
        <v>154464707163.41647</v>
      </c>
      <c r="R5" s="179">
        <f>'KEEI BAU - Industry'!AH$37*'Others Split'!$D$48*'Others Split'!$M$7</f>
        <v>155202134580.39478</v>
      </c>
      <c r="S5" s="179">
        <f>'KEEI BAU - Industry'!AI$37*'Others Split'!$D$48*'Others Split'!$M$7</f>
        <v>155939561997.37244</v>
      </c>
      <c r="T5" s="179">
        <f>'KEEI BAU - Industry'!AJ$37*'Others Split'!$D$48*'Others Split'!$M$7</f>
        <v>156676989414.3504</v>
      </c>
      <c r="U5" s="179">
        <f>'KEEI BAU - Industry'!AK$37*'Others Split'!$D$48*'Others Split'!$M$7</f>
        <v>157414416831.32834</v>
      </c>
      <c r="V5" s="179">
        <f>'KEEI BAU - Industry'!AL$37*'Others Split'!$D$48*'Others Split'!$M$7</f>
        <v>158151844248.30603</v>
      </c>
      <c r="W5" s="179">
        <f>'KEEI BAU - Industry'!AM$37*'Others Split'!$D$48*'Others Split'!$M$7</f>
        <v>159158491198.46646</v>
      </c>
      <c r="X5" s="179">
        <f>'KEEI BAU - Industry'!AN$37*'Others Split'!$D$48*'Others Split'!$M$7</f>
        <v>159981579376.00238</v>
      </c>
      <c r="Y5" s="179">
        <f>'KEEI BAU - Industry'!AO$37*'Others Split'!$D$48*'Others Split'!$M$7</f>
        <v>160804667553.53857</v>
      </c>
      <c r="Z5" s="179">
        <f>'KEEI BAU - Industry'!AP$37*'Others Split'!$D$48*'Others Split'!$M$7</f>
        <v>161627755731.07449</v>
      </c>
      <c r="AA5" s="179">
        <f>'KEEI BAU - Industry'!AQ$37*'Others Split'!$D$48*'Others Split'!$M$7</f>
        <v>162450843908.61038</v>
      </c>
      <c r="AB5" s="179">
        <f>'KEEI BAU - Industry'!AR$37*'Others Split'!$D$48*'Others Split'!$M$7</f>
        <v>163273932086.1463</v>
      </c>
      <c r="AC5" s="179">
        <f>'KEEI BAU - Industry'!AS$37*'Others Split'!$D$48*'Others Split'!$M$7</f>
        <v>164097020263.6825</v>
      </c>
      <c r="AD5" s="179">
        <f>'KEEI BAU - Industry'!AT$37*'Others Split'!$D$48*'Others Split'!$M$7</f>
        <v>164920108441.21838</v>
      </c>
      <c r="AE5" s="179">
        <f>'KEEI BAU - Industry'!AU$37*'Others Split'!$D$48*'Others Split'!$M$7</f>
        <v>165743196618.7543</v>
      </c>
      <c r="AF5" s="179">
        <f>'KEEI BAU - Industry'!AV$37*'Others Split'!$D$48*'Others Split'!$M$7</f>
        <v>166566284796.2905</v>
      </c>
    </row>
    <row r="6" spans="1:35">
      <c r="A6" s="4" t="s">
        <v>6</v>
      </c>
      <c r="B6" s="179">
        <f>'KEEI BAU - Industry'!R$37*'Others Split'!$D$48*'Others Split'!$M$8</f>
        <v>1459611717669.1831</v>
      </c>
      <c r="C6" s="179">
        <f>'KEEI BAU - Industry'!S$37*'Others Split'!$D$48*'Others Split'!$M$8</f>
        <v>1491995119485.1594</v>
      </c>
      <c r="D6" s="179">
        <f>'KEEI BAU - Industry'!T$37*'Others Split'!$D$48*'Others Split'!$M$8</f>
        <v>1524378521301.1357</v>
      </c>
      <c r="E6" s="179">
        <f>'KEEI BAU - Industry'!U$37*'Others Split'!$D$48*'Others Split'!$M$8</f>
        <v>1556761923117.1121</v>
      </c>
      <c r="F6" s="179">
        <f>'KEEI BAU - Industry'!V$37*'Others Split'!$D$48*'Others Split'!$M$8</f>
        <v>1589145324933.0881</v>
      </c>
      <c r="G6" s="179">
        <f>'KEEI BAU - Industry'!W$37*'Others Split'!$D$48*'Others Split'!$M$8</f>
        <v>1621528726749.0647</v>
      </c>
      <c r="H6" s="179">
        <f>'KEEI BAU - Industry'!X$37*'Others Split'!$D$48*'Others Split'!$M$8</f>
        <v>1636493624702.51</v>
      </c>
      <c r="I6" s="179">
        <f>'KEEI BAU - Industry'!Y$37*'Others Split'!$D$48*'Others Split'!$M$8</f>
        <v>1651458522655.9507</v>
      </c>
      <c r="J6" s="179">
        <f>'KEEI BAU - Industry'!Z$37*'Others Split'!$D$48*'Others Split'!$M$8</f>
        <v>1666423420609.3914</v>
      </c>
      <c r="K6" s="179">
        <f>'KEEI BAU - Industry'!AA$37*'Others Split'!$D$48*'Others Split'!$M$8</f>
        <v>1681388318562.832</v>
      </c>
      <c r="L6" s="179">
        <f>'KEEI BAU - Industry'!AB$37*'Others Split'!$D$48*'Others Split'!$M$8</f>
        <v>1696353216516.2759</v>
      </c>
      <c r="M6" s="179">
        <f>'KEEI BAU - Industry'!AC$37*'Others Split'!$D$48*'Others Split'!$M$8</f>
        <v>1706992712071.2107</v>
      </c>
      <c r="N6" s="179">
        <f>'KEEI BAU - Industry'!AD$37*'Others Split'!$D$48*'Others Split'!$M$8</f>
        <v>1717632207626.1487</v>
      </c>
      <c r="O6" s="179">
        <f>'KEEI BAU - Industry'!AE$37*'Others Split'!$D$48*'Others Split'!$M$8</f>
        <v>1728271703181.0867</v>
      </c>
      <c r="P6" s="179">
        <f>'KEEI BAU - Industry'!AF$37*'Others Split'!$D$48*'Others Split'!$M$8</f>
        <v>1738911198736.0247</v>
      </c>
      <c r="Q6" s="179">
        <f>'KEEI BAU - Industry'!AG$37*'Others Split'!$D$48*'Others Split'!$M$8</f>
        <v>1749550694290.9617</v>
      </c>
      <c r="R6" s="179">
        <f>'KEEI BAU - Industry'!AH$37*'Others Split'!$D$48*'Others Split'!$M$8</f>
        <v>1757903195474.2815</v>
      </c>
      <c r="S6" s="179">
        <f>'KEEI BAU - Industry'!AI$37*'Others Split'!$D$48*'Others Split'!$M$8</f>
        <v>1766255696657.594</v>
      </c>
      <c r="T6" s="179">
        <f>'KEEI BAU - Industry'!AJ$37*'Others Split'!$D$48*'Others Split'!$M$8</f>
        <v>1774608197840.9099</v>
      </c>
      <c r="U6" s="179">
        <f>'KEEI BAU - Industry'!AK$37*'Others Split'!$D$48*'Others Split'!$M$8</f>
        <v>1782960699024.2256</v>
      </c>
      <c r="V6" s="179">
        <f>'KEEI BAU - Industry'!AL$37*'Others Split'!$D$48*'Others Split'!$M$8</f>
        <v>1791313200207.5386</v>
      </c>
      <c r="W6" s="179">
        <f>'KEEI BAU - Industry'!AM$37*'Others Split'!$D$48*'Others Split'!$M$8</f>
        <v>1802715027219.6846</v>
      </c>
      <c r="X6" s="179">
        <f>'KEEI BAU - Industry'!AN$37*'Others Split'!$D$48*'Others Split'!$M$8</f>
        <v>1812037768439.4451</v>
      </c>
      <c r="Y6" s="179">
        <f>'KEEI BAU - Industry'!AO$37*'Others Split'!$D$48*'Others Split'!$M$8</f>
        <v>1821360509659.209</v>
      </c>
      <c r="Z6" s="179">
        <f>'KEEI BAU - Industry'!AP$37*'Others Split'!$D$48*'Others Split'!$M$8</f>
        <v>1830683250878.9695</v>
      </c>
      <c r="AA6" s="179">
        <f>'KEEI BAU - Industry'!AQ$37*'Others Split'!$D$48*'Others Split'!$M$8</f>
        <v>1840005992098.73</v>
      </c>
      <c r="AB6" s="179">
        <f>'KEEI BAU - Industry'!AR$37*'Others Split'!$D$48*'Others Split'!$M$8</f>
        <v>1849328733318.4905</v>
      </c>
      <c r="AC6" s="179">
        <f>'KEEI BAU - Industry'!AS$37*'Others Split'!$D$48*'Others Split'!$M$8</f>
        <v>1858651474538.2544</v>
      </c>
      <c r="AD6" s="179">
        <f>'KEEI BAU - Industry'!AT$37*'Others Split'!$D$48*'Others Split'!$M$8</f>
        <v>1867974215758.0149</v>
      </c>
      <c r="AE6" s="179">
        <f>'KEEI BAU - Industry'!AU$37*'Others Split'!$D$48*'Others Split'!$M$8</f>
        <v>1877296956977.7756</v>
      </c>
      <c r="AF6" s="179">
        <f>'KEEI BAU - Industry'!AV$37*'Others Split'!$D$48*'Others Split'!$M$8</f>
        <v>1886619698197.5393</v>
      </c>
    </row>
    <row r="7" spans="1:35">
      <c r="A7" s="4" t="s">
        <v>7</v>
      </c>
      <c r="B7" s="179">
        <f>'KEEI BAU - Industry'!R$37*'Others Split'!$D$48*'Others Split'!$M$9</f>
        <v>233141546136.24893</v>
      </c>
      <c r="C7" s="179">
        <f>'KEEI BAU - Industry'!S$37*'Others Split'!$D$48*'Others Split'!$M$9</f>
        <v>238314097354.58551</v>
      </c>
      <c r="D7" s="179">
        <f>'KEEI BAU - Industry'!T$37*'Others Split'!$D$48*'Others Split'!$M$9</f>
        <v>243486648572.92215</v>
      </c>
      <c r="E7" s="179">
        <f>'KEEI BAU - Industry'!U$37*'Others Split'!$D$48*'Others Split'!$M$9</f>
        <v>248659199791.25873</v>
      </c>
      <c r="F7" s="179">
        <f>'KEEI BAU - Industry'!V$37*'Others Split'!$D$48*'Others Split'!$M$9</f>
        <v>253831751009.59534</v>
      </c>
      <c r="G7" s="179">
        <f>'KEEI BAU - Industry'!W$37*'Others Split'!$D$48*'Others Split'!$M$9</f>
        <v>259004302227.93195</v>
      </c>
      <c r="H7" s="179">
        <f>'KEEI BAU - Industry'!X$37*'Others Split'!$D$48*'Others Split'!$M$9</f>
        <v>261394622478.44955</v>
      </c>
      <c r="I7" s="179">
        <f>'KEEI BAU - Industry'!Y$37*'Others Split'!$D$48*'Others Split'!$M$9</f>
        <v>263784942728.9664</v>
      </c>
      <c r="J7" s="179">
        <f>'KEEI BAU - Industry'!Z$37*'Others Split'!$D$48*'Others Split'!$M$9</f>
        <v>266175262979.48331</v>
      </c>
      <c r="K7" s="179">
        <f>'KEEI BAU - Industry'!AA$37*'Others Split'!$D$48*'Others Split'!$M$9</f>
        <v>268565583230.00015</v>
      </c>
      <c r="L7" s="179">
        <f>'KEEI BAU - Industry'!AB$37*'Others Split'!$D$48*'Others Split'!$M$9</f>
        <v>270955903480.51752</v>
      </c>
      <c r="M7" s="179">
        <f>'KEEI BAU - Industry'!AC$37*'Others Split'!$D$48*'Others Split'!$M$9</f>
        <v>272655333824.73831</v>
      </c>
      <c r="N7" s="179">
        <f>'KEEI BAU - Industry'!AD$37*'Others Split'!$D$48*'Others Split'!$M$9</f>
        <v>274354764168.95963</v>
      </c>
      <c r="O7" s="179">
        <f>'KEEI BAU - Industry'!AE$37*'Others Split'!$D$48*'Others Split'!$M$9</f>
        <v>276054194513.18091</v>
      </c>
      <c r="P7" s="179">
        <f>'KEEI BAU - Industry'!AF$37*'Others Split'!$D$48*'Others Split'!$M$9</f>
        <v>277753624857.40222</v>
      </c>
      <c r="Q7" s="179">
        <f>'KEEI BAU - Industry'!AG$37*'Others Split'!$D$48*'Others Split'!$M$9</f>
        <v>279453055201.62341</v>
      </c>
      <c r="R7" s="179">
        <f>'KEEI BAU - Industry'!AH$37*'Others Split'!$D$48*'Others Split'!$M$9</f>
        <v>280787187434.47064</v>
      </c>
      <c r="S7" s="179">
        <f>'KEEI BAU - Industry'!AI$37*'Others Split'!$D$48*'Others Split'!$M$9</f>
        <v>282121319667.31677</v>
      </c>
      <c r="T7" s="179">
        <f>'KEEI BAU - Industry'!AJ$37*'Others Split'!$D$48*'Others Split'!$M$9</f>
        <v>283455451900.16339</v>
      </c>
      <c r="U7" s="179">
        <f>'KEEI BAU - Industry'!AK$37*'Others Split'!$D$48*'Others Split'!$M$9</f>
        <v>284789584133.01001</v>
      </c>
      <c r="V7" s="179">
        <f>'KEEI BAU - Industry'!AL$37*'Others Split'!$D$48*'Others Split'!$M$9</f>
        <v>286123716365.8562</v>
      </c>
      <c r="W7" s="179">
        <f>'KEEI BAU - Industry'!AM$37*'Others Split'!$D$48*'Others Split'!$M$9</f>
        <v>287944912747.20245</v>
      </c>
      <c r="X7" s="179">
        <f>'KEEI BAU - Industry'!AN$37*'Others Split'!$D$48*'Others Split'!$M$9</f>
        <v>289434019936.38971</v>
      </c>
      <c r="Y7" s="179">
        <f>'KEEI BAU - Industry'!AO$37*'Others Split'!$D$48*'Others Split'!$M$9</f>
        <v>290923127125.57745</v>
      </c>
      <c r="Z7" s="179">
        <f>'KEEI BAU - Industry'!AP$37*'Others Split'!$D$48*'Others Split'!$M$9</f>
        <v>292412234314.76471</v>
      </c>
      <c r="AA7" s="179">
        <f>'KEEI BAU - Industry'!AQ$37*'Others Split'!$D$48*'Others Split'!$M$9</f>
        <v>293901341503.95197</v>
      </c>
      <c r="AB7" s="179">
        <f>'KEEI BAU - Industry'!AR$37*'Others Split'!$D$48*'Others Split'!$M$9</f>
        <v>295390448693.13922</v>
      </c>
      <c r="AC7" s="179">
        <f>'KEEI BAU - Industry'!AS$37*'Others Split'!$D$48*'Others Split'!$M$9</f>
        <v>296879555882.32697</v>
      </c>
      <c r="AD7" s="179">
        <f>'KEEI BAU - Industry'!AT$37*'Others Split'!$D$48*'Others Split'!$M$9</f>
        <v>298368663071.51422</v>
      </c>
      <c r="AE7" s="179">
        <f>'KEEI BAU - Industry'!AU$37*'Others Split'!$D$48*'Others Split'!$M$9</f>
        <v>299857770260.70142</v>
      </c>
      <c r="AF7" s="179">
        <f>'KEEI BAU - Industry'!AV$37*'Others Split'!$D$48*'Others Split'!$M$9</f>
        <v>301346877449.88922</v>
      </c>
    </row>
    <row r="8" spans="1:35">
      <c r="A8" s="4" t="s">
        <v>8</v>
      </c>
      <c r="B8" s="179">
        <f>'KEEI BAU - Industry'!R$37*'Others Split'!$D$48*'Others Split'!$M$10</f>
        <v>14384821458.995386</v>
      </c>
      <c r="C8" s="179">
        <f>'KEEI BAU - Industry'!S$37*'Others Split'!$D$48*'Others Split'!$M$10</f>
        <v>14703967604.315182</v>
      </c>
      <c r="D8" s="179">
        <f>'KEEI BAU - Industry'!T$37*'Others Split'!$D$48*'Others Split'!$M$10</f>
        <v>15023113749.634977</v>
      </c>
      <c r="E8" s="179">
        <f>'KEEI BAU - Industry'!U$37*'Others Split'!$D$48*'Others Split'!$M$10</f>
        <v>15342259894.954773</v>
      </c>
      <c r="F8" s="179">
        <f>'KEEI BAU - Industry'!V$37*'Others Split'!$D$48*'Others Split'!$M$10</f>
        <v>15661406040.274567</v>
      </c>
      <c r="G8" s="179">
        <f>'KEEI BAU - Industry'!W$37*'Others Split'!$D$48*'Others Split'!$M$10</f>
        <v>15980552185.594364</v>
      </c>
      <c r="H8" s="179">
        <f>'KEEI BAU - Industry'!X$37*'Others Split'!$D$48*'Others Split'!$M$10</f>
        <v>16128034822.659071</v>
      </c>
      <c r="I8" s="179">
        <f>'KEEI BAU - Industry'!Y$37*'Others Split'!$D$48*'Others Split'!$M$10</f>
        <v>16275517459.72373</v>
      </c>
      <c r="J8" s="179">
        <f>'KEEI BAU - Industry'!Z$37*'Others Split'!$D$48*'Others Split'!$M$10</f>
        <v>16423000096.788393</v>
      </c>
      <c r="K8" s="179">
        <f>'KEEI BAU - Industry'!AA$37*'Others Split'!$D$48*'Others Split'!$M$10</f>
        <v>16570482733.853052</v>
      </c>
      <c r="L8" s="179">
        <f>'KEEI BAU - Industry'!AB$37*'Others Split'!$D$48*'Others Split'!$M$10</f>
        <v>16717965370.917746</v>
      </c>
      <c r="M8" s="179">
        <f>'KEEI BAU - Industry'!AC$37*'Others Split'!$D$48*'Others Split'!$M$10</f>
        <v>16822820136.139765</v>
      </c>
      <c r="N8" s="179">
        <f>'KEEI BAU - Industry'!AD$37*'Others Split'!$D$48*'Others Split'!$M$10</f>
        <v>16927674901.361816</v>
      </c>
      <c r="O8" s="179">
        <f>'KEEI BAU - Industry'!AE$37*'Others Split'!$D$48*'Others Split'!$M$10</f>
        <v>17032529666.583866</v>
      </c>
      <c r="P8" s="179">
        <f>'KEEI BAU - Industry'!AF$37*'Others Split'!$D$48*'Others Split'!$M$10</f>
        <v>17137384431.80592</v>
      </c>
      <c r="Q8" s="179">
        <f>'KEEI BAU - Industry'!AG$37*'Others Split'!$D$48*'Others Split'!$M$10</f>
        <v>17242239197.027962</v>
      </c>
      <c r="R8" s="179">
        <f>'KEEI BAU - Industry'!AH$37*'Others Split'!$D$48*'Others Split'!$M$10</f>
        <v>17324555087.482697</v>
      </c>
      <c r="S8" s="179">
        <f>'KEEI BAU - Industry'!AI$37*'Others Split'!$D$48*'Others Split'!$M$10</f>
        <v>17406870977.937359</v>
      </c>
      <c r="T8" s="179">
        <f>'KEEI BAU - Industry'!AJ$37*'Others Split'!$D$48*'Others Split'!$M$10</f>
        <v>17489186868.392056</v>
      </c>
      <c r="U8" s="179">
        <f>'KEEI BAU - Industry'!AK$37*'Others Split'!$D$48*'Others Split'!$M$10</f>
        <v>17571502758.846748</v>
      </c>
      <c r="V8" s="179">
        <f>'KEEI BAU - Industry'!AL$37*'Others Split'!$D$48*'Others Split'!$M$10</f>
        <v>17653818649.301414</v>
      </c>
      <c r="W8" s="179">
        <f>'KEEI BAU - Industry'!AM$37*'Others Split'!$D$48*'Others Split'!$M$10</f>
        <v>17766186372.779259</v>
      </c>
      <c r="X8" s="179">
        <f>'KEEI BAU - Industry'!AN$37*'Others Split'!$D$48*'Others Split'!$M$10</f>
        <v>17858064210.104942</v>
      </c>
      <c r="Y8" s="179">
        <f>'KEEI BAU - Industry'!AO$37*'Others Split'!$D$48*'Others Split'!$M$10</f>
        <v>17949942047.43066</v>
      </c>
      <c r="Z8" s="179">
        <f>'KEEI BAU - Industry'!AP$37*'Others Split'!$D$48*'Others Split'!$M$10</f>
        <v>18041819884.756344</v>
      </c>
      <c r="AA8" s="179">
        <f>'KEEI BAU - Industry'!AQ$37*'Others Split'!$D$48*'Others Split'!$M$10</f>
        <v>18133697722.082031</v>
      </c>
      <c r="AB8" s="179">
        <f>'KEEI BAU - Industry'!AR$37*'Others Split'!$D$48*'Others Split'!$M$10</f>
        <v>18225575559.407715</v>
      </c>
      <c r="AC8" s="179">
        <f>'KEEI BAU - Industry'!AS$37*'Others Split'!$D$48*'Others Split'!$M$10</f>
        <v>18317453396.733433</v>
      </c>
      <c r="AD8" s="179">
        <f>'KEEI BAU - Industry'!AT$37*'Others Split'!$D$48*'Others Split'!$M$10</f>
        <v>18409331234.059116</v>
      </c>
      <c r="AE8" s="179">
        <f>'KEEI BAU - Industry'!AU$37*'Others Split'!$D$48*'Others Split'!$M$10</f>
        <v>18501209071.3848</v>
      </c>
      <c r="AF8" s="179">
        <f>'KEEI BAU - Industry'!AV$37*'Others Split'!$D$48*'Others Split'!$M$10</f>
        <v>18593086908.710518</v>
      </c>
    </row>
    <row r="9" spans="1:35">
      <c r="A9" s="4" t="s">
        <v>9</v>
      </c>
      <c r="B9" s="179">
        <f>'KEEI BAU - Industry'!R$37*'Others Split'!$D$48*'Others Split'!$M$11</f>
        <v>317540457103.1347</v>
      </c>
      <c r="C9" s="179">
        <f>'KEEI BAU - Industry'!S$37*'Others Split'!$D$48*'Others Split'!$M$11</f>
        <v>324585508941.72937</v>
      </c>
      <c r="D9" s="179">
        <f>'KEEI BAU - Industry'!T$37*'Others Split'!$D$48*'Others Split'!$M$11</f>
        <v>331630560780.32404</v>
      </c>
      <c r="E9" s="179">
        <f>'KEEI BAU - Industry'!U$37*'Others Split'!$D$48*'Others Split'!$M$11</f>
        <v>338675612618.91864</v>
      </c>
      <c r="F9" s="179">
        <f>'KEEI BAU - Industry'!V$37*'Others Split'!$D$48*'Others Split'!$M$11</f>
        <v>345720664457.51331</v>
      </c>
      <c r="G9" s="179">
        <f>'KEEI BAU - Industry'!W$37*'Others Split'!$D$48*'Others Split'!$M$11</f>
        <v>352765716296.10797</v>
      </c>
      <c r="H9" s="179">
        <f>'KEEI BAU - Industry'!X$37*'Others Split'!$D$48*'Others Split'!$M$11</f>
        <v>356021349612.22516</v>
      </c>
      <c r="I9" s="179">
        <f>'KEEI BAU - Industry'!Y$37*'Others Split'!$D$48*'Others Split'!$M$11</f>
        <v>359276982928.34131</v>
      </c>
      <c r="J9" s="179">
        <f>'KEEI BAU - Industry'!Z$37*'Others Split'!$D$48*'Others Split'!$M$11</f>
        <v>362532616244.45752</v>
      </c>
      <c r="K9" s="179">
        <f>'KEEI BAU - Industry'!AA$37*'Others Split'!$D$48*'Others Split'!$M$11</f>
        <v>365788249560.57367</v>
      </c>
      <c r="L9" s="179">
        <f>'KEEI BAU - Industry'!AB$37*'Others Split'!$D$48*'Others Split'!$M$11</f>
        <v>369043882876.69049</v>
      </c>
      <c r="M9" s="179">
        <f>'KEEI BAU - Industry'!AC$37*'Others Split'!$D$48*'Others Split'!$M$11</f>
        <v>371358519187.81561</v>
      </c>
      <c r="N9" s="179">
        <f>'KEEI BAU - Industry'!AD$37*'Others Split'!$D$48*'Others Split'!$M$11</f>
        <v>373673155498.94141</v>
      </c>
      <c r="O9" s="179">
        <f>'KEEI BAU - Industry'!AE$37*'Others Split'!$D$48*'Others Split'!$M$11</f>
        <v>375987791810.06714</v>
      </c>
      <c r="P9" s="179">
        <f>'KEEI BAU - Industry'!AF$37*'Others Split'!$D$48*'Others Split'!$M$11</f>
        <v>378302428121.19293</v>
      </c>
      <c r="Q9" s="179">
        <f>'KEEI BAU - Industry'!AG$37*'Others Split'!$D$48*'Others Split'!$M$11</f>
        <v>380617064432.31854</v>
      </c>
      <c r="R9" s="179">
        <f>'KEEI BAU - Industry'!AH$37*'Others Split'!$D$48*'Others Split'!$M$11</f>
        <v>382434162097.12842</v>
      </c>
      <c r="S9" s="179">
        <f>'KEEI BAU - Industry'!AI$37*'Others Split'!$D$48*'Others Split'!$M$11</f>
        <v>384251259761.93677</v>
      </c>
      <c r="T9" s="179">
        <f>'KEEI BAU - Industry'!AJ$37*'Others Split'!$D$48*'Others Split'!$M$11</f>
        <v>386068357426.74579</v>
      </c>
      <c r="U9" s="179">
        <f>'KEEI BAU - Industry'!AK$37*'Others Split'!$D$48*'Others Split'!$M$11</f>
        <v>387885455091.55481</v>
      </c>
      <c r="V9" s="179">
        <f>'KEEI BAU - Industry'!AL$37*'Others Split'!$D$48*'Others Split'!$M$11</f>
        <v>389702552756.36322</v>
      </c>
      <c r="W9" s="179">
        <f>'KEEI BAU - Industry'!AM$37*'Others Split'!$D$48*'Others Split'!$M$11</f>
        <v>392183035282.9281</v>
      </c>
      <c r="X9" s="179">
        <f>'KEEI BAU - Industry'!AN$37*'Others Split'!$D$48*'Others Split'!$M$11</f>
        <v>394211209949.20459</v>
      </c>
      <c r="Y9" s="179">
        <f>'KEEI BAU - Industry'!AO$37*'Others Split'!$D$48*'Others Split'!$M$11</f>
        <v>396239384615.48181</v>
      </c>
      <c r="Z9" s="179">
        <f>'KEEI BAU - Industry'!AP$37*'Others Split'!$D$48*'Others Split'!$M$11</f>
        <v>398267559281.75836</v>
      </c>
      <c r="AA9" s="179">
        <f>'KEEI BAU - Industry'!AQ$37*'Others Split'!$D$48*'Others Split'!$M$11</f>
        <v>400295733948.03491</v>
      </c>
      <c r="AB9" s="179">
        <f>'KEEI BAU - Industry'!AR$37*'Others Split'!$D$48*'Others Split'!$M$11</f>
        <v>402323908614.3114</v>
      </c>
      <c r="AC9" s="179">
        <f>'KEEI BAU - Industry'!AS$37*'Others Split'!$D$48*'Others Split'!$M$11</f>
        <v>404352083280.58868</v>
      </c>
      <c r="AD9" s="179">
        <f>'KEEI BAU - Industry'!AT$37*'Others Split'!$D$48*'Others Split'!$M$11</f>
        <v>406380257946.86517</v>
      </c>
      <c r="AE9" s="179">
        <f>'KEEI BAU - Industry'!AU$37*'Others Split'!$D$48*'Others Split'!$M$11</f>
        <v>408408432613.14172</v>
      </c>
      <c r="AF9" s="179">
        <f>'KEEI BAU - Industry'!AV$37*'Others Split'!$D$48*'Others Split'!$M$11</f>
        <v>410436607279.41895</v>
      </c>
    </row>
    <row r="10" spans="1:35">
      <c r="A10" s="14" t="s">
        <v>10</v>
      </c>
      <c r="B10" s="4">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179">
        <f>'KEEI BAU - Industry'!R$9*'Petrochemicals Split'!$D$39*'Petrochemicals Split'!$I$6</f>
        <v>1222689947913445.8</v>
      </c>
      <c r="C11" s="179">
        <f>'KEEI BAU - Industry'!S$9*'Petrochemicals Split'!$D$39*'Petrochemicals Split'!$I$6</f>
        <v>1262781322269723.8</v>
      </c>
      <c r="D11" s="179">
        <f>'KEEI BAU - Industry'!T$9*'Petrochemicals Split'!$D$39*'Petrochemicals Split'!$I$6</f>
        <v>1302872696626002.3</v>
      </c>
      <c r="E11" s="179">
        <f>'KEEI BAU - Industry'!U$9*'Petrochemicals Split'!$D$39*'Petrochemicals Split'!$I$6</f>
        <v>1342964070982280.5</v>
      </c>
      <c r="F11" s="179">
        <f>'KEEI BAU - Industry'!V$9*'Petrochemicals Split'!$D$39*'Petrochemicals Split'!$I$6</f>
        <v>1383055445338559</v>
      </c>
      <c r="G11" s="179">
        <f>'KEEI BAU - Industry'!W$9*'Petrochemicals Split'!$D$39*'Petrochemicals Split'!$I$6</f>
        <v>1423146819694837.3</v>
      </c>
      <c r="H11" s="179">
        <f>'KEEI BAU - Industry'!X$9*'Petrochemicals Split'!$D$39*'Petrochemicals Split'!$I$6</f>
        <v>1431399851911636</v>
      </c>
      <c r="I11" s="179">
        <f>'KEEI BAU - Industry'!Y$9*'Petrochemicals Split'!$D$39*'Petrochemicals Split'!$I$6</f>
        <v>1439652884128433</v>
      </c>
      <c r="J11" s="179">
        <f>'KEEI BAU - Industry'!Z$9*'Petrochemicals Split'!$D$39*'Petrochemicals Split'!$I$6</f>
        <v>1447905916345232</v>
      </c>
      <c r="K11" s="179">
        <f>'KEEI BAU - Industry'!AA$9*'Petrochemicals Split'!$D$39*'Petrochemicals Split'!$I$6</f>
        <v>1456158948562028.8</v>
      </c>
      <c r="L11" s="179">
        <f>'KEEI BAU - Industry'!AB$9*'Petrochemicals Split'!$D$39*'Petrochemicals Split'!$I$6</f>
        <v>1464411980778826.5</v>
      </c>
      <c r="M11" s="179">
        <f>'KEEI BAU - Industry'!AC$9*'Petrochemicals Split'!$D$39*'Petrochemicals Split'!$I$6</f>
        <v>1467967699666479.3</v>
      </c>
      <c r="N11" s="179">
        <f>'KEEI BAU - Industry'!AD$9*'Petrochemicals Split'!$D$39*'Petrochemicals Split'!$I$6</f>
        <v>1471523418554133</v>
      </c>
      <c r="O11" s="179">
        <f>'KEEI BAU - Industry'!AE$9*'Petrochemicals Split'!$D$39*'Petrochemicals Split'!$I$6</f>
        <v>1475079137441786.5</v>
      </c>
      <c r="P11" s="179">
        <f>'KEEI BAU - Industry'!AF$9*'Petrochemicals Split'!$D$39*'Petrochemicals Split'!$I$6</f>
        <v>1478634856329440.3</v>
      </c>
      <c r="Q11" s="179">
        <f>'KEEI BAU - Industry'!AG$9*'Petrochemicals Split'!$D$39*'Petrochemicals Split'!$I$6</f>
        <v>1482190575217094.8</v>
      </c>
      <c r="R11" s="179">
        <f>'KEEI BAU - Industry'!AH$9*'Petrochemicals Split'!$D$39*'Petrochemicals Split'!$I$6</f>
        <v>1483696334193684.8</v>
      </c>
      <c r="S11" s="179">
        <f>'KEEI BAU - Industry'!AI$9*'Petrochemicals Split'!$D$39*'Petrochemicals Split'!$I$6</f>
        <v>1485202093170274.5</v>
      </c>
      <c r="T11" s="179">
        <f>'KEEI BAU - Industry'!AJ$9*'Petrochemicals Split'!$D$39*'Petrochemicals Split'!$I$6</f>
        <v>1486707852146864.3</v>
      </c>
      <c r="U11" s="179">
        <f>'KEEI BAU - Industry'!AK$9*'Petrochemicals Split'!$D$39*'Petrochemicals Split'!$I$6</f>
        <v>1488213611123454.3</v>
      </c>
      <c r="V11" s="179">
        <f>'KEEI BAU - Industry'!AL$9*'Petrochemicals Split'!$D$39*'Petrochemicals Split'!$I$6</f>
        <v>1489719370100044</v>
      </c>
      <c r="W11" s="179">
        <f>'KEEI BAU - Industry'!AM$9*'Petrochemicals Split'!$D$39*'Petrochemicals Split'!$I$6</f>
        <v>1493958408958052.8</v>
      </c>
      <c r="X11" s="179">
        <f>'KEEI BAU - Industry'!AN$9*'Petrochemicals Split'!$D$39*'Petrochemicals Split'!$I$6</f>
        <v>1496333847896912.3</v>
      </c>
      <c r="Y11" s="179">
        <f>'KEEI BAU - Industry'!AO$9*'Petrochemicals Split'!$D$39*'Petrochemicals Split'!$I$6</f>
        <v>1498709286835772</v>
      </c>
      <c r="Z11" s="179">
        <f>'KEEI BAU - Industry'!AP$9*'Petrochemicals Split'!$D$39*'Petrochemicals Split'!$I$6</f>
        <v>1501084725774631.5</v>
      </c>
      <c r="AA11" s="179">
        <f>'KEEI BAU - Industry'!AQ$9*'Petrochemicals Split'!$D$39*'Petrochemicals Split'!$I$6</f>
        <v>1503460164713490</v>
      </c>
      <c r="AB11" s="179">
        <f>'KEEI BAU - Industry'!AR$9*'Petrochemicals Split'!$D$39*'Petrochemicals Split'!$I$6</f>
        <v>1505835603652349.8</v>
      </c>
      <c r="AC11" s="179">
        <f>'KEEI BAU - Industry'!AS$9*'Petrochemicals Split'!$D$39*'Petrochemicals Split'!$I$6</f>
        <v>1508211042591209.3</v>
      </c>
      <c r="AD11" s="179">
        <f>'KEEI BAU - Industry'!AT$9*'Petrochemicals Split'!$D$39*'Petrochemicals Split'!$I$6</f>
        <v>1510586481530068.8</v>
      </c>
      <c r="AE11" s="179">
        <f>'KEEI BAU - Industry'!AU$9*'Petrochemicals Split'!$D$39*'Petrochemicals Split'!$I$6</f>
        <v>1512961920468928.5</v>
      </c>
      <c r="AF11" s="179">
        <f>'KEEI BAU - Industry'!AV$9*'Petrochemicals Split'!$D$39*'Petrochemicals Split'!$I$6</f>
        <v>1515337359407788</v>
      </c>
    </row>
    <row r="12" spans="1:35">
      <c r="A12" s="4" t="s">
        <v>12</v>
      </c>
      <c r="B12" s="179">
        <f>'KEEI BAU - Industry'!R$9*'Petrochemicals Split'!$D$39*'Petrochemicals Split'!$I$7</f>
        <v>633178723026605.88</v>
      </c>
      <c r="C12" s="179">
        <f>'KEEI BAU - Industry'!S$9*'Petrochemicals Split'!$D$39*'Petrochemicals Split'!$I$7</f>
        <v>653940327603964.13</v>
      </c>
      <c r="D12" s="179">
        <f>'KEEI BAU - Industry'!T$9*'Petrochemicals Split'!$D$39*'Petrochemicals Split'!$I$7</f>
        <v>674701932181322.63</v>
      </c>
      <c r="E12" s="179">
        <f>'KEEI BAU - Industry'!U$9*'Petrochemicals Split'!$D$39*'Petrochemicals Split'!$I$7</f>
        <v>695463536758681</v>
      </c>
      <c r="F12" s="179">
        <f>'KEEI BAU - Industry'!V$9*'Petrochemicals Split'!$D$39*'Petrochemicals Split'!$I$7</f>
        <v>716225141336039.5</v>
      </c>
      <c r="G12" s="179">
        <f>'KEEI BAU - Industry'!W$9*'Petrochemicals Split'!$D$39*'Petrochemicals Split'!$I$7</f>
        <v>736986745913397.88</v>
      </c>
      <c r="H12" s="179">
        <f>'KEEI BAU - Industry'!X$9*'Petrochemicals Split'!$D$39*'Petrochemicals Split'!$I$7</f>
        <v>741260637597097.25</v>
      </c>
      <c r="I12" s="179">
        <f>'KEEI BAU - Industry'!Y$9*'Petrochemicals Split'!$D$39*'Petrochemicals Split'!$I$7</f>
        <v>745534529280795.75</v>
      </c>
      <c r="J12" s="179">
        <f>'KEEI BAU - Industry'!Z$9*'Petrochemicals Split'!$D$39*'Petrochemicals Split'!$I$7</f>
        <v>749808420964495.13</v>
      </c>
      <c r="K12" s="179">
        <f>'KEEI BAU - Industry'!AA$9*'Petrochemicals Split'!$D$39*'Petrochemicals Split'!$I$7</f>
        <v>754082312648193.5</v>
      </c>
      <c r="L12" s="179">
        <f>'KEEI BAU - Industry'!AB$9*'Petrochemicals Split'!$D$39*'Petrochemicals Split'!$I$7</f>
        <v>758356204331892.25</v>
      </c>
      <c r="M12" s="179">
        <f>'KEEI BAU - Industry'!AC$9*'Petrochemicals Split'!$D$39*'Petrochemicals Split'!$I$7</f>
        <v>760197558755855.38</v>
      </c>
      <c r="N12" s="179">
        <f>'KEEI BAU - Industry'!AD$9*'Petrochemicals Split'!$D$39*'Petrochemicals Split'!$I$7</f>
        <v>762038913179819</v>
      </c>
      <c r="O12" s="179">
        <f>'KEEI BAU - Industry'!AE$9*'Petrochemicals Split'!$D$39*'Petrochemicals Split'!$I$7</f>
        <v>763880267603782.38</v>
      </c>
      <c r="P12" s="179">
        <f>'KEEI BAU - Industry'!AF$9*'Petrochemicals Split'!$D$39*'Petrochemicals Split'!$I$7</f>
        <v>765721622027745.88</v>
      </c>
      <c r="Q12" s="179">
        <f>'KEEI BAU - Industry'!AG$9*'Petrochemicals Split'!$D$39*'Petrochemicals Split'!$I$7</f>
        <v>767562976451709.75</v>
      </c>
      <c r="R12" s="179">
        <f>'KEEI BAU - Industry'!AH$9*'Petrochemicals Split'!$D$39*'Petrochemicals Split'!$I$7</f>
        <v>768342744493158.25</v>
      </c>
      <c r="S12" s="179">
        <f>'KEEI BAU - Industry'!AI$9*'Petrochemicals Split'!$D$39*'Petrochemicals Split'!$I$7</f>
        <v>769122512534606.5</v>
      </c>
      <c r="T12" s="179">
        <f>'KEEI BAU - Industry'!AJ$9*'Petrochemicals Split'!$D$39*'Petrochemicals Split'!$I$7</f>
        <v>769902280576054.75</v>
      </c>
      <c r="U12" s="179">
        <f>'KEEI BAU - Industry'!AK$9*'Petrochemicals Split'!$D$39*'Petrochemicals Split'!$I$7</f>
        <v>770682048617503.13</v>
      </c>
      <c r="V12" s="179">
        <f>'KEEI BAU - Industry'!AL$9*'Petrochemicals Split'!$D$39*'Petrochemicals Split'!$I$7</f>
        <v>771461816658951.38</v>
      </c>
      <c r="W12" s="179">
        <f>'KEEI BAU - Industry'!AM$9*'Petrochemicals Split'!$D$39*'Petrochemicals Split'!$I$7</f>
        <v>773657033210420.25</v>
      </c>
      <c r="X12" s="179">
        <f>'KEEI BAU - Industry'!AN$9*'Petrochemicals Split'!$D$39*'Petrochemicals Split'!$I$7</f>
        <v>774887171232329.63</v>
      </c>
      <c r="Y12" s="179">
        <f>'KEEI BAU - Industry'!AO$9*'Petrochemicals Split'!$D$39*'Petrochemicals Split'!$I$7</f>
        <v>776117309254239.13</v>
      </c>
      <c r="Z12" s="179">
        <f>'KEEI BAU - Industry'!AP$9*'Petrochemicals Split'!$D$39*'Petrochemicals Split'!$I$7</f>
        <v>777347447276148.5</v>
      </c>
      <c r="AA12" s="179">
        <f>'KEEI BAU - Industry'!AQ$9*'Petrochemicals Split'!$D$39*'Petrochemicals Split'!$I$7</f>
        <v>778577585298057.38</v>
      </c>
      <c r="AB12" s="179">
        <f>'KEEI BAU - Industry'!AR$9*'Petrochemicals Split'!$D$39*'Petrochemicals Split'!$I$7</f>
        <v>779807723319966.88</v>
      </c>
      <c r="AC12" s="179">
        <f>'KEEI BAU - Industry'!AS$9*'Petrochemicals Split'!$D$39*'Petrochemicals Split'!$I$7</f>
        <v>781037861341876.25</v>
      </c>
      <c r="AD12" s="179">
        <f>'KEEI BAU - Industry'!AT$9*'Petrochemicals Split'!$D$39*'Petrochemicals Split'!$I$7</f>
        <v>782267999363785.63</v>
      </c>
      <c r="AE12" s="179">
        <f>'KEEI BAU - Industry'!AU$9*'Petrochemicals Split'!$D$39*'Petrochemicals Split'!$I$7</f>
        <v>783498137385695.13</v>
      </c>
      <c r="AF12" s="179">
        <f>'KEEI BAU - Industry'!AV$9*'Petrochemicals Split'!$D$39*'Petrochemicals Split'!$I$7</f>
        <v>784728275407604.5</v>
      </c>
    </row>
    <row r="13" spans="1:35">
      <c r="A13" s="4" t="s">
        <v>13</v>
      </c>
      <c r="B13" s="179">
        <f>'KEEI BAU - Industry'!R$37*'Others Split'!$D$48*'Others Split'!$M$12</f>
        <v>33774416995.999836</v>
      </c>
      <c r="C13" s="179">
        <f>'KEEI BAU - Industry'!S$37*'Others Split'!$D$48*'Others Split'!$M$12</f>
        <v>34523746768.734428</v>
      </c>
      <c r="D13" s="179">
        <f>'KEEI BAU - Industry'!T$37*'Others Split'!$D$48*'Others Split'!$M$12</f>
        <v>35273076541.469032</v>
      </c>
      <c r="E13" s="179">
        <f>'KEEI BAU - Industry'!U$37*'Others Split'!$D$48*'Others Split'!$M$12</f>
        <v>36022406314.203621</v>
      </c>
      <c r="F13" s="179">
        <f>'KEEI BAU - Industry'!V$37*'Others Split'!$D$48*'Others Split'!$M$12</f>
        <v>36771736086.938217</v>
      </c>
      <c r="G13" s="179">
        <f>'KEEI BAU - Industry'!W$37*'Others Split'!$D$48*'Others Split'!$M$12</f>
        <v>37521065859.672813</v>
      </c>
      <c r="H13" s="179">
        <f>'KEEI BAU - Industry'!X$37*'Others Split'!$D$48*'Others Split'!$M$12</f>
        <v>37867343364.617317</v>
      </c>
      <c r="I13" s="179">
        <f>'KEEI BAU - Industry'!Y$37*'Others Split'!$D$48*'Others Split'!$M$12</f>
        <v>38213620869.561714</v>
      </c>
      <c r="J13" s="179">
        <f>'KEEI BAU - Industry'!Z$37*'Others Split'!$D$48*'Others Split'!$M$12</f>
        <v>38559898374.506111</v>
      </c>
      <c r="K13" s="179">
        <f>'KEEI BAU - Industry'!AA$37*'Others Split'!$D$48*'Others Split'!$M$12</f>
        <v>38906175879.450508</v>
      </c>
      <c r="L13" s="179">
        <f>'KEEI BAU - Industry'!AB$37*'Others Split'!$D$48*'Others Split'!$M$12</f>
        <v>39252453384.394981</v>
      </c>
      <c r="M13" s="179">
        <f>'KEEI BAU - Industry'!AC$37*'Others Split'!$D$48*'Others Split'!$M$12</f>
        <v>39498644035.750725</v>
      </c>
      <c r="N13" s="179">
        <f>'KEEI BAU - Industry'!AD$37*'Others Split'!$D$48*'Others Split'!$M$12</f>
        <v>39744834687.106544</v>
      </c>
      <c r="O13" s="179">
        <f>'KEEI BAU - Industry'!AE$37*'Others Split'!$D$48*'Others Split'!$M$12</f>
        <v>39991025338.462364</v>
      </c>
      <c r="P13" s="179">
        <f>'KEEI BAU - Industry'!AF$37*'Others Split'!$D$48*'Others Split'!$M$12</f>
        <v>40237215989.818184</v>
      </c>
      <c r="Q13" s="179">
        <f>'KEEI BAU - Industry'!AG$37*'Others Split'!$D$48*'Others Split'!$M$12</f>
        <v>40483406641.173981</v>
      </c>
      <c r="R13" s="179">
        <f>'KEEI BAU - Industry'!AH$37*'Others Split'!$D$48*'Others Split'!$M$12</f>
        <v>40676677806.724434</v>
      </c>
      <c r="S13" s="179">
        <f>'KEEI BAU - Industry'!AI$37*'Others Split'!$D$48*'Others Split'!$M$12</f>
        <v>40869948972.274719</v>
      </c>
      <c r="T13" s="179">
        <f>'KEEI BAU - Industry'!AJ$37*'Others Split'!$D$48*'Others Split'!$M$12</f>
        <v>41063220137.825089</v>
      </c>
      <c r="U13" s="179">
        <f>'KEEI BAU - Industry'!AK$37*'Others Split'!$D$48*'Others Split'!$M$12</f>
        <v>41256491303.37545</v>
      </c>
      <c r="V13" s="179">
        <f>'KEEI BAU - Industry'!AL$37*'Others Split'!$D$48*'Others Split'!$M$12</f>
        <v>41449762468.925743</v>
      </c>
      <c r="W13" s="179">
        <f>'KEEI BAU - Industry'!AM$37*'Others Split'!$D$48*'Others Split'!$M$12</f>
        <v>41713592948.883392</v>
      </c>
      <c r="X13" s="179">
        <f>'KEEI BAU - Industry'!AN$37*'Others Split'!$D$48*'Others Split'!$M$12</f>
        <v>41929314805.381508</v>
      </c>
      <c r="Y13" s="179">
        <f>'KEEI BAU - Industry'!AO$37*'Others Split'!$D$48*'Others Split'!$M$12</f>
        <v>42145036661.879692</v>
      </c>
      <c r="Z13" s="179">
        <f>'KEEI BAU - Industry'!AP$37*'Others Split'!$D$48*'Others Split'!$M$12</f>
        <v>42360758518.3778</v>
      </c>
      <c r="AA13" s="179">
        <f>'KEEI BAU - Industry'!AQ$37*'Others Split'!$D$48*'Others Split'!$M$12</f>
        <v>42576480374.875908</v>
      </c>
      <c r="AB13" s="179">
        <f>'KEEI BAU - Industry'!AR$37*'Others Split'!$D$48*'Others Split'!$M$12</f>
        <v>42792202231.374016</v>
      </c>
      <c r="AC13" s="179">
        <f>'KEEI BAU - Industry'!AS$37*'Others Split'!$D$48*'Others Split'!$M$12</f>
        <v>43007924087.8722</v>
      </c>
      <c r="AD13" s="179">
        <f>'KEEI BAU - Industry'!AT$37*'Others Split'!$D$48*'Others Split'!$M$12</f>
        <v>43223645944.370308</v>
      </c>
      <c r="AE13" s="179">
        <f>'KEEI BAU - Industry'!AU$37*'Others Split'!$D$48*'Others Split'!$M$12</f>
        <v>43439367800.868416</v>
      </c>
      <c r="AF13" s="179">
        <f>'KEEI BAU - Industry'!AV$37*'Others Split'!$D$48*'Others Split'!$M$12</f>
        <v>43655089657.3666</v>
      </c>
    </row>
    <row r="14" spans="1:35">
      <c r="A14" s="4" t="s">
        <v>14</v>
      </c>
      <c r="B14" s="179">
        <f>'KEEI BAU - Industry'!R$37*'Others Split'!$D$48*'Others Split'!$M$13</f>
        <v>934425536889.32886</v>
      </c>
      <c r="C14" s="179">
        <f>'KEEI BAU - Industry'!S$37*'Others Split'!$D$48*'Others Split'!$M$13</f>
        <v>955156993934.98596</v>
      </c>
      <c r="D14" s="179">
        <f>'KEEI BAU - Industry'!T$37*'Others Split'!$D$48*'Others Split'!$M$13</f>
        <v>975888450980.64319</v>
      </c>
      <c r="E14" s="179">
        <f>'KEEI BAU - Industry'!U$37*'Others Split'!$D$48*'Others Split'!$M$13</f>
        <v>996619908026.30029</v>
      </c>
      <c r="F14" s="179">
        <f>'KEEI BAU - Industry'!V$37*'Others Split'!$D$48*'Others Split'!$M$13</f>
        <v>1017351365071.9574</v>
      </c>
      <c r="G14" s="179">
        <f>'KEEI BAU - Industry'!W$37*'Others Split'!$D$48*'Others Split'!$M$13</f>
        <v>1038082822117.6146</v>
      </c>
      <c r="H14" s="179">
        <f>'KEEI BAU - Industry'!X$37*'Others Split'!$D$48*'Others Split'!$M$13</f>
        <v>1047663166421.0792</v>
      </c>
      <c r="I14" s="179">
        <f>'KEEI BAU - Industry'!Y$37*'Others Split'!$D$48*'Others Split'!$M$13</f>
        <v>1057243510724.5409</v>
      </c>
      <c r="J14" s="179">
        <f>'KEEI BAU - Industry'!Z$37*'Others Split'!$D$48*'Others Split'!$M$13</f>
        <v>1066823855028.0026</v>
      </c>
      <c r="K14" s="179">
        <f>'KEEI BAU - Industry'!AA$37*'Others Split'!$D$48*'Others Split'!$M$13</f>
        <v>1076404199331.4642</v>
      </c>
      <c r="L14" s="179">
        <f>'KEEI BAU - Industry'!AB$37*'Others Split'!$D$48*'Others Split'!$M$13</f>
        <v>1085984543634.928</v>
      </c>
      <c r="M14" s="179">
        <f>'KEEI BAU - Industry'!AC$37*'Others Split'!$D$48*'Others Split'!$M$13</f>
        <v>1092795818322.4369</v>
      </c>
      <c r="N14" s="179">
        <f>'KEEI BAU - Industry'!AD$37*'Others Split'!$D$48*'Others Split'!$M$13</f>
        <v>1099607093009.9478</v>
      </c>
      <c r="O14" s="179">
        <f>'KEEI BAU - Industry'!AE$37*'Others Split'!$D$48*'Others Split'!$M$13</f>
        <v>1106418367697.4587</v>
      </c>
      <c r="P14" s="179">
        <f>'KEEI BAU - Industry'!AF$37*'Others Split'!$D$48*'Others Split'!$M$13</f>
        <v>1113229642384.9697</v>
      </c>
      <c r="Q14" s="179">
        <f>'KEEI BAU - Industry'!AG$37*'Others Split'!$D$48*'Others Split'!$M$13</f>
        <v>1120040917072.4802</v>
      </c>
      <c r="R14" s="179">
        <f>'KEEI BAU - Industry'!AH$37*'Others Split'!$D$48*'Others Split'!$M$13</f>
        <v>1125388085986.0427</v>
      </c>
      <c r="S14" s="179">
        <f>'KEEI BAU - Industry'!AI$37*'Others Split'!$D$48*'Others Split'!$M$13</f>
        <v>1130735254899.6008</v>
      </c>
      <c r="T14" s="179">
        <f>'KEEI BAU - Industry'!AJ$37*'Others Split'!$D$48*'Others Split'!$M$13</f>
        <v>1136082423813.1609</v>
      </c>
      <c r="U14" s="179">
        <f>'KEEI BAU - Industry'!AK$37*'Others Split'!$D$48*'Others Split'!$M$13</f>
        <v>1141429592726.7207</v>
      </c>
      <c r="V14" s="179">
        <f>'KEEI BAU - Industry'!AL$37*'Others Split'!$D$48*'Others Split'!$M$13</f>
        <v>1146776761640.2791</v>
      </c>
      <c r="W14" s="179">
        <f>'KEEI BAU - Industry'!AM$37*'Others Split'!$D$48*'Others Split'!$M$13</f>
        <v>1154076071585.7739</v>
      </c>
      <c r="X14" s="179">
        <f>'KEEI BAU - Industry'!AN$37*'Others Split'!$D$48*'Others Split'!$M$13</f>
        <v>1160044376282.2217</v>
      </c>
      <c r="Y14" s="179">
        <f>'KEEI BAU - Industry'!AO$37*'Others Split'!$D$48*'Others Split'!$M$13</f>
        <v>1166012680978.6714</v>
      </c>
      <c r="Z14" s="179">
        <f>'KEEI BAU - Industry'!AP$37*'Others Split'!$D$48*'Others Split'!$M$13</f>
        <v>1171980985675.1191</v>
      </c>
      <c r="AA14" s="179">
        <f>'KEEI BAU - Industry'!AQ$37*'Others Split'!$D$48*'Others Split'!$M$13</f>
        <v>1177949290371.5669</v>
      </c>
      <c r="AB14" s="179">
        <f>'KEEI BAU - Industry'!AR$37*'Others Split'!$D$48*'Others Split'!$M$13</f>
        <v>1183917595068.0144</v>
      </c>
      <c r="AC14" s="179">
        <f>'KEEI BAU - Industry'!AS$37*'Others Split'!$D$48*'Others Split'!$M$13</f>
        <v>1189885899764.4644</v>
      </c>
      <c r="AD14" s="179">
        <f>'KEEI BAU - Industry'!AT$37*'Others Split'!$D$48*'Others Split'!$M$13</f>
        <v>1195854204460.9119</v>
      </c>
      <c r="AE14" s="179">
        <f>'KEEI BAU - Industry'!AU$37*'Others Split'!$D$48*'Others Split'!$M$13</f>
        <v>1201822509157.3596</v>
      </c>
      <c r="AF14" s="179">
        <f>'KEEI BAU - Industry'!AV$37*'Others Split'!$D$48*'Others Split'!$M$13</f>
        <v>1207790813853.8093</v>
      </c>
    </row>
    <row r="15" spans="1:35">
      <c r="A15" s="4" t="s">
        <v>15</v>
      </c>
      <c r="B15" s="179">
        <f>'KEEI BAU - Industry'!R23*'Steel Split'!$D$7</f>
        <v>1546087125048.7136</v>
      </c>
      <c r="C15" s="179">
        <f>'KEEI BAU - Industry'!S23*'Steel Split'!$D$7</f>
        <v>1510470067190.8457</v>
      </c>
      <c r="D15" s="179">
        <f>'KEEI BAU - Industry'!T23*'Steel Split'!$D$7</f>
        <v>1474853009332.978</v>
      </c>
      <c r="E15" s="179">
        <f>'KEEI BAU - Industry'!U23*'Steel Split'!$D$7</f>
        <v>1439235951475.1099</v>
      </c>
      <c r="F15" s="179">
        <f>'KEEI BAU - Industry'!V23*'Steel Split'!$D$7</f>
        <v>1403618893617.2422</v>
      </c>
      <c r="G15" s="179">
        <f>'KEEI BAU - Industry'!W23*'Steel Split'!$D$7</f>
        <v>1368001835759.3748</v>
      </c>
      <c r="H15" s="179">
        <f>'KEEI BAU - Industry'!X23*'Steel Split'!$D$7</f>
        <v>1363284588049.8608</v>
      </c>
      <c r="I15" s="179">
        <f>'KEEI BAU - Industry'!Y23*'Steel Split'!$D$7</f>
        <v>1358567340340.3457</v>
      </c>
      <c r="J15" s="179">
        <f>'KEEI BAU - Industry'!Z23*'Steel Split'!$D$7</f>
        <v>1353850092630.8306</v>
      </c>
      <c r="K15" s="179">
        <f>'KEEI BAU - Industry'!AA23*'Steel Split'!$D$7</f>
        <v>1349132844921.3154</v>
      </c>
      <c r="L15" s="179">
        <f>'KEEI BAU - Industry'!AB23*'Steel Split'!$D$7</f>
        <v>1344415597211.7993</v>
      </c>
      <c r="M15" s="179">
        <f>'KEEI BAU - Industry'!AC23*'Steel Split'!$D$7</f>
        <v>1334981101792.769</v>
      </c>
      <c r="N15" s="179">
        <f>'KEEI BAU - Industry'!AD23*'Steel Split'!$D$7</f>
        <v>1325546606373.7388</v>
      </c>
      <c r="O15" s="179">
        <f>'KEEI BAU - Industry'!AE23*'Steel Split'!$D$7</f>
        <v>1316112110954.7087</v>
      </c>
      <c r="P15" s="179">
        <f>'KEEI BAU - Industry'!AF23*'Steel Split'!$D$7</f>
        <v>1306677615535.6785</v>
      </c>
      <c r="Q15" s="179">
        <f>'KEEI BAU - Industry'!AG23*'Steel Split'!$D$7</f>
        <v>1297243120116.6484</v>
      </c>
      <c r="R15" s="179">
        <f>'KEEI BAU - Industry'!AH23*'Steel Split'!$D$7</f>
        <v>1283091376988.103</v>
      </c>
      <c r="S15" s="179">
        <f>'KEEI BAU - Industry'!AI23*'Steel Split'!$D$7</f>
        <v>1268939633859.5579</v>
      </c>
      <c r="T15" s="179">
        <f>'KEEI BAU - Industry'!AJ23*'Steel Split'!$D$7</f>
        <v>1254787890731.0127</v>
      </c>
      <c r="U15" s="179">
        <f>'KEEI BAU - Industry'!AK23*'Steel Split'!$D$7</f>
        <v>1240636147602.4673</v>
      </c>
      <c r="V15" s="179">
        <f>'KEEI BAU - Industry'!AL23*'Steel Split'!$D$7</f>
        <v>1226484404473.9221</v>
      </c>
      <c r="W15" s="179">
        <f>'KEEI BAU - Industry'!AM23*'Steel Split'!$D$7</f>
        <v>1218622324958.0652</v>
      </c>
      <c r="X15" s="179">
        <f>'KEEI BAU - Industry'!AN23*'Steel Split'!$D$7</f>
        <v>1206471838433.5564</v>
      </c>
      <c r="Y15" s="179">
        <f>'KEEI BAU - Industry'!AO23*'Steel Split'!$D$7</f>
        <v>1194321351909.0479</v>
      </c>
      <c r="Z15" s="179">
        <f>'KEEI BAU - Industry'!AP23*'Steel Split'!$D$7</f>
        <v>1182170865384.5391</v>
      </c>
      <c r="AA15" s="179">
        <f>'KEEI BAU - Industry'!AQ23*'Steel Split'!$D$7</f>
        <v>1170020378860.0303</v>
      </c>
      <c r="AB15" s="179">
        <f>'KEEI BAU - Industry'!AR23*'Steel Split'!$D$7</f>
        <v>1157869892335.5217</v>
      </c>
      <c r="AC15" s="179">
        <f>'KEEI BAU - Industry'!AS23*'Steel Split'!$D$7</f>
        <v>1145719405811.0129</v>
      </c>
      <c r="AD15" s="179">
        <f>'KEEI BAU - Industry'!AT23*'Steel Split'!$D$7</f>
        <v>1133568919286.5044</v>
      </c>
      <c r="AE15" s="179">
        <f>'KEEI BAU - Industry'!AU23*'Steel Split'!$D$7</f>
        <v>1121418432761.9956</v>
      </c>
      <c r="AF15" s="179">
        <f>'KEEI BAU - Industry'!AV23*'Steel Split'!$D$7</f>
        <v>1109267946237.4868</v>
      </c>
    </row>
    <row r="16" spans="1:35">
      <c r="A16" s="4" t="s">
        <v>16</v>
      </c>
      <c r="B16" s="20">
        <f>'KEEI BAU - Industry'!R$16*'Non-ferrous Metals Split'!$I$6*'Non-ferrous Metals Split'!$D$46</f>
        <v>939726986000.62805</v>
      </c>
      <c r="C16" s="20">
        <f>'KEEI BAU - Industry'!S$16*'Non-ferrous Metals Split'!$I$6*'Non-ferrous Metals Split'!$D$46</f>
        <v>953167216436.2417</v>
      </c>
      <c r="D16" s="20">
        <f>'KEEI BAU - Industry'!T$16*'Non-ferrous Metals Split'!$I$6*'Non-ferrous Metals Split'!$D$46</f>
        <v>966607446871.85571</v>
      </c>
      <c r="E16" s="20">
        <f>'KEEI BAU - Industry'!U$16*'Non-ferrous Metals Split'!$I$6*'Non-ferrous Metals Split'!$D$46</f>
        <v>980047677307.46936</v>
      </c>
      <c r="F16" s="20">
        <f>'KEEI BAU - Industry'!V$16*'Non-ferrous Metals Split'!$I$6*'Non-ferrous Metals Split'!$D$46</f>
        <v>993487907743.08325</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7987679381005.3379</v>
      </c>
      <c r="C17" s="20">
        <f>'KEEI BAU - Industry'!S$16*'Non-ferrous Metals Split'!$I$7*'Non-ferrous Metals Split'!$D$46</f>
        <v>8101921339708.0547</v>
      </c>
      <c r="D17" s="20">
        <f>'KEEI BAU - Industry'!T$16*'Non-ferrous Metals Split'!$I$7*'Non-ferrous Metals Split'!$D$46</f>
        <v>8216163298410.7715</v>
      </c>
      <c r="E17" s="20">
        <f>'KEEI BAU - Industry'!U$16*'Non-ferrous Metals Split'!$I$7*'Non-ferrous Metals Split'!$D$46</f>
        <v>8330405257113.4883</v>
      </c>
      <c r="F17" s="20">
        <f>'KEEI BAU - Industry'!V$16*'Non-ferrous Metals Split'!$I$7*'Non-ferrous Metals Split'!$D$46</f>
        <v>8444647215816.207</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179">
        <f>'KEEI BAU - Industry'!R$37*'Others Split'!$D$48*'Others Split'!$M$14</f>
        <v>51359841102254.023</v>
      </c>
      <c r="C23" s="179">
        <f>'KEEI BAU - Industry'!S$37*'Others Split'!$D$48*'Others Split'!$M$14</f>
        <v>52499326591090</v>
      </c>
      <c r="D23" s="179">
        <f>'KEEI BAU - Industry'!T$37*'Others Split'!$D$48*'Others Split'!$M$14</f>
        <v>53638812079925.977</v>
      </c>
      <c r="E23" s="179">
        <f>'KEEI BAU - Industry'!U$37*'Others Split'!$D$48*'Others Split'!$M$14</f>
        <v>54778297568761.945</v>
      </c>
      <c r="F23" s="179">
        <f>'KEEI BAU - Industry'!V$37*'Others Split'!$D$48*'Others Split'!$M$14</f>
        <v>55917783057597.922</v>
      </c>
      <c r="G23" s="179">
        <f>'KEEI BAU - Industry'!W$37*'Others Split'!$D$48*'Others Split'!$M$14</f>
        <v>57057268546433.898</v>
      </c>
      <c r="H23" s="179">
        <f>'KEEI BAU - Industry'!X$37*'Others Split'!$D$48*'Others Split'!$M$14</f>
        <v>57583843368831.016</v>
      </c>
      <c r="I23" s="179">
        <f>'KEEI BAU - Industry'!Y$37*'Others Split'!$D$48*'Others Split'!$M$14</f>
        <v>58110418191227.961</v>
      </c>
      <c r="J23" s="179">
        <f>'KEEI BAU - Industry'!Z$37*'Others Split'!$D$48*'Others Split'!$M$14</f>
        <v>58636993013624.922</v>
      </c>
      <c r="K23" s="179">
        <f>'KEEI BAU - Industry'!AA$37*'Others Split'!$D$48*'Others Split'!$M$14</f>
        <v>59163567836021.875</v>
      </c>
      <c r="L23" s="179">
        <f>'KEEI BAU - Industry'!AB$37*'Others Split'!$D$48*'Others Split'!$M$14</f>
        <v>59690142658418.938</v>
      </c>
      <c r="M23" s="179">
        <f>'KEEI BAU - Industry'!AC$37*'Others Split'!$D$48*'Others Split'!$M$14</f>
        <v>60064518113544.898</v>
      </c>
      <c r="N23" s="179">
        <f>'KEEI BAU - Industry'!AD$37*'Others Split'!$D$48*'Others Split'!$M$14</f>
        <v>60438893568670.977</v>
      </c>
      <c r="O23" s="179">
        <f>'KEEI BAU - Industry'!AE$37*'Others Split'!$D$48*'Others Split'!$M$14</f>
        <v>60813269023797.047</v>
      </c>
      <c r="P23" s="179">
        <f>'KEEI BAU - Industry'!AF$37*'Others Split'!$D$48*'Others Split'!$M$14</f>
        <v>61187644478923.117</v>
      </c>
      <c r="Q23" s="179">
        <f>'KEEI BAU - Industry'!AG$37*'Others Split'!$D$48*'Others Split'!$M$14</f>
        <v>61562019934049.172</v>
      </c>
      <c r="R23" s="179">
        <f>'KEEI BAU - Industry'!AH$37*'Others Split'!$D$48*'Others Split'!$M$14</f>
        <v>61855922160503.422</v>
      </c>
      <c r="S23" s="179">
        <f>'KEEI BAU - Industry'!AI$37*'Others Split'!$D$48*'Others Split'!$M$14</f>
        <v>62149824386957.422</v>
      </c>
      <c r="T23" s="179">
        <f>'KEEI BAU - Industry'!AJ$37*'Others Split'!$D$48*'Others Split'!$M$14</f>
        <v>62443726613411.539</v>
      </c>
      <c r="U23" s="179">
        <f>'KEEI BAU - Industry'!AK$37*'Others Split'!$D$48*'Others Split'!$M$14</f>
        <v>62737628839865.648</v>
      </c>
      <c r="V23" s="179">
        <f>'KEEI BAU - Industry'!AL$37*'Others Split'!$D$48*'Others Split'!$M$14</f>
        <v>63031531066319.664</v>
      </c>
      <c r="W23" s="179">
        <f>'KEEI BAU - Industry'!AM$37*'Others Split'!$D$48*'Others Split'!$M$14</f>
        <v>63432730931003.086</v>
      </c>
      <c r="X23" s="179">
        <f>'KEEI BAU - Industry'!AN$37*'Others Split'!$D$48*'Others Split'!$M$14</f>
        <v>63760773315075.57</v>
      </c>
      <c r="Y23" s="179">
        <f>'KEEI BAU - Industry'!AO$37*'Others Split'!$D$48*'Others Split'!$M$14</f>
        <v>64088815699148.172</v>
      </c>
      <c r="Z23" s="179">
        <f>'KEEI BAU - Industry'!AP$37*'Others Split'!$D$48*'Others Split'!$M$14</f>
        <v>64416858083220.656</v>
      </c>
      <c r="AA23" s="179">
        <f>'KEEI BAU - Industry'!AQ$37*'Others Split'!$D$48*'Others Split'!$M$14</f>
        <v>64744900467293.141</v>
      </c>
      <c r="AB23" s="179">
        <f>'KEEI BAU - Industry'!AR$37*'Others Split'!$D$48*'Others Split'!$M$14</f>
        <v>65072942851365.633</v>
      </c>
      <c r="AC23" s="179">
        <f>'KEEI BAU - Industry'!AS$37*'Others Split'!$D$48*'Others Split'!$M$14</f>
        <v>65400985235438.234</v>
      </c>
      <c r="AD23" s="179">
        <f>'KEEI BAU - Industry'!AT$37*'Others Split'!$D$48*'Others Split'!$M$14</f>
        <v>65729027619510.719</v>
      </c>
      <c r="AE23" s="179">
        <f>'KEEI BAU - Industry'!AU$37*'Others Split'!$D$48*'Others Split'!$M$14</f>
        <v>66057070003583.203</v>
      </c>
      <c r="AF23" s="179">
        <f>'KEEI BAU - Industry'!AV$37*'Others Split'!$D$48*'Others Split'!$M$14</f>
        <v>66385112387655.805</v>
      </c>
    </row>
    <row r="24" spans="1:33">
      <c r="A24" s="4" t="s">
        <v>24</v>
      </c>
      <c r="B24" s="179">
        <f>-SUM('2019 KESIS Energy Balance'!W44:Y44)*'KEEI BAU - Industry'!$A$44/1000*(1+'KEEI BAU - Gas Supply'!R9)</f>
        <v>3671636195575.3076</v>
      </c>
      <c r="C24" s="179">
        <f>B24*(1+'KEEI BAU - Gas Supply'!S9)</f>
        <v>3697634873412.3154</v>
      </c>
      <c r="D24" s="179">
        <f>C24*(1+'KEEI BAU - Gas Supply'!T9)</f>
        <v>3723633551249.3232</v>
      </c>
      <c r="E24" s="179">
        <f>D24*(1+'KEEI BAU - Gas Supply'!U9)</f>
        <v>3749632229086.3306</v>
      </c>
      <c r="F24" s="179">
        <f>E24*(1+'KEEI BAU - Gas Supply'!V9)</f>
        <v>3775630906923.3379</v>
      </c>
      <c r="G24" s="179">
        <f>F24*(1+'KEEI BAU - Gas Supply'!W9)</f>
        <v>3801629584760.3457</v>
      </c>
      <c r="H24" s="179">
        <f>G24*(1+'KEEI BAU - Gas Supply'!X9)</f>
        <v>3870742736677.0508</v>
      </c>
      <c r="I24" s="179">
        <f>H24*(1+'KEEI BAU - Gas Supply'!Y9)</f>
        <v>3939855888593.7627</v>
      </c>
      <c r="J24" s="179">
        <f>I24*(1+'KEEI BAU - Gas Supply'!Z9)</f>
        <v>4008969040510.4741</v>
      </c>
      <c r="K24" s="179">
        <f>J24*(1+'KEEI BAU - Gas Supply'!AA9)</f>
        <v>4078082192427.186</v>
      </c>
      <c r="L24" s="179">
        <f>K24*(1+'KEEI BAU - Gas Supply'!AB9)</f>
        <v>4147195344343.9048</v>
      </c>
      <c r="M24" s="179">
        <f>L24*(1+'KEEI BAU - Gas Supply'!AC9)</f>
        <v>4197405290916.6191</v>
      </c>
      <c r="N24" s="179">
        <f>M24*(1+'KEEI BAU - Gas Supply'!AD9)</f>
        <v>4247615237489.3398</v>
      </c>
      <c r="O24" s="179">
        <f>N24*(1+'KEEI BAU - Gas Supply'!AE9)</f>
        <v>4297825184062.0605</v>
      </c>
      <c r="P24" s="179">
        <f>O24*(1+'KEEI BAU - Gas Supply'!AF9)</f>
        <v>4348035130634.7813</v>
      </c>
      <c r="Q24" s="179">
        <f>P24*(1+'KEEI BAU - Gas Supply'!AG9)</f>
        <v>4398245077207.5088</v>
      </c>
      <c r="R24" s="179">
        <f>Q24*(1+'KEEI BAU - Gas Supply'!AH9)</f>
        <v>4481860616605.1797</v>
      </c>
      <c r="S24" s="179">
        <f>R24*(1+'KEEI BAU - Gas Supply'!AI9)</f>
        <v>4565476156002.8438</v>
      </c>
      <c r="T24" s="179">
        <f>S24*(1+'KEEI BAU - Gas Supply'!AJ9)</f>
        <v>4649091695400.5078</v>
      </c>
      <c r="U24" s="179">
        <f>T24*(1+'KEEI BAU - Gas Supply'!AK9)</f>
        <v>4732707234798.1719</v>
      </c>
      <c r="V24" s="179">
        <f>U24*(1+'KEEI BAU - Gas Supply'!AL9)</f>
        <v>4816322774195.8457</v>
      </c>
      <c r="W24" s="179">
        <f>V24*(1+'KEEI BAU - Gas Supply'!AM9)</f>
        <v>4855397523160.2334</v>
      </c>
      <c r="X24" s="179">
        <f>W24*(1+'KEEI BAU - Gas Supply'!AN9)</f>
        <v>4924840992874.6035</v>
      </c>
      <c r="Y24" s="179">
        <f>X24*(1+'KEEI BAU - Gas Supply'!AO9)</f>
        <v>4994284462588.9463</v>
      </c>
      <c r="Z24" s="179">
        <f>Y24*(1+'KEEI BAU - Gas Supply'!AP9)</f>
        <v>5063727932303.3164</v>
      </c>
      <c r="AA24" s="179">
        <f>Z24*(1+'KEEI BAU - Gas Supply'!AQ9)</f>
        <v>5133171402017.6592</v>
      </c>
      <c r="AB24" s="179">
        <f>AA24*(1+'KEEI BAU - Gas Supply'!AR9)</f>
        <v>5202614871732.0293</v>
      </c>
      <c r="AC24" s="179">
        <f>AB24*(1+'KEEI BAU - Gas Supply'!AS9)</f>
        <v>5272058341446.373</v>
      </c>
      <c r="AD24" s="179">
        <f>AC24*(1+'KEEI BAU - Gas Supply'!AT9)</f>
        <v>5341501811160.7432</v>
      </c>
      <c r="AE24" s="179">
        <f>AD24*(1+'KEEI BAU - Gas Supply'!AU9)</f>
        <v>5410945280875.1143</v>
      </c>
      <c r="AF24" s="179">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179">
        <f>'KEEI BAU - Industry'!R$37*'Others Split'!$D$48*'Others Split'!$M$15</f>
        <v>1202594949194.353</v>
      </c>
      <c r="C26" s="179">
        <f>'KEEI BAU - Industry'!S$37*'Others Split'!$D$48*'Others Split'!$M$15</f>
        <v>1229276096646.2336</v>
      </c>
      <c r="D26" s="179">
        <f>'KEEI BAU - Industry'!T$37*'Others Split'!$D$48*'Others Split'!$M$15</f>
        <v>1255957244098.1145</v>
      </c>
      <c r="E26" s="179">
        <f>'KEEI BAU - Industry'!U$37*'Others Split'!$D$48*'Others Split'!$M$15</f>
        <v>1282638391549.9951</v>
      </c>
      <c r="F26" s="179">
        <f>'KEEI BAU - Industry'!V$37*'Others Split'!$D$48*'Others Split'!$M$15</f>
        <v>1309319539001.8757</v>
      </c>
      <c r="G26" s="179">
        <f>'KEEI BAU - Industry'!W$37*'Others Split'!$D$48*'Others Split'!$M$15</f>
        <v>1336000686453.7563</v>
      </c>
      <c r="H26" s="179">
        <f>'KEEI BAU - Industry'!X$37*'Others Split'!$D$48*'Others Split'!$M$15</f>
        <v>1348330479696.8257</v>
      </c>
      <c r="I26" s="179">
        <f>'KEEI BAU - Industry'!Y$37*'Others Split'!$D$48*'Others Split'!$M$15</f>
        <v>1360660272939.8911</v>
      </c>
      <c r="J26" s="179">
        <f>'KEEI BAU - Industry'!Z$37*'Others Split'!$D$48*'Others Split'!$M$15</f>
        <v>1372990066182.9568</v>
      </c>
      <c r="K26" s="179">
        <f>'KEEI BAU - Industry'!AA$37*'Others Split'!$D$48*'Others Split'!$M$15</f>
        <v>1385319859426.0222</v>
      </c>
      <c r="L26" s="179">
        <f>'KEEI BAU - Industry'!AB$37*'Others Split'!$D$48*'Others Split'!$M$15</f>
        <v>1397649652669.0903</v>
      </c>
      <c r="M26" s="179">
        <f>'KEEI BAU - Industry'!AC$37*'Others Split'!$D$48*'Others Split'!$M$15</f>
        <v>1406415685074.4565</v>
      </c>
      <c r="N26" s="179">
        <f>'KEEI BAU - Industry'!AD$37*'Others Split'!$D$48*'Others Split'!$M$15</f>
        <v>1415181717479.8254</v>
      </c>
      <c r="O26" s="179">
        <f>'KEEI BAU - Industry'!AE$37*'Others Split'!$D$48*'Others Split'!$M$15</f>
        <v>1423947749885.1941</v>
      </c>
      <c r="P26" s="179">
        <f>'KEEI BAU - Industry'!AF$37*'Others Split'!$D$48*'Others Split'!$M$15</f>
        <v>1432713782290.563</v>
      </c>
      <c r="Q26" s="179">
        <f>'KEEI BAU - Industry'!AG$37*'Others Split'!$D$48*'Others Split'!$M$15</f>
        <v>1441479814695.9314</v>
      </c>
      <c r="R26" s="179">
        <f>'KEEI BAU - Industry'!AH$37*'Others Split'!$D$48*'Others Split'!$M$15</f>
        <v>1448361559761.8315</v>
      </c>
      <c r="S26" s="179">
        <f>'KEEI BAU - Industry'!AI$37*'Others Split'!$D$48*'Others Split'!$M$15</f>
        <v>1455243304827.7261</v>
      </c>
      <c r="T26" s="179">
        <f>'KEEI BAU - Industry'!AJ$37*'Others Split'!$D$48*'Others Split'!$M$15</f>
        <v>1462125049893.623</v>
      </c>
      <c r="U26" s="179">
        <f>'KEEI BAU - Industry'!AK$37*'Others Split'!$D$48*'Others Split'!$M$15</f>
        <v>1469006794959.52</v>
      </c>
      <c r="V26" s="179">
        <f>'KEEI BAU - Industry'!AL$37*'Others Split'!$D$48*'Others Split'!$M$15</f>
        <v>1475888540025.4148</v>
      </c>
      <c r="W26" s="179">
        <f>'KEEI BAU - Industry'!AM$37*'Others Split'!$D$48*'Others Split'!$M$15</f>
        <v>1485282668210.6082</v>
      </c>
      <c r="X26" s="179">
        <f>'KEEI BAU - Industry'!AN$37*'Others Split'!$D$48*'Others Split'!$M$15</f>
        <v>1492963807905.3711</v>
      </c>
      <c r="Y26" s="179">
        <f>'KEEI BAU - Industry'!AO$37*'Others Split'!$D$48*'Others Split'!$M$15</f>
        <v>1500644947600.137</v>
      </c>
      <c r="Z26" s="179">
        <f>'KEEI BAU - Industry'!AP$37*'Others Split'!$D$48*'Others Split'!$M$15</f>
        <v>1508326087294.8999</v>
      </c>
      <c r="AA26" s="179">
        <f>'KEEI BAU - Industry'!AQ$37*'Others Split'!$D$48*'Others Split'!$M$15</f>
        <v>1516007226989.6631</v>
      </c>
      <c r="AB26" s="179">
        <f>'KEEI BAU - Industry'!AR$37*'Others Split'!$D$48*'Others Split'!$M$15</f>
        <v>1523688366684.426</v>
      </c>
      <c r="AC26" s="179">
        <f>'KEEI BAU - Industry'!AS$37*'Others Split'!$D$48*'Others Split'!$M$15</f>
        <v>1531369506379.1919</v>
      </c>
      <c r="AD26" s="179">
        <f>'KEEI BAU - Industry'!AT$37*'Others Split'!$D$48*'Others Split'!$M$15</f>
        <v>1539050646073.9548</v>
      </c>
      <c r="AE26" s="179">
        <f>'KEEI BAU - Industry'!AU$37*'Others Split'!$D$48*'Others Split'!$M$15</f>
        <v>1546731785768.718</v>
      </c>
      <c r="AF26" s="179">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4"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2014-03-20T21:01:41Z</dcterms:created>
  <dcterms:modified xsi:type="dcterms:W3CDTF">2022-02-28T18:29:41Z</dcterms:modified>
</cp:coreProperties>
</file>