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이륜차수정\"/>
    </mc:Choice>
  </mc:AlternateContent>
  <xr:revisionPtr revIDLastSave="0" documentId="13_ncr:1_{2D9B5CCE-59B1-4F0D-9645-07D99DBCBDB0}" xr6:coauthVersionLast="36" xr6:coauthVersionMax="47" xr10:uidLastSave="{00000000-0000-0000-0000-000000000000}"/>
  <bookViews>
    <workbookView xWindow="4755" yWindow="735" windowWidth="28755" windowHeight="17010" xr2:uid="{00000000-000D-0000-FFFF-FFFF00000000}"/>
  </bookViews>
  <sheets>
    <sheet name="About" sheetId="1" r:id="rId1"/>
    <sheet name="DV-psgr" sheetId="8" r:id="rId2"/>
    <sheet name="DV-2017regis" sheetId="10" r:id="rId3"/>
    <sheet name="DV-freight" sheetId="9" r:id="rId4"/>
    <sheet name="BAADTbVT_air" sheetId="5" r:id="rId5"/>
    <sheet name="BAADTbVT_ships" sheetId="6" r:id="rId6"/>
    <sheet name="ships-psgr" sheetId="11" r:id="rId7"/>
    <sheet name="subway" sheetId="12" r:id="rId8"/>
    <sheet name="고속철도 여객수송동향" sheetId="14" r:id="rId9"/>
    <sheet name="열차 여객수송인원" sheetId="15" r:id="rId10"/>
    <sheet name="rail" sheetId="13" r:id="rId11"/>
    <sheet name="AVLo-passengers" sheetId="2" r:id="rId12"/>
    <sheet name="AVLo-freight" sheetId="4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</workbook>
</file>

<file path=xl/calcChain.xml><?xml version="1.0" encoding="utf-8"?>
<calcChain xmlns="http://schemas.openxmlformats.org/spreadsheetml/2006/main">
  <c r="K16" i="5" l="1"/>
  <c r="I16" i="5"/>
  <c r="C9" i="13" l="1"/>
  <c r="B22" i="15" l="1"/>
  <c r="C22" i="15" s="1"/>
  <c r="B23" i="15"/>
  <c r="C23" i="15" s="1"/>
  <c r="B21" i="15"/>
  <c r="D9" i="13"/>
  <c r="C8" i="13"/>
  <c r="D8" i="13" s="1"/>
  <c r="F8" i="13" s="1"/>
  <c r="B5" i="4"/>
  <c r="C31" i="13" l="1"/>
  <c r="C13" i="13"/>
  <c r="D6" i="13" s="1"/>
  <c r="C12" i="13"/>
  <c r="D5" i="13" s="1"/>
  <c r="D4" i="13" l="1"/>
  <c r="F4" i="13" s="1"/>
  <c r="C30" i="13" l="1"/>
  <c r="D30" i="13" s="1"/>
  <c r="B5" i="2" s="1"/>
  <c r="E46" i="12"/>
  <c r="I45" i="12"/>
  <c r="H45" i="12"/>
  <c r="D45" i="12"/>
  <c r="H44" i="12"/>
  <c r="I44" i="12" s="1"/>
  <c r="D44" i="12"/>
  <c r="I43" i="12"/>
  <c r="H43" i="12"/>
  <c r="D43" i="12"/>
  <c r="H42" i="12"/>
  <c r="I42" i="12" s="1"/>
  <c r="D42" i="12"/>
  <c r="I41" i="12"/>
  <c r="H41" i="12"/>
  <c r="F41" i="12"/>
  <c r="D41" i="12"/>
  <c r="F40" i="12"/>
  <c r="H40" i="12" s="1"/>
  <c r="I40" i="12" s="1"/>
  <c r="D40" i="12"/>
  <c r="F39" i="12"/>
  <c r="H39" i="12" s="1"/>
  <c r="I39" i="12" s="1"/>
  <c r="D39" i="12"/>
  <c r="I38" i="12"/>
  <c r="H38" i="12"/>
  <c r="F38" i="12"/>
  <c r="D38" i="12"/>
  <c r="I37" i="12"/>
  <c r="H37" i="12"/>
  <c r="D37" i="12"/>
  <c r="I36" i="12"/>
  <c r="H36" i="12"/>
  <c r="D36" i="12"/>
  <c r="H35" i="12"/>
  <c r="I35" i="12" s="1"/>
  <c r="D35" i="12"/>
  <c r="I34" i="12"/>
  <c r="H34" i="12"/>
  <c r="D34" i="12"/>
  <c r="I33" i="12"/>
  <c r="H33" i="12"/>
  <c r="D33" i="12"/>
  <c r="I32" i="12"/>
  <c r="H32" i="12"/>
  <c r="D32" i="12"/>
  <c r="H31" i="12"/>
  <c r="I31" i="12" s="1"/>
  <c r="D31" i="12"/>
  <c r="I30" i="12"/>
  <c r="H30" i="12"/>
  <c r="D30" i="12"/>
  <c r="I29" i="12"/>
  <c r="H29" i="12"/>
  <c r="D29" i="12"/>
  <c r="I28" i="12"/>
  <c r="H28" i="12"/>
  <c r="D28" i="12"/>
  <c r="H27" i="12"/>
  <c r="I27" i="12" s="1"/>
  <c r="D27" i="12"/>
  <c r="I26" i="12"/>
  <c r="H26" i="12"/>
  <c r="C26" i="12"/>
  <c r="D26" i="12" s="1"/>
  <c r="H25" i="12"/>
  <c r="I25" i="12" s="1"/>
  <c r="D25" i="12"/>
  <c r="D46" i="12" s="1"/>
  <c r="I24" i="12"/>
  <c r="H24" i="12"/>
  <c r="D24" i="12"/>
  <c r="I23" i="12"/>
  <c r="H23" i="12"/>
  <c r="H22" i="12"/>
  <c r="I22" i="12" s="1"/>
  <c r="C47" i="12" s="1"/>
  <c r="D22" i="12"/>
  <c r="H15" i="11" l="1"/>
  <c r="H16" i="11"/>
  <c r="H17" i="11"/>
  <c r="H18" i="11"/>
  <c r="H19" i="11"/>
  <c r="H14" i="11"/>
  <c r="G15" i="11"/>
  <c r="I15" i="11" s="1"/>
  <c r="F4" i="11" s="1"/>
  <c r="G16" i="11"/>
  <c r="G17" i="11"/>
  <c r="I17" i="11" s="1"/>
  <c r="F6" i="11" s="1"/>
  <c r="G18" i="11"/>
  <c r="G19" i="11"/>
  <c r="I19" i="11" s="1"/>
  <c r="F8" i="11" s="1"/>
  <c r="G14" i="11"/>
  <c r="I14" i="11" s="1"/>
  <c r="F3" i="11" s="1"/>
  <c r="C10" i="11"/>
  <c r="I16" i="11" l="1"/>
  <c r="F5" i="11" s="1"/>
  <c r="I18" i="11"/>
  <c r="F7" i="11" s="1"/>
  <c r="G3" i="11"/>
  <c r="E73" i="6" s="1"/>
  <c r="J4" i="5"/>
  <c r="B3" i="4" l="1"/>
  <c r="O7" i="9"/>
  <c r="O10" i="9" s="1"/>
  <c r="B2" i="4" s="1"/>
  <c r="O2" i="4" s="1"/>
  <c r="O8" i="9"/>
  <c r="O9" i="9"/>
  <c r="K4" i="9"/>
  <c r="K3" i="9"/>
  <c r="H42" i="8"/>
  <c r="B3" i="2" s="1"/>
  <c r="H41" i="8"/>
  <c r="B2" i="2" s="1"/>
  <c r="E56" i="8"/>
  <c r="E55" i="8"/>
  <c r="M2" i="4" l="1"/>
  <c r="Z2" i="4"/>
  <c r="X2" i="4"/>
  <c r="L2" i="4"/>
  <c r="K2" i="4"/>
  <c r="C2" i="4"/>
  <c r="J2" i="4"/>
  <c r="N2" i="4"/>
  <c r="AH2" i="4"/>
  <c r="H2" i="4"/>
  <c r="AJ2" i="4"/>
  <c r="U2" i="4"/>
  <c r="AE2" i="4"/>
  <c r="S2" i="4"/>
  <c r="G2" i="4"/>
  <c r="W2" i="4"/>
  <c r="I2" i="4"/>
  <c r="AF2" i="4"/>
  <c r="T2" i="4"/>
  <c r="AD2" i="4"/>
  <c r="R2" i="4"/>
  <c r="F2" i="4"/>
  <c r="Y2" i="4"/>
  <c r="AG2" i="4"/>
  <c r="Q2" i="4"/>
  <c r="AB2" i="4"/>
  <c r="P2" i="4"/>
  <c r="D2" i="4"/>
  <c r="AI2" i="4"/>
  <c r="V2" i="4"/>
  <c r="AC2" i="4"/>
  <c r="E2" i="4"/>
  <c r="AA2" i="4"/>
  <c r="B6" i="2"/>
  <c r="C64" i="6"/>
  <c r="B64" i="6"/>
  <c r="D63" i="6"/>
  <c r="D65" i="6" s="1"/>
  <c r="C63" i="6"/>
  <c r="B63" i="6"/>
  <c r="F62" i="6"/>
  <c r="F61" i="6"/>
  <c r="E61" i="6"/>
  <c r="G61" i="6" s="1"/>
  <c r="F60" i="6"/>
  <c r="E60" i="6"/>
  <c r="G60" i="6" s="1"/>
  <c r="F59" i="6"/>
  <c r="E59" i="6"/>
  <c r="E64" i="6" s="1"/>
  <c r="G64" i="6" s="1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V32" i="6"/>
  <c r="P32" i="6"/>
  <c r="M32" i="6"/>
  <c r="L32" i="6"/>
  <c r="K32" i="6"/>
  <c r="J32" i="6"/>
  <c r="I32" i="6"/>
  <c r="H32" i="6"/>
  <c r="G32" i="6"/>
  <c r="F32" i="6"/>
  <c r="E32" i="6"/>
  <c r="D32" i="6"/>
  <c r="C32" i="6"/>
  <c r="T31" i="6"/>
  <c r="N31" i="6"/>
  <c r="M31" i="6"/>
  <c r="L31" i="6"/>
  <c r="K31" i="6"/>
  <c r="J31" i="6"/>
  <c r="I31" i="6"/>
  <c r="H31" i="6"/>
  <c r="G31" i="6"/>
  <c r="F31" i="6"/>
  <c r="E31" i="6"/>
  <c r="D31" i="6"/>
  <c r="C31" i="6"/>
  <c r="Y30" i="6"/>
  <c r="X30" i="6"/>
  <c r="W30" i="6"/>
  <c r="V30" i="6"/>
  <c r="U30" i="6"/>
  <c r="U32" i="6" s="1"/>
  <c r="T30" i="6"/>
  <c r="S30" i="6"/>
  <c r="R30" i="6"/>
  <c r="Q30" i="6"/>
  <c r="P30" i="6"/>
  <c r="O30" i="6"/>
  <c r="N30" i="6"/>
  <c r="Y29" i="6"/>
  <c r="X29" i="6"/>
  <c r="W29" i="6"/>
  <c r="V29" i="6"/>
  <c r="U29" i="6"/>
  <c r="T29" i="6"/>
  <c r="S29" i="6"/>
  <c r="R29" i="6"/>
  <c r="Q29" i="6"/>
  <c r="P29" i="6"/>
  <c r="O29" i="6"/>
  <c r="N29" i="6"/>
  <c r="Y28" i="6"/>
  <c r="X28" i="6"/>
  <c r="W28" i="6"/>
  <c r="V28" i="6"/>
  <c r="U28" i="6"/>
  <c r="T28" i="6"/>
  <c r="S28" i="6"/>
  <c r="R28" i="6"/>
  <c r="Q28" i="6"/>
  <c r="P28" i="6"/>
  <c r="O28" i="6"/>
  <c r="N28" i="6"/>
  <c r="Y27" i="6"/>
  <c r="Y32" i="6" s="1"/>
  <c r="X27" i="6"/>
  <c r="X32" i="6" s="1"/>
  <c r="W27" i="6"/>
  <c r="W32" i="6" s="1"/>
  <c r="V27" i="6"/>
  <c r="U27" i="6"/>
  <c r="T27" i="6"/>
  <c r="T32" i="6" s="1"/>
  <c r="S27" i="6"/>
  <c r="R27" i="6"/>
  <c r="R32" i="6" s="1"/>
  <c r="Q27" i="6"/>
  <c r="Q32" i="6" s="1"/>
  <c r="P27" i="6"/>
  <c r="O27" i="6"/>
  <c r="O32" i="6" s="1"/>
  <c r="N27" i="6"/>
  <c r="Y26" i="6"/>
  <c r="X26" i="6"/>
  <c r="X31" i="6" s="1"/>
  <c r="W26" i="6"/>
  <c r="V26" i="6"/>
  <c r="V31" i="6" s="1"/>
  <c r="U26" i="6"/>
  <c r="U31" i="6" s="1"/>
  <c r="T26" i="6"/>
  <c r="S26" i="6"/>
  <c r="S31" i="6" s="1"/>
  <c r="R26" i="6"/>
  <c r="R31" i="6" s="1"/>
  <c r="Q26" i="6"/>
  <c r="P26" i="6"/>
  <c r="P31" i="6" s="1"/>
  <c r="O26" i="6"/>
  <c r="O31" i="6" s="1"/>
  <c r="N26" i="6"/>
  <c r="Y25" i="6"/>
  <c r="X25" i="6"/>
  <c r="W25" i="6"/>
  <c r="V25" i="6"/>
  <c r="U25" i="6"/>
  <c r="T25" i="6"/>
  <c r="S25" i="6"/>
  <c r="R25" i="6"/>
  <c r="Q25" i="6"/>
  <c r="P25" i="6"/>
  <c r="O25" i="6"/>
  <c r="N25" i="6"/>
  <c r="Y24" i="6"/>
  <c r="X24" i="6"/>
  <c r="W24" i="6"/>
  <c r="V24" i="6"/>
  <c r="U24" i="6"/>
  <c r="T24" i="6"/>
  <c r="S24" i="6"/>
  <c r="R24" i="6"/>
  <c r="Q24" i="6"/>
  <c r="P24" i="6"/>
  <c r="O24" i="6"/>
  <c r="N24" i="6"/>
  <c r="Y23" i="6"/>
  <c r="X23" i="6"/>
  <c r="W23" i="6"/>
  <c r="V23" i="6"/>
  <c r="U23" i="6"/>
  <c r="T23" i="6"/>
  <c r="S23" i="6"/>
  <c r="R23" i="6"/>
  <c r="Q23" i="6"/>
  <c r="P23" i="6"/>
  <c r="O23" i="6"/>
  <c r="N23" i="6"/>
  <c r="N43" i="5"/>
  <c r="N40" i="5"/>
  <c r="E65" i="6" l="1"/>
  <c r="E62" i="6"/>
  <c r="G62" i="6" s="1"/>
  <c r="S32" i="6"/>
  <c r="W31" i="6"/>
  <c r="Q31" i="6"/>
  <c r="Y31" i="6"/>
  <c r="G59" i="6"/>
  <c r="N32" i="6"/>
  <c r="O12" i="5"/>
  <c r="L7" i="5" s="1"/>
  <c r="B4" i="4" s="1"/>
  <c r="E76" i="6" s="1"/>
  <c r="N50" i="5"/>
  <c r="M11" i="5"/>
  <c r="O44" i="5"/>
  <c r="O50" i="5"/>
  <c r="N46" i="5"/>
  <c r="O43" i="5"/>
  <c r="O49" i="5"/>
  <c r="O45" i="5"/>
  <c r="N11" i="5"/>
  <c r="N47" i="5"/>
  <c r="N42" i="5"/>
  <c r="O39" i="5"/>
  <c r="N45" i="5"/>
  <c r="N48" i="5"/>
  <c r="O42" i="5"/>
  <c r="N49" i="5"/>
  <c r="M12" i="5"/>
  <c r="N44" i="5"/>
  <c r="N41" i="5"/>
  <c r="O48" i="5"/>
  <c r="O40" i="5"/>
  <c r="O41" i="5"/>
  <c r="N39" i="5"/>
  <c r="O46" i="5"/>
  <c r="O47" i="5"/>
  <c r="E63" i="6"/>
  <c r="G63" i="6" s="1"/>
  <c r="F63" i="6"/>
  <c r="D64" i="6"/>
  <c r="F64" i="6" s="1"/>
  <c r="B65" i="6"/>
  <c r="F65" i="6" s="1"/>
  <c r="O11" i="5"/>
  <c r="N12" i="5"/>
  <c r="J7" i="5" l="1"/>
  <c r="K7" i="5"/>
  <c r="O7" i="5" s="1"/>
  <c r="K4" i="5"/>
  <c r="L4" i="5"/>
  <c r="B4" i="2"/>
  <c r="P38" i="5"/>
  <c r="C65" i="6"/>
  <c r="G65" i="6" s="1"/>
  <c r="H73" i="6" s="1"/>
  <c r="O4" i="5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H76" i="6" l="1"/>
  <c r="B6" i="4"/>
  <c r="S4" i="4"/>
  <c r="G5" i="4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  <c r="AK5" i="2" l="1"/>
  <c r="F5" i="2"/>
  <c r="AH5" i="2"/>
  <c r="O5" i="2"/>
  <c r="I5" i="2"/>
  <c r="AI5" i="2"/>
  <c r="M5" i="2"/>
  <c r="G5" i="2"/>
  <c r="AJ5" i="2"/>
  <c r="W5" i="2"/>
  <c r="P5" i="2"/>
  <c r="AF5" i="2"/>
  <c r="J5" i="2"/>
  <c r="U5" i="2"/>
  <c r="C5" i="2"/>
  <c r="AG5" i="2"/>
  <c r="AE5" i="2"/>
  <c r="S5" i="2"/>
  <c r="AC5" i="2"/>
  <c r="AB5" i="2"/>
  <c r="T5" i="2"/>
  <c r="Y5" i="2"/>
  <c r="X5" i="2"/>
  <c r="E5" i="2"/>
  <c r="V5" i="2"/>
  <c r="N5" i="2"/>
  <c r="L5" i="2"/>
  <c r="D5" i="2"/>
  <c r="AA5" i="2"/>
  <c r="AD5" i="2"/>
  <c r="R5" i="2"/>
  <c r="Z5" i="2"/>
  <c r="Q5" i="2"/>
  <c r="K5" i="2"/>
  <c r="H5" i="2"/>
</calcChain>
</file>

<file path=xl/sharedStrings.xml><?xml version="1.0" encoding="utf-8"?>
<sst xmlns="http://schemas.openxmlformats.org/spreadsheetml/2006/main" count="1085" uniqueCount="637">
  <si>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</si>
  <si>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</si>
  <si>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</si>
  <si>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</si>
  <si>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</si>
  <si>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</si>
  <si>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</si>
  <si>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</si>
  <si>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</si>
  <si>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</si>
  <si>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</si>
  <si>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국토교통부_연도별 국내국제항공수송실적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</si>
  <si>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</si>
  <si>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</si>
  <si>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</si>
  <si>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</si>
  <si>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</si>
  <si>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</si>
  <si>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</si>
  <si>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result</t>
    <phoneticPr fontId="42" type="noConversion"/>
  </si>
  <si>
    <t>passenger 
aircraft</t>
    <phoneticPr fontId="42" type="noConversion"/>
  </si>
  <si>
    <t>person</t>
    <phoneticPr fontId="42" type="noConversion"/>
  </si>
  <si>
    <t>person-km</t>
    <phoneticPr fontId="42" type="noConversion"/>
  </si>
  <si>
    <t>좌석수</t>
    <phoneticPr fontId="42" type="noConversion"/>
  </si>
  <si>
    <t>pkm/vehicle</t>
    <phoneticPr fontId="42" type="noConversion"/>
  </si>
  <si>
    <t>pmiles/vehicle</t>
    <phoneticPr fontId="42" type="noConversion"/>
  </si>
  <si>
    <t>miles/vehicle</t>
    <phoneticPr fontId="42" type="noConversion"/>
  </si>
  <si>
    <t>freight
aircraft</t>
    <phoneticPr fontId="42" type="noConversion"/>
  </si>
  <si>
    <t>ton</t>
    <phoneticPr fontId="42" type="noConversion"/>
  </si>
  <si>
    <t>ton-km</t>
    <phoneticPr fontId="42" type="noConversion"/>
  </si>
  <si>
    <t>톤수</t>
    <phoneticPr fontId="42" type="noConversion"/>
  </si>
  <si>
    <t>ton km/vehicle</t>
    <phoneticPr fontId="42" type="noConversion"/>
  </si>
  <si>
    <t>ton miles/vehicle</t>
    <phoneticPr fontId="42" type="noConversion"/>
  </si>
  <si>
    <t>국적사 한정</t>
    <phoneticPr fontId="42" type="noConversion"/>
  </si>
  <si>
    <t>비행기당 화물 톤수 추정</t>
    <phoneticPr fontId="42" type="noConversion"/>
  </si>
  <si>
    <t>운항(편)</t>
    <phoneticPr fontId="42" type="noConversion"/>
  </si>
  <si>
    <t>화물(톤)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</si>
  <si>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</si>
  <si>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</si>
  <si>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</si>
  <si>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psgn</t>
    <phoneticPr fontId="42" type="noConversion"/>
  </si>
  <si>
    <t>수하물 포함 수치로 제외</t>
    <phoneticPr fontId="42" type="noConversion"/>
  </si>
  <si>
    <t>freight</t>
    <phoneticPr fontId="42" type="noConversion"/>
  </si>
  <si>
    <t>비행기당 좌석 수 추정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</si>
  <si>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</si>
  <si>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</si>
  <si>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total 대비 국적사 비율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</si>
  <si>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</si>
  <si>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</si>
  <si>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</si>
  <si>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외항사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</si>
  <si>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</si>
  <si>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구분(1)(1)</t>
  </si>
  <si>
    <t>구분(2)(1)</t>
  </si>
  <si>
    <t>2016</t>
  </si>
  <si>
    <t>2017</t>
  </si>
  <si>
    <t>2018</t>
  </si>
  <si>
    <t>국내</t>
  </si>
  <si>
    <t>해운 (인)</t>
  </si>
  <si>
    <t/>
  </si>
  <si>
    <t>항공 (인)</t>
  </si>
  <si>
    <t>해운 (인-키로)</t>
  </si>
  <si>
    <t>항공 (인-키로)</t>
  </si>
  <si>
    <t>국제</t>
  </si>
  <si>
    <t>-</t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</si>
  <si>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</si>
  <si>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국내/국제(1)</t>
  </si>
  <si>
    <t>수단별(1)</t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</si>
  <si>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</si>
  <si>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</si>
  <si>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</si>
  <si>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</si>
  <si>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</si>
  <si>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</si>
  <si>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</si>
  <si>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</si>
  <si>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</si>
  <si>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</si>
  <si>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</si>
  <si>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</si>
  <si>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</si>
  <si>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</si>
  <si>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</si>
  <si>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</si>
  <si>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</si>
  <si>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</si>
  <si>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</si>
  <si>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</si>
  <si>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</si>
  <si>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</si>
  <si>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</si>
  <si>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</si>
  <si>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</si>
  <si>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</si>
  <si>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</si>
  <si>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</si>
  <si>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</si>
  <si>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</si>
  <si>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</si>
  <si>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</si>
  <si>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</si>
  <si>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</si>
  <si>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</si>
  <si>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</si>
  <si>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</si>
  <si>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</si>
  <si>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</si>
  <si>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</si>
  <si>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</si>
  <si>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</si>
  <si>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</si>
  <si>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</si>
  <si>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</si>
  <si>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</si>
  <si>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</si>
  <si>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</si>
  <si>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</si>
  <si>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</si>
  <si>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</si>
  <si>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</si>
  <si>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</si>
  <si>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</si>
  <si>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</si>
  <si>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</si>
  <si>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</si>
  <si>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</si>
  <si>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</si>
  <si>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</si>
  <si>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</si>
  <si>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</si>
  <si>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</si>
  <si>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</si>
  <si>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</si>
  <si>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</si>
  <si>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</si>
  <si>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</si>
  <si>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</si>
  <si>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</si>
  <si>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</si>
  <si>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</si>
  <si>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</si>
  <si>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</si>
  <si>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</si>
  <si>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</si>
  <si>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</si>
  <si>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</si>
  <si>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</si>
  <si>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</si>
  <si>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</si>
  <si>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</si>
  <si>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</si>
  <si>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</si>
  <si>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</si>
  <si>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</si>
  <si>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</si>
  <si>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</si>
  <si>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</si>
  <si>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</si>
  <si>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</si>
  <si>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</si>
  <si>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</si>
  <si>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</si>
  <si>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</si>
  <si>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</si>
  <si>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</si>
  <si>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</si>
  <si>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</si>
  <si>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</si>
  <si>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</si>
  <si>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</si>
  <si>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</si>
  <si>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</si>
  <si>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</si>
  <si>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</si>
  <si>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</si>
  <si>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</si>
  <si>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</si>
  <si>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</si>
  <si>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</si>
  <si>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</si>
  <si>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</si>
  <si>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</si>
  <si>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</si>
  <si>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</si>
  <si>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</si>
  <si>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</si>
  <si>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</si>
  <si>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</si>
  <si>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</si>
  <si>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</si>
  <si>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</si>
  <si>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</si>
  <si>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</si>
  <si>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</si>
  <si>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</si>
  <si>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</si>
  <si>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</si>
  <si>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</si>
  <si>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</si>
  <si>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</si>
  <si>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</si>
  <si>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</si>
  <si>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</si>
  <si>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</si>
  <si>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</si>
  <si>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</si>
  <si>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</si>
  <si>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</si>
  <si>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</si>
  <si>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</si>
  <si>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</si>
  <si>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</si>
  <si>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</si>
  <si>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</si>
  <si>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</si>
  <si>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</si>
  <si>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</si>
  <si>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</si>
  <si>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</si>
  <si>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</si>
  <si>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</si>
  <si>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</si>
  <si>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</si>
  <si>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합계</t>
  </si>
  <si>
    <t>철도</t>
  </si>
  <si>
    <t>공로</t>
  </si>
  <si>
    <t>해운</t>
  </si>
  <si>
    <t>항공</t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</si>
  <si>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</si>
  <si>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합계</t>
    <phoneticPr fontId="42" type="noConversion"/>
  </si>
  <si>
    <t>해운</t>
    <phoneticPr fontId="42" type="noConversion"/>
  </si>
  <si>
    <t>항공</t>
    <phoneticPr fontId="42" type="noConversion"/>
  </si>
  <si>
    <t>1000 ton</t>
    <phoneticPr fontId="42" type="noConversion"/>
  </si>
  <si>
    <t>million ton killo</t>
    <phoneticPr fontId="42" type="noConversion"/>
  </si>
  <si>
    <t>여객</t>
    <phoneticPr fontId="42" type="noConversion"/>
  </si>
  <si>
    <t>국내</t>
    <phoneticPr fontId="42" type="noConversion"/>
  </si>
  <si>
    <t>국제</t>
    <phoneticPr fontId="42" type="noConversion"/>
  </si>
  <si>
    <t>화물</t>
    <phoneticPr fontId="42" type="noConversion"/>
  </si>
  <si>
    <t>국적사 한정 추정</t>
    <phoneticPr fontId="42" type="noConversion"/>
  </si>
  <si>
    <t>구분</t>
    <phoneticPr fontId="42" type="noConversion"/>
  </si>
  <si>
    <t>여객(1000인)</t>
    <phoneticPr fontId="42" type="noConversion"/>
  </si>
  <si>
    <t>백만인킬로</t>
    <phoneticPr fontId="42" type="noConversion"/>
  </si>
  <si>
    <t>해운톤</t>
    <phoneticPr fontId="42" type="noConversion"/>
  </si>
  <si>
    <t>해운톤킬로</t>
    <phoneticPr fontId="42" type="noConversion"/>
  </si>
  <si>
    <t>항공톤</t>
    <phoneticPr fontId="42" type="noConversion"/>
  </si>
  <si>
    <t>항공톤킬로</t>
  </si>
  <si>
    <t>해운, 항공 톤킬로합계</t>
    <phoneticPr fontId="42" type="noConversion"/>
  </si>
  <si>
    <t>해운톤킬로/해운톤</t>
    <phoneticPr fontId="42" type="noConversion"/>
  </si>
  <si>
    <t>화물톤(1000 ton)</t>
    <phoneticPr fontId="42" type="noConversion"/>
  </si>
  <si>
    <t>화물톤킬로</t>
    <phoneticPr fontId="42" type="noConversion"/>
  </si>
  <si>
    <t>passenger
ships</t>
    <phoneticPr fontId="42" type="noConversion"/>
  </si>
  <si>
    <t>seat</t>
    <phoneticPr fontId="42" type="noConversion"/>
  </si>
  <si>
    <t>freight
ships</t>
    <phoneticPr fontId="42" type="noConversion"/>
  </si>
  <si>
    <t>ton per ship</t>
    <phoneticPr fontId="42" type="noConversion"/>
  </si>
  <si>
    <t>Notes</t>
  </si>
  <si>
    <t>파란글씨는 추정치</t>
    <phoneticPr fontId="42" type="noConversion"/>
  </si>
  <si>
    <t>tons</t>
    <phoneticPr fontId="42" type="noConversion"/>
  </si>
  <si>
    <t>편성수</t>
    <phoneticPr fontId="42" type="noConversion"/>
  </si>
  <si>
    <t>편성당 승객수</t>
    <phoneticPr fontId="42" type="noConversion"/>
  </si>
  <si>
    <t>가중평균</t>
    <phoneticPr fontId="42" type="noConversion"/>
  </si>
  <si>
    <t>rail</t>
    <phoneticPr fontId="42" type="noConversion"/>
  </si>
  <si>
    <t>subway</t>
    <phoneticPr fontId="42" type="noConversion"/>
  </si>
  <si>
    <t>https://scienceon.kisti.re.kr/srch/selectPORSrchReport.do?cn=TRKO201600014179</t>
  </si>
  <si>
    <t>p122</t>
    <phoneticPr fontId="42" type="noConversion"/>
  </si>
  <si>
    <t>승용차</t>
    <phoneticPr fontId="42" type="noConversion"/>
  </si>
  <si>
    <t>택시</t>
    <phoneticPr fontId="42" type="noConversion"/>
  </si>
  <si>
    <t>시내버스</t>
  </si>
  <si>
    <t>시내버스</t>
    <phoneticPr fontId="42" type="noConversion"/>
  </si>
  <si>
    <t>시외버스</t>
  </si>
  <si>
    <t>시외버스</t>
    <phoneticPr fontId="42" type="noConversion"/>
  </si>
  <si>
    <t>국내여객수송량</t>
    <phoneticPr fontId="42" type="noConversion"/>
  </si>
  <si>
    <t>버스</t>
    <phoneticPr fontId="42" type="noConversion"/>
  </si>
  <si>
    <t>버스구분</t>
    <phoneticPr fontId="42" type="noConversion"/>
  </si>
  <si>
    <t>시내/농어촌버스</t>
    <phoneticPr fontId="42" type="noConversion"/>
  </si>
  <si>
    <t>고속버스</t>
  </si>
  <si>
    <t>고속버스</t>
    <phoneticPr fontId="42" type="noConversion"/>
  </si>
  <si>
    <t>전세버스</t>
  </si>
  <si>
    <t>전세버스</t>
    <phoneticPr fontId="42" type="noConversion"/>
  </si>
  <si>
    <t>전체</t>
    <phoneticPr fontId="42" type="noConversion"/>
  </si>
  <si>
    <t>차량별 재차인원 관련 데이터</t>
    <phoneticPr fontId="42" type="noConversion"/>
  </si>
  <si>
    <t>결과</t>
    <phoneticPr fontId="42" type="noConversion"/>
  </si>
  <si>
    <t>LDV</t>
    <phoneticPr fontId="42" type="noConversion"/>
  </si>
  <si>
    <t>HDV</t>
    <phoneticPr fontId="42" type="noConversion"/>
  </si>
  <si>
    <t>2016 데이터 기반</t>
    <phoneticPr fontId="42" type="noConversion"/>
  </si>
  <si>
    <t>2010 데이터 기반</t>
    <phoneticPr fontId="42" type="noConversion"/>
  </si>
  <si>
    <t>SYVbT-freight</t>
  </si>
  <si>
    <t>1톤 이하</t>
    <phoneticPr fontId="42" type="noConversion"/>
  </si>
  <si>
    <t>1톤 초과 3톤 이하</t>
    <phoneticPr fontId="42" type="noConversion"/>
  </si>
  <si>
    <t>3톤 초과 8톤 미만</t>
    <phoneticPr fontId="42" type="noConversion"/>
  </si>
  <si>
    <t>8톤 이상</t>
    <phoneticPr fontId="42" type="noConversion"/>
  </si>
  <si>
    <t>&lt; 자동차 등록현황(총 계) &gt;</t>
    <phoneticPr fontId="50" type="noConversion"/>
  </si>
  <si>
    <t>조회년월: 2017.12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</si>
  <si>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</si>
  <si>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</si>
  <si>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</si>
  <si>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</si>
  <si>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</si>
  <si>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</si>
  <si>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</si>
  <si>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</si>
  <si>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53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</si>
  <si>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</si>
  <si>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</si>
  <si>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</si>
  <si>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</si>
  <si>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</si>
  <si>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</si>
  <si>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</si>
  <si>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</si>
  <si>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</si>
  <si>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</si>
  <si>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</si>
  <si>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</si>
  <si>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</si>
  <si>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</si>
  <si>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</si>
  <si>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</si>
  <si>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</si>
  <si>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</si>
  <si>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</si>
  <si>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</si>
  <si>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</si>
  <si>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</si>
  <si>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</si>
  <si>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</si>
  <si>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</si>
  <si>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</si>
  <si>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</si>
  <si>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</si>
  <si>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</si>
  <si>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</si>
  <si>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</si>
  <si>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</si>
  <si>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</si>
  <si>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</si>
  <si>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</si>
  <si>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</si>
  <si>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</si>
  <si>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</si>
  <si>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</si>
  <si>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</si>
  <si>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</si>
  <si>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</si>
  <si>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</si>
  <si>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</si>
  <si>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</si>
  <si>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</si>
  <si>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</si>
  <si>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</si>
  <si>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</si>
  <si>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</si>
  <si>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</si>
  <si>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</si>
  <si>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</si>
  <si>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</si>
  <si>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</si>
  <si>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</si>
  <si>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</si>
  <si>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</si>
  <si>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</si>
  <si>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</si>
  <si>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</si>
  <si>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</si>
  <si>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</si>
  <si>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</si>
  <si>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</si>
  <si>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</si>
  <si>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</si>
  <si>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</si>
  <si>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</si>
  <si>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</si>
  <si>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</si>
  <si>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</si>
  <si>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</si>
  <si>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</si>
  <si>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</si>
  <si>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</si>
  <si>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</si>
  <si>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</si>
  <si>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</si>
  <si>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</si>
  <si>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</si>
  <si>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</si>
  <si>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</si>
  <si>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</si>
  <si>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</si>
  <si>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</si>
  <si>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</si>
  <si>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</si>
  <si>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</si>
  <si>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</si>
  <si>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</si>
  <si>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</si>
  <si>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</si>
  <si>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</si>
  <si>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</si>
  <si>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</si>
  <si>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</si>
  <si>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</si>
  <si>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</si>
  <si>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</si>
  <si>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</si>
  <si>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</si>
  <si>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</si>
  <si>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</si>
  <si>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</si>
  <si>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</si>
  <si>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</si>
  <si>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</si>
  <si>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</si>
  <si>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</si>
  <si>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</si>
  <si>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</si>
  <si>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</si>
  <si>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</si>
  <si>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</si>
  <si>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</si>
  <si>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</si>
  <si>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</si>
  <si>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</si>
  <si>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</si>
  <si>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</si>
  <si>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</si>
  <si>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</si>
  <si>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</si>
  <si>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</si>
  <si>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</si>
  <si>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</si>
  <si>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</si>
  <si>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</si>
  <si>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</si>
  <si>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</si>
  <si>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</si>
  <si>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</si>
  <si>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</si>
  <si>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</si>
  <si>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</si>
  <si>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</si>
  <si>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</si>
  <si>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</si>
  <si>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</si>
  <si>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</si>
  <si>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</si>
  <si>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</si>
  <si>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</si>
  <si>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적재톤수</t>
    <phoneticPr fontId="42" type="noConversion"/>
  </si>
  <si>
    <t>특수차 제외</t>
    <phoneticPr fontId="42" type="noConversion"/>
  </si>
  <si>
    <t>LDV 적재톤수 추정</t>
    <phoneticPr fontId="42" type="noConversion"/>
  </si>
  <si>
    <t>1톤이하</t>
    <phoneticPr fontId="42" type="noConversion"/>
  </si>
  <si>
    <t>5톤미만</t>
    <phoneticPr fontId="42" type="noConversion"/>
  </si>
  <si>
    <t>8톤미만</t>
    <phoneticPr fontId="42" type="noConversion"/>
  </si>
  <si>
    <t>http://stat.molit.go.kr/portal/cate/statFileView.do?hRsId=58&amp;hFormId=5</t>
    <phoneticPr fontId="42" type="noConversion"/>
  </si>
  <si>
    <t>https://www.ktdb.go.kr/www/selectPblcteWebList.do?key=39&amp;pageUnit=10&amp;pageIndex=1&amp;searchCnd=all</t>
    <phoneticPr fontId="42" type="noConversion"/>
  </si>
  <si>
    <t>Page 80, 81, 83, 107, 110</t>
    <phoneticPr fontId="42" type="noConversion"/>
  </si>
  <si>
    <t>Notes</t>
    <phoneticPr fontId="42" type="noConversion"/>
  </si>
  <si>
    <t>LDV-psgr의 경우 2016년도 데이터를 이용했으며, HDV-psgr은 2010년도 데이터를 이용했다.</t>
    <phoneticPr fontId="42" type="noConversion"/>
  </si>
  <si>
    <t>LDV-psgr</t>
    <phoneticPr fontId="42" type="noConversion"/>
  </si>
  <si>
    <t>HDV-psgr</t>
    <phoneticPr fontId="42" type="noConversion"/>
  </si>
  <si>
    <t>&lt;=3톤 초과 8톤미만</t>
    <phoneticPr fontId="42" type="noConversion"/>
  </si>
  <si>
    <t>&lt;=1톤 초과 3톤이하</t>
    <phoneticPr fontId="42" type="noConversion"/>
  </si>
  <si>
    <t>&lt;=1톤 이하</t>
    <phoneticPr fontId="42" type="noConversion"/>
  </si>
  <si>
    <t>일반선</t>
    <phoneticPr fontId="42" type="noConversion"/>
  </si>
  <si>
    <t>고속선</t>
    <phoneticPr fontId="42" type="noConversion"/>
  </si>
  <si>
    <t>쾌속선</t>
    <phoneticPr fontId="42" type="noConversion"/>
  </si>
  <si>
    <t>초쾌속선</t>
    <phoneticPr fontId="42" type="noConversion"/>
  </si>
  <si>
    <t>차도선</t>
    <phoneticPr fontId="42" type="noConversion"/>
  </si>
  <si>
    <t>쾌속카페리</t>
    <phoneticPr fontId="42" type="noConversion"/>
  </si>
  <si>
    <t>일반카페리</t>
    <phoneticPr fontId="42" type="noConversion"/>
  </si>
  <si>
    <t>척</t>
    <phoneticPr fontId="42" type="noConversion"/>
  </si>
  <si>
    <t>여객선 명세</t>
    <phoneticPr fontId="42" type="noConversion"/>
  </si>
  <si>
    <t>카페리</t>
    <phoneticPr fontId="42" type="noConversion"/>
  </si>
  <si>
    <t>선종별 수송실적</t>
    <phoneticPr fontId="42" type="noConversion"/>
  </si>
  <si>
    <t>선종</t>
    <phoneticPr fontId="42" type="noConversion"/>
  </si>
  <si>
    <t>여객정원</t>
    <phoneticPr fontId="42" type="noConversion"/>
  </si>
  <si>
    <t>선종별 평균 여객정원</t>
    <phoneticPr fontId="42" type="noConversion"/>
  </si>
  <si>
    <t>선종별 수</t>
    <phoneticPr fontId="42" type="noConversion"/>
  </si>
  <si>
    <t>선종별 여객정원 합계</t>
    <phoneticPr fontId="42" type="noConversion"/>
  </si>
  <si>
    <t>http://www.theksa.or.kr/site/main/board/sub05_08_01_04/81407?cp=1&amp;sortOrder=BA_REGDATE&amp;sortDirection=DESC&amp;listType=list&amp;bcId=sub05_08_01_04&amp;baNotice=false&amp;baCommSelec=false&amp;baOpenDay=false&amp;baUse=true</t>
    <phoneticPr fontId="42" type="noConversion"/>
  </si>
  <si>
    <t>Page 13-22</t>
    <phoneticPr fontId="42" type="noConversion"/>
  </si>
  <si>
    <t>2019년도 데이터 기반으로 result 도출</t>
    <phoneticPr fontId="42" type="noConversion"/>
  </si>
  <si>
    <t>https://www.srail.or.kr/cms/archive.do?pageId=KR0401000000</t>
    <phoneticPr fontId="42" type="noConversion"/>
  </si>
  <si>
    <t>선박당 인원수 가중평균</t>
    <phoneticPr fontId="42" type="noConversion"/>
  </si>
  <si>
    <t>고속열차 및 ITX(우등열차)는 고정편성수를 사용하지만 나머지 무궁화, 새누리호 등은 편성이 유동적이다.</t>
    <phoneticPr fontId="42" type="noConversion"/>
  </si>
  <si>
    <t>열차 편성당 승객수 계산</t>
    <phoneticPr fontId="42" type="noConversion"/>
  </si>
  <si>
    <t>해운 여객의 seat를 구하기 위해 국내 연안여객선의 선종별 여객정원 자료를 활용했다.</t>
    <phoneticPr fontId="42" type="noConversion"/>
  </si>
  <si>
    <t>Ministry of Land, Infrastructure and Transport</t>
    <phoneticPr fontId="42" type="noConversion"/>
  </si>
  <si>
    <t>Vehicle registration statistics on December 2017</t>
    <phoneticPr fontId="42" type="noConversion"/>
  </si>
  <si>
    <t>Sheet 5. Vehicle registration by type</t>
    <phoneticPr fontId="42" type="noConversion"/>
  </si>
  <si>
    <t>Vehicle registration statistics</t>
    <phoneticPr fontId="42" type="noConversion"/>
  </si>
  <si>
    <t>Vehicle loading capacity</t>
    <phoneticPr fontId="42" type="noConversion"/>
  </si>
  <si>
    <t>Korea Transport Database</t>
    <phoneticPr fontId="42" type="noConversion"/>
  </si>
  <si>
    <t>2019 Domestic Transport Statistics</t>
    <phoneticPr fontId="42" type="noConversion"/>
  </si>
  <si>
    <t>Estimating the number seats for sea travels</t>
    <phoneticPr fontId="42" type="noConversion"/>
  </si>
  <si>
    <t>Korea Shipping Association</t>
    <phoneticPr fontId="42" type="noConversion"/>
  </si>
  <si>
    <t>Current status of coastal passenger ship companies in 2020</t>
    <phoneticPr fontId="42" type="noConversion"/>
  </si>
  <si>
    <t>This variable was produced based on the data obtained from the number of passengers and tonnage related to aircraft and rail of BAADTbVT.</t>
    <phoneticPr fontId="42" type="noConversion"/>
  </si>
  <si>
    <t>We assumed the motobikes-psgr to be 1.1, and motobikes-freight to be 0.003 tons</t>
    <phoneticPr fontId="42" type="noConversion"/>
  </si>
  <si>
    <t>화물차 중 1톤 이하 등록대수가 많은 비율을 차지하고 있어 큰 차이가 없을 것으로 생각된다.</t>
    <phoneticPr fontId="42" type="noConversion"/>
  </si>
  <si>
    <t>해당 자료와 SYVbT 등의 자료와 톤수별 소형, 중형, 대형 차량의 구분이 다르지만,</t>
    <phoneticPr fontId="42" type="noConversion"/>
  </si>
  <si>
    <t>2017년 등록자료상 차량 등록 대수</t>
    <phoneticPr fontId="42" type="noConversion"/>
  </si>
  <si>
    <t>좌측표도 2017년 자료라서 차종별 등록현황 데이터도 2017년 데이터를 이용함</t>
    <phoneticPr fontId="42" type="noConversion"/>
  </si>
  <si>
    <t>unit:</t>
    <phoneticPr fontId="50" type="noConversion"/>
  </si>
  <si>
    <t>1000persons</t>
  </si>
  <si>
    <t>million persons km</t>
    <phoneticPr fontId="42" type="noConversion"/>
  </si>
  <si>
    <t>rail</t>
    <phoneticPr fontId="50" type="noConversion"/>
  </si>
  <si>
    <t>subway</t>
    <phoneticPr fontId="50" type="noConversion"/>
  </si>
  <si>
    <t>SYVbT_Rail-subway</t>
    <phoneticPr fontId="42" type="noConversion"/>
  </si>
  <si>
    <t>편성당</t>
    <phoneticPr fontId="50" type="noConversion"/>
  </si>
  <si>
    <t>보유량</t>
    <phoneticPr fontId="50" type="noConversion"/>
  </si>
  <si>
    <t>편성수</t>
    <phoneticPr fontId="50" type="noConversion"/>
  </si>
  <si>
    <t>수송인원(일평균)</t>
    <phoneticPr fontId="50" type="noConversion"/>
  </si>
  <si>
    <t>운행횟수</t>
    <phoneticPr fontId="50" type="noConversion"/>
  </si>
  <si>
    <t>평균운행횟수(일)</t>
    <phoneticPr fontId="50" type="noConversion"/>
  </si>
  <si>
    <t>하루 1편성당 이용객</t>
    <phoneticPr fontId="50" type="noConversion"/>
  </si>
  <si>
    <t>평일</t>
    <phoneticPr fontId="50" type="noConversion"/>
  </si>
  <si>
    <t>주말</t>
    <phoneticPr fontId="50" type="noConversion"/>
  </si>
  <si>
    <t>서울 1호선</t>
    <phoneticPr fontId="50" type="noConversion"/>
  </si>
  <si>
    <t>서울 2호선</t>
    <phoneticPr fontId="50" type="noConversion"/>
  </si>
  <si>
    <t>10or6or4</t>
    <phoneticPr fontId="50" type="noConversion"/>
  </si>
  <si>
    <t>서울 3호선</t>
    <phoneticPr fontId="50" type="noConversion"/>
  </si>
  <si>
    <t>서울 4호선</t>
    <phoneticPr fontId="50" type="noConversion"/>
  </si>
  <si>
    <t>서울 5호선</t>
    <phoneticPr fontId="50" type="noConversion"/>
  </si>
  <si>
    <t>서울 6호선</t>
    <phoneticPr fontId="50" type="noConversion"/>
  </si>
  <si>
    <t>서울 7호선</t>
    <phoneticPr fontId="50" type="noConversion"/>
  </si>
  <si>
    <t>서울 8호선</t>
    <phoneticPr fontId="50" type="noConversion"/>
  </si>
  <si>
    <t>서울 9호선</t>
    <phoneticPr fontId="50" type="noConversion"/>
  </si>
  <si>
    <t>대전 1호선</t>
    <phoneticPr fontId="50" type="noConversion"/>
  </si>
  <si>
    <t>부산 1호선</t>
    <phoneticPr fontId="50" type="noConversion"/>
  </si>
  <si>
    <t>부산 2호선</t>
    <phoneticPr fontId="50" type="noConversion"/>
  </si>
  <si>
    <t>부산 3호선</t>
    <phoneticPr fontId="50" type="noConversion"/>
  </si>
  <si>
    <t>부산 4호선</t>
    <phoneticPr fontId="50" type="noConversion"/>
  </si>
  <si>
    <t>인천 1호선</t>
    <phoneticPr fontId="50" type="noConversion"/>
  </si>
  <si>
    <t>인천 2호선</t>
    <phoneticPr fontId="50" type="noConversion"/>
  </si>
  <si>
    <t>대구 1호선</t>
    <phoneticPr fontId="50" type="noConversion"/>
  </si>
  <si>
    <t>대구 2호선</t>
    <phoneticPr fontId="50" type="noConversion"/>
  </si>
  <si>
    <t>대구 3호선</t>
    <phoneticPr fontId="50" type="noConversion"/>
  </si>
  <si>
    <t>광주 1호선</t>
    <phoneticPr fontId="50" type="noConversion"/>
  </si>
  <si>
    <t>부산-김해 경전철</t>
    <phoneticPr fontId="50" type="noConversion"/>
  </si>
  <si>
    <t>의정부 경전철</t>
    <phoneticPr fontId="50" type="noConversion"/>
  </si>
  <si>
    <t>용인경량전철</t>
    <phoneticPr fontId="50" type="noConversion"/>
  </si>
  <si>
    <t>우이 신설경전철</t>
    <phoneticPr fontId="50" type="noConversion"/>
  </si>
  <si>
    <t>총계</t>
    <phoneticPr fontId="50" type="noConversion"/>
  </si>
  <si>
    <t>편성당 승객수</t>
    <phoneticPr fontId="50" type="noConversion"/>
  </si>
  <si>
    <t>rail-passenger</t>
    <phoneticPr fontId="42" type="noConversion"/>
  </si>
  <si>
    <t>rail-freight</t>
    <phoneticPr fontId="42" type="noConversion"/>
  </si>
  <si>
    <t>화물열차 1편성이 견인시키는 중량은 1514.4를 사용했다.</t>
    <phoneticPr fontId="42" type="noConversion"/>
  </si>
  <si>
    <t>KTX</t>
    <phoneticPr fontId="42" type="noConversion"/>
  </si>
  <si>
    <t>KTX-산천</t>
    <phoneticPr fontId="42" type="noConversion"/>
  </si>
  <si>
    <t>SRT</t>
    <phoneticPr fontId="42" type="noConversion"/>
  </si>
  <si>
    <t>1편성당 좌석수</t>
  </si>
  <si>
    <t>통계표명:</t>
  </si>
  <si>
    <t>고속철도 여객 수송동향</t>
  </si>
  <si>
    <t>단위:</t>
  </si>
  <si>
    <t>천명, %</t>
  </si>
  <si>
    <t>고속철도 여객수 계</t>
  </si>
  <si>
    <t>KTX이용률</t>
  </si>
  <si>
    <t>SRT이용률</t>
  </si>
  <si>
    <t>경부선 KTX여객수</t>
  </si>
  <si>
    <t>경부선 KTX이용률</t>
  </si>
  <si>
    <t>경부선 SRT여객수</t>
  </si>
  <si>
    <t>경부선 SRT이용률</t>
  </si>
  <si>
    <t>호남선 KTX여객수</t>
  </si>
  <si>
    <t>호남선 KTX이용률</t>
  </si>
  <si>
    <t>호남선 SRT여객수</t>
  </si>
  <si>
    <t>호남선 SRT이용률</t>
  </si>
  <si>
    <t>경전선 KTX여객수</t>
  </si>
  <si>
    <t>경전선  KTX이용률</t>
  </si>
  <si>
    <t>전라선 KTX여객수</t>
  </si>
  <si>
    <t>전라선 KTX이용률</t>
  </si>
  <si>
    <t>동해선 KTX여객수</t>
  </si>
  <si>
    <t>동해선 KTX이용률</t>
  </si>
  <si>
    <t>출처:</t>
  </si>
  <si>
    <t>한국철도공사 및 (주)SR에서 제공하는「KTX, SRT 여객 수송 통계」</t>
  </si>
  <si>
    <t>https://www.index.go.kr/potal/stts/idxMain/selectPoSttsIdxSearch.do?idx_cd=1252</t>
    <phoneticPr fontId="42" type="noConversion"/>
  </si>
  <si>
    <t>http://info.korail.com/mbs/www/subview.jsp?id=www_020108010000</t>
    <phoneticPr fontId="42" type="noConversion"/>
  </si>
  <si>
    <t>차량수</t>
    <phoneticPr fontId="42" type="noConversion"/>
  </si>
  <si>
    <t>이용률 반영 후</t>
    <phoneticPr fontId="42" type="noConversion"/>
  </si>
  <si>
    <t>이용률 반영 전</t>
    <phoneticPr fontId="42" type="noConversion"/>
  </si>
  <si>
    <t>rail + subway passenger</t>
    <phoneticPr fontId="42" type="noConversion"/>
  </si>
  <si>
    <r>
      <rPr>
        <sz val="12"/>
        <color rgb="FF333333"/>
        <rFont val="맑은 고딕"/>
        <family val="3"/>
        <charset val="129"/>
      </rPr>
      <t>2019 이용률</t>
    </r>
    <r>
      <rPr>
        <sz val="12"/>
        <color rgb="FF333333"/>
        <rFont val="Arial"/>
        <family val="2"/>
      </rPr>
      <t xml:space="preserve"> = </t>
    </r>
    <r>
      <rPr>
        <sz val="12"/>
        <color rgb="FF333333"/>
        <rFont val="맑은 고딕"/>
        <family val="3"/>
        <charset val="129"/>
      </rPr>
      <t>이용객수</t>
    </r>
    <r>
      <rPr>
        <sz val="12"/>
        <color rgb="FF333333"/>
        <rFont val="Arial"/>
        <family val="2"/>
      </rPr>
      <t>/</t>
    </r>
    <r>
      <rPr>
        <sz val="12"/>
        <color rgb="FF333333"/>
        <rFont val="맑은 고딕"/>
        <family val="3"/>
        <charset val="129"/>
      </rPr>
      <t>공급좌석수</t>
    </r>
    <r>
      <rPr>
        <sz val="12"/>
        <color rgb="FF333333"/>
        <rFont val="Arial"/>
        <family val="2"/>
      </rPr>
      <t xml:space="preserve"> * 100</t>
    </r>
    <phoneticPr fontId="42" type="noConversion"/>
  </si>
  <si>
    <t>SYVbT 데이터 이용</t>
    <phoneticPr fontId="42" type="noConversion"/>
  </si>
  <si>
    <t>일반열차</t>
    <phoneticPr fontId="42" type="noConversion"/>
  </si>
  <si>
    <t>고속열차</t>
    <phoneticPr fontId="42" type="noConversion"/>
  </si>
  <si>
    <t>무궁화호</t>
    <phoneticPr fontId="42" type="noConversion"/>
  </si>
  <si>
    <t>ITX 새마을</t>
    <phoneticPr fontId="42" type="noConversion"/>
  </si>
  <si>
    <t>일반열차 좌석 수 평균</t>
    <phoneticPr fontId="42" type="noConversion"/>
  </si>
  <si>
    <t>고속열차 좌석 수 가중평균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</si>
  <si>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</si>
  <si>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</si>
  <si>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</si>
  <si>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</si>
  <si>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</si>
  <si>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</si>
  <si>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</si>
  <si>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</si>
  <si>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</si>
  <si>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</si>
  <si>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</si>
  <si>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</si>
  <si>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</si>
  <si>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</si>
  <si>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</si>
  <si>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</si>
  <si>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</si>
  <si>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</si>
  <si>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</si>
  <si>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</si>
  <si>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</si>
  <si>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</si>
  <si>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</si>
  <si>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</si>
  <si>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</si>
  <si>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</si>
  <si>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</si>
  <si>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</si>
  <si>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</si>
  <si>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</si>
  <si>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</si>
  <si>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</si>
  <si>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</si>
  <si>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</si>
  <si>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</si>
  <si>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Copyright ⓒ KRIC All Right Reserved.</t>
  </si>
  <si>
    <t>http://www.kric.go.kr/jsp/industry/rss/railcarkindpassList.jsp?q_fdate=2019</t>
  </si>
  <si>
    <t>2019 전체 여객수</t>
    <phoneticPr fontId="42" type="noConversion"/>
  </si>
  <si>
    <t>고속열차 여객수</t>
    <phoneticPr fontId="42" type="noConversion"/>
  </si>
  <si>
    <t>일반열차 여객수</t>
    <phoneticPr fontId="42" type="noConversion"/>
  </si>
  <si>
    <t>여객수(명)</t>
    <phoneticPr fontId="42" type="noConversion"/>
  </si>
  <si>
    <t>비율</t>
    <phoneticPr fontId="42" type="noConversion"/>
  </si>
  <si>
    <t>일반열차는 별도의 이용률 자료가 없으며, 이용이 감소하는 추세라서 이용률을 50%로 가정하였다.</t>
    <phoneticPr fontId="42" type="noConversion"/>
  </si>
  <si>
    <t>새마을호와 무궁화호의 별도 차량 수 구분이 어려워 1편성당 좌석수를 평균으로 산정하였다</t>
    <phoneticPr fontId="42" type="noConversion"/>
  </si>
  <si>
    <t>1편성이 옮길 수 있는 화물의 중량은 아래 자료를 참고하였다.</t>
    <phoneticPr fontId="42" type="noConversion"/>
  </si>
  <si>
    <t>source:</t>
    <phoneticPr fontId="42" type="noConversion"/>
  </si>
  <si>
    <t>SYVbT</t>
    <phoneticPr fontId="42" type="noConversion"/>
  </si>
  <si>
    <t>https://korailtalk.co.kr/293</t>
    <phoneticPr fontId="42" type="noConversion"/>
  </si>
  <si>
    <t>https://korailtalk.co.kr/75</t>
    <phoneticPr fontId="42" type="noConversion"/>
  </si>
  <si>
    <t>total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</si>
</sst>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"/>
    <numFmt numFmtId="179" formatCode="###0.00_)"/>
    <numFmt numFmtId="180" formatCode="#,##0_)"/>
    <numFmt numFmtId="181" formatCode="#,##0_ "/>
    <numFmt numFmtId="182" formatCode="#,##0_);[Red]\(#,##0\)"/>
    <numFmt numFmtId="183" formatCode="0.00_ "/>
    <numFmt numFmtId="184" formatCode="0.0_ "/>
    <numFmt numFmtId="185" formatCode="0_ "/>
  </numFmts>
  <fonts count="62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name val="Arial"/>
      <family val="2"/>
    </font>
    <font>
      <sz val="12"/>
      <color rgb="FF333333"/>
      <name val="Arial"/>
      <family val="2"/>
    </font>
    <font>
      <sz val="12"/>
      <color rgb="FF333333"/>
      <name val="맑은 고딕"/>
      <family val="3"/>
      <charset val="129"/>
    </font>
    <font>
      <sz val="12"/>
      <color rgb="FF333333"/>
      <name val="Arial"/>
      <family val="3"/>
      <charset val="129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177" fontId="1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2" fillId="0" borderId="0">
      <alignment horizontal="left" vertical="center" wrapText="1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11" fillId="0" borderId="0" applyFont="0" applyFill="0" applyBorder="0" applyAlignment="0" applyProtection="0"/>
    <xf numFmtId="179" fontId="13" fillId="0" borderId="5" applyNumberFormat="0" applyFill="0">
      <alignment horizontal="right"/>
    </xf>
    <xf numFmtId="179" fontId="14" fillId="0" borderId="5" applyNumberFormat="0" applyFill="0">
      <alignment horizontal="right"/>
    </xf>
    <xf numFmtId="180" fontId="15" fillId="0" borderId="5">
      <alignment horizontal="right" vertical="center"/>
    </xf>
    <xf numFmtId="49" fontId="16" fillId="0" borderId="5">
      <alignment horizontal="left" vertical="center"/>
    </xf>
    <xf numFmtId="179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79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1" fontId="3" fillId="0" borderId="0" applyFont="0" applyFill="0" applyBorder="0" applyAlignment="0" applyProtection="0">
      <alignment vertical="center"/>
    </xf>
  </cellStyleXfs>
  <cellXfs count="1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78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182" fontId="0" fillId="0" borderId="19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30" borderId="0" xfId="0" applyFill="1" applyAlignment="1">
      <alignment horizontal="center" vertical="center"/>
    </xf>
    <xf numFmtId="181" fontId="0" fillId="3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81" fontId="0" fillId="0" borderId="0" xfId="0" applyNumberFormat="1" applyFill="1" applyAlignment="1">
      <alignment vertical="center"/>
    </xf>
    <xf numFmtId="0" fontId="0" fillId="29" borderId="0" xfId="0" applyFill="1" applyAlignment="1">
      <alignment vertical="center"/>
    </xf>
    <xf numFmtId="0" fontId="0" fillId="31" borderId="19" xfId="0" applyFill="1" applyBorder="1" applyAlignment="1">
      <alignment vertical="center"/>
    </xf>
    <xf numFmtId="0" fontId="0" fillId="32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3" fontId="0" fillId="0" borderId="19" xfId="0" applyNumberFormat="1" applyBorder="1" applyAlignment="1">
      <alignment horizontal="right" vertical="center"/>
    </xf>
    <xf numFmtId="0" fontId="0" fillId="33" borderId="21" xfId="0" applyFill="1" applyBorder="1" applyAlignment="1">
      <alignment vertical="center"/>
    </xf>
    <xf numFmtId="0" fontId="0" fillId="33" borderId="22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0" fontId="41" fillId="31" borderId="19" xfId="0" applyFont="1" applyFill="1" applyBorder="1" applyAlignment="1">
      <alignment vertical="center"/>
    </xf>
    <xf numFmtId="0" fontId="41" fillId="32" borderId="19" xfId="0" applyFont="1" applyFill="1" applyBorder="1" applyAlignment="1">
      <alignment vertical="center"/>
    </xf>
    <xf numFmtId="3" fontId="41" fillId="0" borderId="0" xfId="0" applyNumberFormat="1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2" fontId="0" fillId="0" borderId="0" xfId="0" applyNumberFormat="1" applyBorder="1" applyAlignment="1">
      <alignment vertical="center"/>
    </xf>
    <xf numFmtId="182" fontId="0" fillId="0" borderId="0" xfId="0" applyNumberFormat="1" applyAlignment="1">
      <alignment vertical="center"/>
    </xf>
    <xf numFmtId="182" fontId="46" fillId="0" borderId="0" xfId="0" applyNumberFormat="1" applyFont="1" applyAlignment="1">
      <alignment vertical="center"/>
    </xf>
    <xf numFmtId="10" fontId="0" fillId="0" borderId="0" xfId="0" applyNumberFormat="1" applyAlignment="1">
      <alignment vertical="center"/>
    </xf>
    <xf numFmtId="182" fontId="0" fillId="0" borderId="0" xfId="0" applyNumberFormat="1" applyFont="1" applyAlignment="1">
      <alignment vertical="center"/>
    </xf>
    <xf numFmtId="182" fontId="47" fillId="0" borderId="0" xfId="0" applyNumberFormat="1" applyFont="1" applyAlignment="1">
      <alignment vertical="center"/>
    </xf>
    <xf numFmtId="10" fontId="47" fillId="0" borderId="0" xfId="0" applyNumberFormat="1" applyFont="1" applyAlignment="1">
      <alignment vertical="center"/>
    </xf>
    <xf numFmtId="182" fontId="46" fillId="0" borderId="0" xfId="0" applyNumberFormat="1" applyFont="1" applyBorder="1" applyAlignment="1">
      <alignment vertical="center"/>
    </xf>
    <xf numFmtId="182" fontId="47" fillId="0" borderId="0" xfId="0" applyNumberFormat="1" applyFont="1" applyBorder="1" applyAlignment="1">
      <alignment vertical="center"/>
    </xf>
    <xf numFmtId="0" fontId="48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44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vertical="center"/>
    </xf>
    <xf numFmtId="181" fontId="0" fillId="0" borderId="19" xfId="0" applyNumberFormat="1" applyBorder="1" applyAlignment="1">
      <alignment vertical="center"/>
    </xf>
    <xf numFmtId="182" fontId="0" fillId="3" borderId="19" xfId="0" applyNumberFormat="1" applyFill="1" applyBorder="1" applyAlignment="1">
      <alignment vertical="center"/>
    </xf>
    <xf numFmtId="182" fontId="0" fillId="0" borderId="0" xfId="0" applyNumberFormat="1" applyFill="1" applyBorder="1" applyAlignment="1">
      <alignment vertical="center"/>
    </xf>
    <xf numFmtId="0" fontId="47" fillId="0" borderId="0" xfId="0" applyFont="1" applyAlignment="1">
      <alignment vertical="center"/>
    </xf>
    <xf numFmtId="181" fontId="0" fillId="0" borderId="19" xfId="0" applyNumberFormat="1" applyFill="1" applyBorder="1" applyAlignment="1">
      <alignment vertical="center"/>
    </xf>
    <xf numFmtId="2" fontId="0" fillId="3" borderId="0" xfId="0" applyNumberFormat="1" applyFill="1"/>
    <xf numFmtId="0" fontId="0" fillId="3" borderId="0" xfId="0" applyFill="1"/>
    <xf numFmtId="3" fontId="0" fillId="0" borderId="0" xfId="0" applyNumberFormat="1"/>
    <xf numFmtId="0" fontId="41" fillId="0" borderId="0" xfId="0" applyFont="1"/>
    <xf numFmtId="0" fontId="49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49" fontId="49" fillId="0" borderId="0" xfId="0" applyNumberFormat="1" applyFont="1" applyAlignment="1">
      <alignment horizontal="left"/>
    </xf>
    <xf numFmtId="0" fontId="51" fillId="0" borderId="0" xfId="0" quotePrefix="1" applyFont="1" applyAlignment="1">
      <alignment vertical="center"/>
    </xf>
    <xf numFmtId="0" fontId="51" fillId="34" borderId="19" xfId="0" applyFont="1" applyFill="1" applyBorder="1" applyAlignment="1">
      <alignment vertical="center"/>
    </xf>
    <xf numFmtId="0" fontId="52" fillId="34" borderId="19" xfId="0" applyFont="1" applyFill="1" applyBorder="1" applyAlignment="1">
      <alignment vertical="center"/>
    </xf>
    <xf numFmtId="0" fontId="52" fillId="34" borderId="19" xfId="0" applyFont="1" applyFill="1" applyBorder="1" applyAlignment="1">
      <alignment horizontal="center" vertical="center"/>
    </xf>
    <xf numFmtId="0" fontId="52" fillId="35" borderId="19" xfId="0" applyFont="1" applyFill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2" fillId="0" borderId="19" xfId="0" applyFont="1" applyBorder="1" applyAlignment="1">
      <alignment vertical="center"/>
    </xf>
    <xf numFmtId="41" fontId="52" fillId="0" borderId="19" xfId="154" applyFont="1" applyBorder="1">
      <alignment vertical="center"/>
    </xf>
    <xf numFmtId="41" fontId="52" fillId="36" borderId="19" xfId="154" applyFont="1" applyFill="1" applyBorder="1">
      <alignment vertical="center"/>
    </xf>
    <xf numFmtId="183" fontId="0" fillId="0" borderId="0" xfId="0" applyNumberFormat="1" applyFill="1"/>
    <xf numFmtId="184" fontId="0" fillId="0" borderId="0" xfId="0" applyNumberFormat="1"/>
    <xf numFmtId="0" fontId="41" fillId="2" borderId="0" xfId="0" applyFont="1" applyFill="1" applyAlignment="1">
      <alignment horizontal="left" vertical="center"/>
    </xf>
    <xf numFmtId="0" fontId="46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vertical="center"/>
    </xf>
    <xf numFmtId="1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/>
    </xf>
    <xf numFmtId="0" fontId="48" fillId="0" borderId="0" xfId="0" applyFont="1" applyFill="1" applyAlignment="1">
      <alignment horizontal="left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1" fillId="0" borderId="0" xfId="0" applyFont="1" applyAlignment="1">
      <alignment horizontal="center"/>
    </xf>
    <xf numFmtId="0" fontId="2" fillId="0" borderId="0" xfId="1"/>
    <xf numFmtId="181" fontId="0" fillId="3" borderId="19" xfId="0" applyNumberFormat="1" applyFill="1" applyBorder="1" applyAlignment="1">
      <alignment vertical="center"/>
    </xf>
    <xf numFmtId="0" fontId="46" fillId="0" borderId="0" xfId="0" applyFont="1" applyAlignment="1">
      <alignment vertical="center"/>
    </xf>
    <xf numFmtId="182" fontId="0" fillId="0" borderId="19" xfId="0" applyNumberFormat="1" applyFill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6" xfId="0" applyBorder="1" applyAlignment="1">
      <alignment vertical="center"/>
    </xf>
    <xf numFmtId="0" fontId="41" fillId="0" borderId="2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181" fontId="0" fillId="0" borderId="0" xfId="0" applyNumberFormat="1" applyBorder="1" applyAlignment="1">
      <alignment vertical="center"/>
    </xf>
    <xf numFmtId="181" fontId="0" fillId="0" borderId="30" xfId="0" applyNumberFormat="1" applyBorder="1" applyAlignment="1">
      <alignment vertical="center"/>
    </xf>
    <xf numFmtId="0" fontId="0" fillId="0" borderId="31" xfId="0" applyBorder="1" applyAlignment="1">
      <alignment vertical="center"/>
    </xf>
    <xf numFmtId="181" fontId="0" fillId="0" borderId="32" xfId="0" applyNumberFormat="1" applyBorder="1" applyAlignment="1">
      <alignment vertical="center"/>
    </xf>
    <xf numFmtId="181" fontId="0" fillId="0" borderId="33" xfId="0" applyNumberFormat="1" applyBorder="1" applyAlignment="1">
      <alignment vertical="center"/>
    </xf>
    <xf numFmtId="181" fontId="0" fillId="0" borderId="32" xfId="0" applyNumberFormat="1" applyFill="1" applyBorder="1" applyAlignment="1">
      <alignment vertical="center"/>
    </xf>
    <xf numFmtId="181" fontId="0" fillId="0" borderId="33" xfId="0" applyNumberFormat="1" applyFill="1" applyBorder="1" applyAlignment="1">
      <alignment vertical="center"/>
    </xf>
    <xf numFmtId="181" fontId="46" fillId="0" borderId="0" xfId="0" applyNumberFormat="1" applyFont="1" applyFill="1" applyAlignment="1">
      <alignment vertical="center"/>
    </xf>
    <xf numFmtId="185" fontId="0" fillId="0" borderId="19" xfId="0" applyNumberFormat="1" applyBorder="1" applyAlignment="1">
      <alignment vertical="center"/>
    </xf>
    <xf numFmtId="185" fontId="0" fillId="0" borderId="19" xfId="0" applyNumberFormat="1" applyBorder="1"/>
    <xf numFmtId="181" fontId="0" fillId="0" borderId="19" xfId="0" applyNumberFormat="1" applyBorder="1"/>
    <xf numFmtId="185" fontId="0" fillId="0" borderId="0" xfId="0" applyNumberFormat="1" applyAlignment="1">
      <alignment vertical="center"/>
    </xf>
    <xf numFmtId="185" fontId="0" fillId="29" borderId="0" xfId="0" applyNumberFormat="1" applyFill="1" applyAlignment="1">
      <alignment vertical="center"/>
    </xf>
    <xf numFmtId="0" fontId="54" fillId="0" borderId="0" xfId="0" applyFont="1" applyAlignment="1">
      <alignment vertical="center"/>
    </xf>
    <xf numFmtId="0" fontId="0" fillId="0" borderId="0" xfId="0" applyAlignment="1">
      <alignment horizontal="right"/>
    </xf>
    <xf numFmtId="0" fontId="55" fillId="37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right" vertical="center"/>
    </xf>
    <xf numFmtId="0" fontId="55" fillId="37" borderId="34" xfId="0" applyNumberFormat="1" applyFont="1" applyFill="1" applyBorder="1" applyAlignment="1">
      <alignment horizontal="center" vertical="center"/>
    </xf>
    <xf numFmtId="0" fontId="0" fillId="0" borderId="34" xfId="0" applyNumberFormat="1" applyBorder="1" applyAlignment="1">
      <alignment horizontal="right" vertical="center"/>
    </xf>
    <xf numFmtId="3" fontId="0" fillId="0" borderId="34" xfId="0" applyNumberFormat="1" applyBorder="1" applyAlignment="1">
      <alignment horizontal="right" vertical="center"/>
    </xf>
    <xf numFmtId="0" fontId="58" fillId="0" borderId="0" xfId="0" applyFont="1"/>
    <xf numFmtId="0" fontId="0" fillId="0" borderId="26" xfId="0" applyBorder="1"/>
    <xf numFmtId="0" fontId="41" fillId="0" borderId="27" xfId="0" applyFont="1" applyBorder="1"/>
    <xf numFmtId="0" fontId="0" fillId="0" borderId="27" xfId="0" applyBorder="1"/>
    <xf numFmtId="0" fontId="0" fillId="0" borderId="28" xfId="0" applyBorder="1"/>
    <xf numFmtId="0" fontId="41" fillId="0" borderId="0" xfId="0" applyFont="1" applyBorder="1"/>
    <xf numFmtId="0" fontId="0" fillId="0" borderId="0" xfId="0" applyBorder="1"/>
    <xf numFmtId="0" fontId="0" fillId="3" borderId="0" xfId="0" applyFill="1" applyBorder="1"/>
    <xf numFmtId="0" fontId="0" fillId="0" borderId="30" xfId="0" applyBorder="1"/>
    <xf numFmtId="0" fontId="41" fillId="0" borderId="31" xfId="0" applyFont="1" applyBorder="1"/>
    <xf numFmtId="0" fontId="0" fillId="0" borderId="32" xfId="0" applyBorder="1"/>
    <xf numFmtId="0" fontId="0" fillId="0" borderId="33" xfId="0" applyBorder="1"/>
    <xf numFmtId="0" fontId="41" fillId="0" borderId="36" xfId="0" applyFont="1" applyBorder="1"/>
    <xf numFmtId="0" fontId="41" fillId="0" borderId="37" xfId="0" applyFont="1" applyBorder="1"/>
    <xf numFmtId="0" fontId="0" fillId="0" borderId="38" xfId="0" applyBorder="1" applyAlignment="1">
      <alignment horizontal="center" vertical="center"/>
    </xf>
    <xf numFmtId="182" fontId="0" fillId="0" borderId="39" xfId="0" applyNumberFormat="1" applyBorder="1" applyAlignment="1">
      <alignment vertical="center"/>
    </xf>
    <xf numFmtId="182" fontId="0" fillId="0" borderId="40" xfId="0" applyNumberFormat="1" applyBorder="1" applyAlignment="1">
      <alignment vertical="center"/>
    </xf>
    <xf numFmtId="0" fontId="0" fillId="0" borderId="41" xfId="0" applyBorder="1" applyAlignment="1">
      <alignment horizontal="center" vertical="center"/>
    </xf>
    <xf numFmtId="182" fontId="0" fillId="0" borderId="22" xfId="0" applyNumberFormat="1" applyBorder="1" applyAlignment="1">
      <alignment vertical="center"/>
    </xf>
    <xf numFmtId="182" fontId="0" fillId="3" borderId="42" xfId="0" applyNumberFormat="1" applyFill="1" applyBorder="1" applyAlignment="1">
      <alignment vertical="center"/>
    </xf>
    <xf numFmtId="0" fontId="41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60" fillId="10" borderId="34" xfId="0" applyFont="1" applyFill="1" applyBorder="1" applyAlignment="1">
      <alignment horizontal="center" vertical="center"/>
    </xf>
    <xf numFmtId="49" fontId="60" fillId="0" borderId="34" xfId="0" applyNumberFormat="1" applyFont="1" applyBorder="1" applyAlignment="1">
      <alignment horizontal="center"/>
    </xf>
    <xf numFmtId="22" fontId="61" fillId="24" borderId="0" xfId="0" applyNumberFormat="1" applyFont="1" applyFill="1" applyAlignment="1">
      <alignment horizontal="right"/>
    </xf>
    <xf numFmtId="0" fontId="60" fillId="0" borderId="34" xfId="0" applyNumberFormat="1" applyFont="1" applyBorder="1" applyAlignment="1">
      <alignment horizontal="right"/>
    </xf>
    <xf numFmtId="0" fontId="0" fillId="0" borderId="29" xfId="0" applyBorder="1"/>
    <xf numFmtId="0" fontId="2" fillId="0" borderId="30" xfId="1" applyBorder="1" applyAlignment="1">
      <alignment horizontal="left" vertical="center"/>
    </xf>
    <xf numFmtId="0" fontId="41" fillId="0" borderId="32" xfId="0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1" fillId="0" borderId="46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41" fillId="0" borderId="29" xfId="0" applyFont="1" applyBorder="1"/>
    <xf numFmtId="0" fontId="41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59" fillId="24" borderId="0" xfId="0" applyFont="1" applyFill="1" applyAlignment="1">
      <alignment horizontal="center"/>
    </xf>
    <xf numFmtId="0" fontId="0" fillId="0" borderId="0" xfId="0"/>
    <xf numFmtId="0" fontId="61" fillId="24" borderId="0" xfId="0" applyFont="1" applyFill="1" applyAlignment="1">
      <alignment horizontal="left"/>
    </xf>
    <xf numFmtId="0" fontId="41" fillId="0" borderId="36" xfId="0" applyFont="1" applyBorder="1" applyAlignment="1">
      <alignment horizontal="center"/>
    </xf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" xfId="154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172226</xdr:colOff>
      <xdr:row>38</xdr:row>
      <xdr:rowOff>29661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DD3F85E-CE4F-4ADB-B92E-1EA2E859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63376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16</xdr:col>
      <xdr:colOff>766</xdr:colOff>
      <xdr:row>38</xdr:row>
      <xdr:rowOff>10608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5CCEB9E-FEBA-4801-BDC5-1E490195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09550"/>
          <a:ext cx="5487166" cy="77639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38871</xdr:colOff>
      <xdr:row>38</xdr:row>
      <xdr:rowOff>20135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44A1FBF-C502-47EA-9652-00DE1FF7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0" y="209550"/>
          <a:ext cx="5525271" cy="777348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34</xdr:col>
      <xdr:colOff>19818</xdr:colOff>
      <xdr:row>38</xdr:row>
      <xdr:rowOff>1082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2F0E7CE-42EF-452B-85CF-7AFCDEE3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21350" y="209550"/>
          <a:ext cx="5506218" cy="7754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96029</xdr:colOff>
      <xdr:row>36</xdr:row>
      <xdr:rowOff>182024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4CFC7A-9BBA-4D6D-BFDB-2B698280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82429" cy="7516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15</xdr:row>
      <xdr:rowOff>95250</xdr:rowOff>
    </xdr:from>
    <xdr:to>
      <xdr:col>7</xdr:col>
      <xdr:colOff>200839</xdr:colOff>
      <xdr:row>24</xdr:row>
      <xdr:rowOff>152671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DD506D-3277-4AA1-8F72-CEA0BBAB3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70522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tdb.go.kr/www/selectPblcteWebList.do?key=39&amp;pageUnit=10&amp;pageIndex=1&amp;searchCnd=all" TargetMode="External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heksa.or.kr/site/main/board/sub05_08_01_04/81407?cp=1&amp;sortOrder=BA_REGDATE&amp;sortDirection=DESC&amp;listType=list&amp;bcId=sub05_08_01_04&amp;baNotice=false&amp;baCommSelec=false&amp;baOpenDay=false&amp;baUse=tru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korailtalk.co.kr/293" TargetMode="External"/><Relationship Id="rId2" Type="http://schemas.openxmlformats.org/officeDocument/2006/relationships/hyperlink" Target="http://info.korail.com/mbs/www/subview.jsp?id=www_020108010000" TargetMode="External"/><Relationship Id="rId1" Type="http://schemas.openxmlformats.org/officeDocument/2006/relationships/hyperlink" Target="https://www.srail.or.kr/cms/archive.do?pageId=KR040100000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korailtalk.co.kr/75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.go.kr/potal/stts/idxMain/selectPoSttsIdxSearch.do?idx_cd=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/>
  </sheetViews>
  <sheetFormatPr defaultRowHeight="16.5"/>
  <cols>
    <col min="1" max="1" width="11.625" customWidth="1"/>
    <col min="2" max="2" width="85.125" customWidth="1"/>
  </cols>
  <sheetData>
    <row r="1" spans="1:6">
      <c r="A1" s="1" t="s">
        <v>0</v>
      </c>
    </row>
    <row r="3" spans="1:6">
      <c r="A3" s="1" t="s">
        <v>1</v>
      </c>
      <c r="B3" s="78" t="s">
        <v>488</v>
      </c>
      <c r="C3" s="81"/>
      <c r="D3" s="81"/>
      <c r="E3" s="81"/>
      <c r="F3" s="9"/>
    </row>
    <row r="4" spans="1:6">
      <c r="B4" s="53" t="s">
        <v>485</v>
      </c>
      <c r="C4" s="9"/>
      <c r="D4" s="9"/>
      <c r="E4" s="9"/>
      <c r="F4" s="9"/>
    </row>
    <row r="5" spans="1:6">
      <c r="B5" s="53">
        <v>2020</v>
      </c>
      <c r="C5" s="9"/>
      <c r="D5" s="9"/>
      <c r="E5" s="9"/>
      <c r="F5" s="9"/>
    </row>
    <row r="6" spans="1:6">
      <c r="B6" s="79" t="s">
        <v>486</v>
      </c>
      <c r="C6" s="9"/>
      <c r="D6" s="9"/>
      <c r="E6" s="9"/>
      <c r="F6" s="9"/>
    </row>
    <row r="7" spans="1:6">
      <c r="B7" s="80" t="s">
        <v>451</v>
      </c>
      <c r="C7" s="9"/>
      <c r="D7" s="9"/>
      <c r="E7" s="9"/>
      <c r="F7" s="9"/>
    </row>
    <row r="8" spans="1:6">
      <c r="B8" s="53" t="s">
        <v>487</v>
      </c>
      <c r="C8" s="9"/>
      <c r="D8" s="9"/>
      <c r="E8" s="9"/>
      <c r="F8" s="9"/>
    </row>
    <row r="10" spans="1:6">
      <c r="B10" s="78" t="s">
        <v>489</v>
      </c>
      <c r="C10" s="81"/>
      <c r="D10" s="81"/>
      <c r="E10" s="81"/>
    </row>
    <row r="11" spans="1:6">
      <c r="B11" s="53" t="s">
        <v>490</v>
      </c>
      <c r="C11" s="9"/>
      <c r="D11" s="9"/>
      <c r="E11" s="9"/>
    </row>
    <row r="12" spans="1:6">
      <c r="B12" s="53">
        <v>2020</v>
      </c>
      <c r="C12" s="9"/>
      <c r="D12" s="9"/>
      <c r="E12" s="9"/>
    </row>
    <row r="13" spans="1:6">
      <c r="B13" s="53" t="s">
        <v>491</v>
      </c>
      <c r="C13" s="9"/>
      <c r="D13" s="9"/>
      <c r="E13" s="9"/>
    </row>
    <row r="14" spans="1:6">
      <c r="B14" s="80" t="s">
        <v>452</v>
      </c>
      <c r="C14" s="9"/>
      <c r="D14" s="9"/>
      <c r="E14" s="9"/>
    </row>
    <row r="15" spans="1:6">
      <c r="B15" s="53" t="s">
        <v>453</v>
      </c>
      <c r="C15" s="9"/>
      <c r="D15" s="9"/>
      <c r="E15" s="9"/>
    </row>
    <row r="17" spans="1:2">
      <c r="B17" s="78" t="s">
        <v>492</v>
      </c>
    </row>
    <row r="18" spans="1:2">
      <c r="B18" s="86" t="s">
        <v>493</v>
      </c>
    </row>
    <row r="19" spans="1:2">
      <c r="B19" s="53">
        <v>2020</v>
      </c>
    </row>
    <row r="20" spans="1:2">
      <c r="B20" s="53" t="s">
        <v>494</v>
      </c>
    </row>
    <row r="21" spans="1:2">
      <c r="B21" s="91" t="s">
        <v>477</v>
      </c>
    </row>
    <row r="22" spans="1:2">
      <c r="B22" s="53" t="s">
        <v>478</v>
      </c>
    </row>
    <row r="24" spans="1:2">
      <c r="A24" s="1" t="s">
        <v>8</v>
      </c>
    </row>
    <row r="25" spans="1:2">
      <c r="A25" t="s">
        <v>495</v>
      </c>
    </row>
    <row r="26" spans="1:2">
      <c r="A26" t="s">
        <v>496</v>
      </c>
    </row>
  </sheetData>
  <phoneticPr fontId="42" type="noConversion"/>
  <hyperlinks>
    <hyperlink ref="B6" r:id="rId1" display="http://stat.molit.go.kr/portal/common/downLoadFile.do" xr:uid="{D493B564-A272-4B5B-B21F-61A5D1B224B7}"/>
    <hyperlink ref="B7" r:id="rId2" xr:uid="{85ED817B-7CDF-45E1-BB09-28B59054194A}"/>
    <hyperlink ref="B14" r:id="rId3" xr:uid="{B9083622-2436-4BF5-B9EC-6200FCFCDC1B}"/>
    <hyperlink ref="B21" r:id="rId4" xr:uid="{037DC3DE-2C40-4BFC-A88C-671C6368B33A}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B5F8-CAC2-4F37-8597-58946AEA5DB1}">
  <dimension ref="A1:U25"/>
  <sheetViews>
    <sheetView workbookViewId="0">
      <selection activeCell="D20" sqref="D20"/>
    </sheetView>
  </sheetViews>
  <sheetFormatPr defaultColWidth="19" defaultRowHeight="16.5"/>
  <cols>
    <col min="1" max="1" width="19" customWidth="1"/>
  </cols>
  <sheetData>
    <row r="1" spans="1:21">
      <c r="A1" s="172" t="s">
        <v>587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</row>
    <row r="3" spans="1:21">
      <c r="A3" s="146" t="s">
        <v>588</v>
      </c>
      <c r="B3" s="146" t="s">
        <v>589</v>
      </c>
      <c r="C3" s="146" t="s">
        <v>590</v>
      </c>
      <c r="D3" s="146" t="s">
        <v>591</v>
      </c>
      <c r="E3" s="146" t="s">
        <v>592</v>
      </c>
      <c r="F3" s="146" t="s">
        <v>593</v>
      </c>
      <c r="G3" s="146" t="s">
        <v>594</v>
      </c>
      <c r="H3" s="146" t="s">
        <v>595</v>
      </c>
      <c r="I3" s="146" t="s">
        <v>596</v>
      </c>
      <c r="J3" s="146" t="s">
        <v>597</v>
      </c>
      <c r="K3" s="146" t="s">
        <v>598</v>
      </c>
      <c r="L3" s="146" t="s">
        <v>599</v>
      </c>
      <c r="M3" s="146" t="s">
        <v>600</v>
      </c>
      <c r="N3" s="146" t="s">
        <v>601</v>
      </c>
      <c r="O3" s="146" t="s">
        <v>602</v>
      </c>
      <c r="P3" s="146" t="s">
        <v>603</v>
      </c>
      <c r="Q3" s="146" t="s">
        <v>604</v>
      </c>
      <c r="R3" s="146" t="s">
        <v>605</v>
      </c>
      <c r="S3" s="146" t="s">
        <v>606</v>
      </c>
      <c r="T3" s="146" t="s">
        <v>607</v>
      </c>
      <c r="U3" s="146" t="s">
        <v>608</v>
      </c>
    </row>
    <row r="4" spans="1:21">
      <c r="A4" s="147" t="s">
        <v>609</v>
      </c>
      <c r="B4" s="149">
        <v>145966962</v>
      </c>
      <c r="C4" s="149">
        <v>24032703349.799999</v>
      </c>
      <c r="D4" s="149">
        <v>50676590</v>
      </c>
      <c r="E4" s="149">
        <v>2574826</v>
      </c>
      <c r="F4" s="149">
        <v>54953394</v>
      </c>
      <c r="G4" s="149">
        <v>98356</v>
      </c>
      <c r="H4" s="149">
        <v>2170961</v>
      </c>
      <c r="I4" s="149">
        <v>14397753</v>
      </c>
      <c r="J4" s="149">
        <v>8822135</v>
      </c>
      <c r="K4" s="149">
        <v>6055793</v>
      </c>
      <c r="L4" s="149">
        <v>5837108</v>
      </c>
      <c r="M4" s="149">
        <v>12516805081.700001</v>
      </c>
      <c r="N4" s="149">
        <v>277945321.5</v>
      </c>
      <c r="O4" s="149">
        <v>5142229708.6000004</v>
      </c>
      <c r="P4" s="149">
        <v>3599159.8</v>
      </c>
      <c r="Q4" s="149">
        <v>184719636.19999999</v>
      </c>
      <c r="R4" s="149">
        <v>3269489589.5</v>
      </c>
      <c r="S4" s="149">
        <v>1120628230</v>
      </c>
      <c r="T4" s="149">
        <v>437791017.39999998</v>
      </c>
      <c r="U4" s="149">
        <v>1074619275.0999999</v>
      </c>
    </row>
    <row r="5" spans="1:21">
      <c r="A5" s="147" t="s">
        <v>610</v>
      </c>
      <c r="B5" s="149">
        <v>12712280</v>
      </c>
      <c r="C5" s="149">
        <v>2103078249.2</v>
      </c>
      <c r="D5" s="149">
        <v>4559033</v>
      </c>
      <c r="E5" s="149">
        <v>203288</v>
      </c>
      <c r="F5" s="149">
        <v>4606108</v>
      </c>
      <c r="G5" s="149">
        <v>0</v>
      </c>
      <c r="H5" s="149">
        <v>190912</v>
      </c>
      <c r="I5" s="149">
        <v>1310086</v>
      </c>
      <c r="J5" s="149">
        <v>787485</v>
      </c>
      <c r="K5" s="149">
        <v>491991</v>
      </c>
      <c r="L5" s="149">
        <v>531912</v>
      </c>
      <c r="M5" s="149">
        <v>1122829600.4000001</v>
      </c>
      <c r="N5" s="149">
        <v>20689576.100000001</v>
      </c>
      <c r="O5" s="149">
        <v>423928885.69999999</v>
      </c>
      <c r="P5" s="149">
        <v>0</v>
      </c>
      <c r="Q5" s="149">
        <v>15778589.1</v>
      </c>
      <c r="R5" s="149">
        <v>288475791</v>
      </c>
      <c r="S5" s="149">
        <v>98438779.599999994</v>
      </c>
      <c r="T5" s="149">
        <v>35676501.899999999</v>
      </c>
      <c r="U5" s="149">
        <v>96853276.400000006</v>
      </c>
    </row>
    <row r="6" spans="1:21">
      <c r="A6" s="147" t="s">
        <v>611</v>
      </c>
      <c r="B6" s="149">
        <v>12283577</v>
      </c>
      <c r="C6" s="149">
        <v>2012396494.8</v>
      </c>
      <c r="D6" s="149">
        <v>4491635</v>
      </c>
      <c r="E6" s="149">
        <v>201229</v>
      </c>
      <c r="F6" s="149">
        <v>4412512</v>
      </c>
      <c r="G6" s="149">
        <v>0</v>
      </c>
      <c r="H6" s="149">
        <v>190421</v>
      </c>
      <c r="I6" s="149">
        <v>1218948</v>
      </c>
      <c r="J6" s="149">
        <v>791845</v>
      </c>
      <c r="K6" s="149">
        <v>501614</v>
      </c>
      <c r="L6" s="149">
        <v>452535</v>
      </c>
      <c r="M6" s="149">
        <v>1093657270.5</v>
      </c>
      <c r="N6" s="149">
        <v>21762718</v>
      </c>
      <c r="O6" s="149">
        <v>400700363.30000001</v>
      </c>
      <c r="P6" s="149">
        <v>0</v>
      </c>
      <c r="Q6" s="149">
        <v>15525968.4</v>
      </c>
      <c r="R6" s="149">
        <v>266113052.09999999</v>
      </c>
      <c r="S6" s="149">
        <v>97498622.400000006</v>
      </c>
      <c r="T6" s="149">
        <v>36376036.899999999</v>
      </c>
      <c r="U6" s="149">
        <v>80480124.200000003</v>
      </c>
    </row>
    <row r="7" spans="1:21">
      <c r="A7" s="147" t="s">
        <v>612</v>
      </c>
      <c r="B7" s="149">
        <v>12563757</v>
      </c>
      <c r="C7" s="149">
        <v>2051290651.8</v>
      </c>
      <c r="D7" s="149">
        <v>4412644</v>
      </c>
      <c r="E7" s="149">
        <v>222149</v>
      </c>
      <c r="F7" s="149">
        <v>4619113</v>
      </c>
      <c r="G7" s="149">
        <v>0</v>
      </c>
      <c r="H7" s="149">
        <v>199016</v>
      </c>
      <c r="I7" s="149">
        <v>1248712</v>
      </c>
      <c r="J7" s="149">
        <v>786100</v>
      </c>
      <c r="K7" s="149">
        <v>545794</v>
      </c>
      <c r="L7" s="149">
        <v>497597</v>
      </c>
      <c r="M7" s="149">
        <v>1084457401.7</v>
      </c>
      <c r="N7" s="149">
        <v>24737098.100000001</v>
      </c>
      <c r="O7" s="149">
        <v>423702445.39999998</v>
      </c>
      <c r="P7" s="149">
        <v>0</v>
      </c>
      <c r="Q7" s="149">
        <v>16248521</v>
      </c>
      <c r="R7" s="149">
        <v>276114924.30000001</v>
      </c>
      <c r="S7" s="149">
        <v>96222718.599999994</v>
      </c>
      <c r="T7" s="149">
        <v>39758413.399999999</v>
      </c>
      <c r="U7" s="149">
        <v>89639839.299999997</v>
      </c>
    </row>
    <row r="8" spans="1:21">
      <c r="A8" s="147" t="s">
        <v>613</v>
      </c>
      <c r="B8" s="149">
        <v>12133823</v>
      </c>
      <c r="C8" s="149">
        <v>1996316889.7</v>
      </c>
      <c r="D8" s="149">
        <v>4151026</v>
      </c>
      <c r="E8" s="149">
        <v>211730</v>
      </c>
      <c r="F8" s="149">
        <v>4612431</v>
      </c>
      <c r="G8" s="149">
        <v>0</v>
      </c>
      <c r="H8" s="149">
        <v>195275</v>
      </c>
      <c r="I8" s="149">
        <v>1237012</v>
      </c>
      <c r="J8" s="149">
        <v>736330</v>
      </c>
      <c r="K8" s="149">
        <v>499492</v>
      </c>
      <c r="L8" s="149">
        <v>461094</v>
      </c>
      <c r="M8" s="149">
        <v>1027408546.6</v>
      </c>
      <c r="N8" s="149">
        <v>24259617.600000001</v>
      </c>
      <c r="O8" s="149">
        <v>436476777.19999999</v>
      </c>
      <c r="P8" s="149">
        <v>0</v>
      </c>
      <c r="Q8" s="149">
        <v>16622442.1</v>
      </c>
      <c r="R8" s="149">
        <v>276899640.89999998</v>
      </c>
      <c r="S8" s="149">
        <v>95175596.200000003</v>
      </c>
      <c r="T8" s="149">
        <v>36389279.600000001</v>
      </c>
      <c r="U8" s="149">
        <v>82715844.5</v>
      </c>
    </row>
    <row r="9" spans="1:21">
      <c r="A9" s="147" t="s">
        <v>614</v>
      </c>
      <c r="B9" s="149">
        <v>12658841</v>
      </c>
      <c r="C9" s="149">
        <v>2141027875.2</v>
      </c>
      <c r="D9" s="149">
        <v>4317003</v>
      </c>
      <c r="E9" s="149">
        <v>224074</v>
      </c>
      <c r="F9" s="149">
        <v>4721313</v>
      </c>
      <c r="G9" s="149">
        <v>0</v>
      </c>
      <c r="H9" s="149">
        <v>190597</v>
      </c>
      <c r="I9" s="149">
        <v>1280732</v>
      </c>
      <c r="J9" s="149">
        <v>758602</v>
      </c>
      <c r="K9" s="149">
        <v>548014</v>
      </c>
      <c r="L9" s="149">
        <v>578787</v>
      </c>
      <c r="M9" s="149">
        <v>1102517515.7</v>
      </c>
      <c r="N9" s="149">
        <v>23964619.300000001</v>
      </c>
      <c r="O9" s="149">
        <v>458993003.39999998</v>
      </c>
      <c r="P9" s="149">
        <v>0</v>
      </c>
      <c r="Q9" s="149">
        <v>16373678</v>
      </c>
      <c r="R9" s="149">
        <v>290060068.80000001</v>
      </c>
      <c r="S9" s="149">
        <v>101028610.2</v>
      </c>
      <c r="T9" s="149">
        <v>39332539.899999999</v>
      </c>
      <c r="U9" s="149">
        <v>108227845.90000001</v>
      </c>
    </row>
    <row r="10" spans="1:21">
      <c r="A10" s="147" t="s">
        <v>615</v>
      </c>
      <c r="B10" s="149">
        <v>11807648</v>
      </c>
      <c r="C10" s="149">
        <v>1953652296.4000001</v>
      </c>
      <c r="D10" s="149">
        <v>3996755</v>
      </c>
      <c r="E10" s="149">
        <v>196214</v>
      </c>
      <c r="F10" s="149">
        <v>4444527</v>
      </c>
      <c r="G10" s="149">
        <v>0</v>
      </c>
      <c r="H10" s="149">
        <v>183810</v>
      </c>
      <c r="I10" s="149">
        <v>1229829</v>
      </c>
      <c r="J10" s="149">
        <v>684205</v>
      </c>
      <c r="K10" s="149">
        <v>497497</v>
      </c>
      <c r="L10" s="149">
        <v>538177</v>
      </c>
      <c r="M10" s="149">
        <v>1003178344.7</v>
      </c>
      <c r="N10" s="149">
        <v>20143596.5</v>
      </c>
      <c r="O10" s="149">
        <v>415624170.89999998</v>
      </c>
      <c r="P10" s="149">
        <v>0</v>
      </c>
      <c r="Q10" s="149">
        <v>15331081.800000001</v>
      </c>
      <c r="R10" s="149">
        <v>275887832.30000001</v>
      </c>
      <c r="S10" s="149">
        <v>87288306.400000006</v>
      </c>
      <c r="T10" s="149">
        <v>35180276.700000003</v>
      </c>
      <c r="U10" s="149">
        <v>100543934.09999999</v>
      </c>
    </row>
    <row r="11" spans="1:21">
      <c r="A11" s="147" t="s">
        <v>616</v>
      </c>
      <c r="B11" s="149">
        <v>12025237</v>
      </c>
      <c r="C11" s="149">
        <v>1973597164.9000001</v>
      </c>
      <c r="D11" s="149">
        <v>4118766</v>
      </c>
      <c r="E11" s="149">
        <v>217291</v>
      </c>
      <c r="F11" s="149">
        <v>4553979</v>
      </c>
      <c r="G11" s="149">
        <v>0</v>
      </c>
      <c r="H11" s="149">
        <v>181923</v>
      </c>
      <c r="I11" s="149">
        <v>1194953</v>
      </c>
      <c r="J11" s="149">
        <v>718449</v>
      </c>
      <c r="K11" s="149">
        <v>514638</v>
      </c>
      <c r="L11" s="149">
        <v>490892</v>
      </c>
      <c r="M11" s="149">
        <v>1022071663.3</v>
      </c>
      <c r="N11" s="149">
        <v>23184653.5</v>
      </c>
      <c r="O11" s="149">
        <v>422312939.80000001</v>
      </c>
      <c r="P11" s="149">
        <v>0</v>
      </c>
      <c r="Q11" s="149">
        <v>15367975.1</v>
      </c>
      <c r="R11" s="149">
        <v>271339900.60000002</v>
      </c>
      <c r="S11" s="149">
        <v>90876466.299999997</v>
      </c>
      <c r="T11" s="149">
        <v>37471521.700000003</v>
      </c>
      <c r="U11" s="149">
        <v>90537472.599999994</v>
      </c>
    </row>
    <row r="12" spans="1:21">
      <c r="A12" s="147" t="s">
        <v>617</v>
      </c>
      <c r="B12" s="149">
        <v>13025005</v>
      </c>
      <c r="C12" s="149">
        <v>2103477401.7</v>
      </c>
      <c r="D12" s="149">
        <v>4466485</v>
      </c>
      <c r="E12" s="149">
        <v>252620</v>
      </c>
      <c r="F12" s="149">
        <v>5024623</v>
      </c>
      <c r="G12" s="149">
        <v>0</v>
      </c>
      <c r="H12" s="149">
        <v>183485</v>
      </c>
      <c r="I12" s="149">
        <v>1211950</v>
      </c>
      <c r="J12" s="149">
        <v>773546</v>
      </c>
      <c r="K12" s="149">
        <v>551961</v>
      </c>
      <c r="L12" s="149">
        <v>529681</v>
      </c>
      <c r="M12" s="149">
        <v>1083778350.9000001</v>
      </c>
      <c r="N12" s="149">
        <v>27617235.300000001</v>
      </c>
      <c r="O12" s="149">
        <v>462210316.60000002</v>
      </c>
      <c r="P12" s="149">
        <v>0</v>
      </c>
      <c r="Q12" s="149">
        <v>15894235.800000001</v>
      </c>
      <c r="R12" s="149">
        <v>278921832.5</v>
      </c>
      <c r="S12" s="149">
        <v>97094973.799999997</v>
      </c>
      <c r="T12" s="149">
        <v>40110989.700000003</v>
      </c>
      <c r="U12" s="149">
        <v>97466959.099999994</v>
      </c>
    </row>
    <row r="13" spans="1:21">
      <c r="A13" s="147" t="s">
        <v>618</v>
      </c>
      <c r="B13" s="149">
        <v>11928672</v>
      </c>
      <c r="C13" s="149">
        <v>1930172000</v>
      </c>
      <c r="D13" s="149">
        <v>4164729</v>
      </c>
      <c r="E13" s="149">
        <v>227782</v>
      </c>
      <c r="F13" s="149">
        <v>4579232</v>
      </c>
      <c r="G13" s="149">
        <v>0</v>
      </c>
      <c r="H13" s="149">
        <v>167921</v>
      </c>
      <c r="I13" s="149">
        <v>1134905</v>
      </c>
      <c r="J13" s="149">
        <v>692920</v>
      </c>
      <c r="K13" s="149">
        <v>498286</v>
      </c>
      <c r="L13" s="149">
        <v>436268</v>
      </c>
      <c r="M13" s="149">
        <v>1008206360.9</v>
      </c>
      <c r="N13" s="149">
        <v>25044924.5</v>
      </c>
      <c r="O13" s="149">
        <v>415896355.30000001</v>
      </c>
      <c r="P13" s="149">
        <v>0</v>
      </c>
      <c r="Q13" s="149">
        <v>14478655</v>
      </c>
      <c r="R13" s="149">
        <v>264043264.30000001</v>
      </c>
      <c r="S13" s="149">
        <v>86021483.599999994</v>
      </c>
      <c r="T13" s="149">
        <v>35732022.299999997</v>
      </c>
      <c r="U13" s="149">
        <v>80413229.099999994</v>
      </c>
    </row>
    <row r="14" spans="1:21">
      <c r="A14" s="147" t="s">
        <v>619</v>
      </c>
      <c r="B14" s="149">
        <v>12140375</v>
      </c>
      <c r="C14" s="149">
        <v>1925427886.8</v>
      </c>
      <c r="D14" s="149">
        <v>4077024</v>
      </c>
      <c r="E14" s="149">
        <v>218062</v>
      </c>
      <c r="F14" s="149">
        <v>4799277</v>
      </c>
      <c r="G14" s="149">
        <v>40556</v>
      </c>
      <c r="H14" s="149">
        <v>174228</v>
      </c>
      <c r="I14" s="149">
        <v>1144556</v>
      </c>
      <c r="J14" s="149">
        <v>745936</v>
      </c>
      <c r="K14" s="149">
        <v>500043</v>
      </c>
      <c r="L14" s="149">
        <v>413936</v>
      </c>
      <c r="M14" s="149">
        <v>983008431.10000002</v>
      </c>
      <c r="N14" s="149">
        <v>22563556.800000001</v>
      </c>
      <c r="O14" s="149">
        <v>433150532.80000001</v>
      </c>
      <c r="P14" s="149">
        <v>1490969.6000000001</v>
      </c>
      <c r="Q14" s="149">
        <v>15000778.800000001</v>
      </c>
      <c r="R14" s="149">
        <v>265539544.90000001</v>
      </c>
      <c r="S14" s="149">
        <v>91735079.299999997</v>
      </c>
      <c r="T14" s="149">
        <v>36313439.100000001</v>
      </c>
      <c r="U14" s="149">
        <v>76286868.400000006</v>
      </c>
    </row>
    <row r="15" spans="1:21">
      <c r="A15" s="147" t="s">
        <v>620</v>
      </c>
      <c r="B15" s="149">
        <v>11440634</v>
      </c>
      <c r="C15" s="149">
        <v>1964384785.7</v>
      </c>
      <c r="D15" s="149">
        <v>4018154</v>
      </c>
      <c r="E15" s="149">
        <v>202175</v>
      </c>
      <c r="F15" s="149">
        <v>4313750</v>
      </c>
      <c r="G15" s="149">
        <v>28438</v>
      </c>
      <c r="H15" s="149">
        <v>156814</v>
      </c>
      <c r="I15" s="149">
        <v>1096801</v>
      </c>
      <c r="J15" s="149">
        <v>692534</v>
      </c>
      <c r="K15" s="149">
        <v>450117</v>
      </c>
      <c r="L15" s="149">
        <v>451959</v>
      </c>
      <c r="M15" s="149">
        <v>1017886439.1</v>
      </c>
      <c r="N15" s="149">
        <v>22317791.399999999</v>
      </c>
      <c r="O15" s="149">
        <v>436160959.80000001</v>
      </c>
      <c r="P15" s="149">
        <v>1036149.2</v>
      </c>
      <c r="Q15" s="149">
        <v>14341231.1</v>
      </c>
      <c r="R15" s="149">
        <v>258677873.59999999</v>
      </c>
      <c r="S15" s="149">
        <v>95577133.200000003</v>
      </c>
      <c r="T15" s="149">
        <v>32868552.800000001</v>
      </c>
      <c r="U15" s="149">
        <v>85133462.5</v>
      </c>
    </row>
    <row r="16" spans="1:21">
      <c r="A16" s="147" t="s">
        <v>621</v>
      </c>
      <c r="B16" s="149">
        <v>11247113</v>
      </c>
      <c r="C16" s="149">
        <v>1877881653.5999999</v>
      </c>
      <c r="D16" s="149">
        <v>3903336</v>
      </c>
      <c r="E16" s="149">
        <v>198212</v>
      </c>
      <c r="F16" s="149">
        <v>4266529</v>
      </c>
      <c r="G16" s="149">
        <v>29362</v>
      </c>
      <c r="H16" s="149">
        <v>156559</v>
      </c>
      <c r="I16" s="149">
        <v>1089269</v>
      </c>
      <c r="J16" s="149">
        <v>654183</v>
      </c>
      <c r="K16" s="149">
        <v>456346</v>
      </c>
      <c r="L16" s="149">
        <v>454270</v>
      </c>
      <c r="M16" s="149">
        <v>967805156.79999995</v>
      </c>
      <c r="N16" s="149">
        <v>21659934.399999999</v>
      </c>
      <c r="O16" s="149">
        <v>413072958.39999998</v>
      </c>
      <c r="P16" s="149">
        <v>1072041</v>
      </c>
      <c r="Q16" s="149">
        <v>13756480</v>
      </c>
      <c r="R16" s="149">
        <v>257415864.19999999</v>
      </c>
      <c r="S16" s="149">
        <v>83670460.400000006</v>
      </c>
      <c r="T16" s="149">
        <v>32581443.399999999</v>
      </c>
      <c r="U16" s="149">
        <v>86320419</v>
      </c>
    </row>
    <row r="18" spans="1:21">
      <c r="A18" s="174" t="s">
        <v>622</v>
      </c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48">
        <v>44536.615934699075</v>
      </c>
    </row>
    <row r="19" spans="1:21" ht="17.25" thickBot="1"/>
    <row r="20" spans="1:21" ht="17.25" thickBot="1">
      <c r="A20" s="156"/>
      <c r="B20" s="157" t="s">
        <v>627</v>
      </c>
      <c r="C20" s="158" t="s">
        <v>628</v>
      </c>
    </row>
    <row r="21" spans="1:21" ht="17.25" thickTop="1">
      <c r="A21" s="159" t="s">
        <v>624</v>
      </c>
      <c r="B21" s="128">
        <f>B4</f>
        <v>145966962</v>
      </c>
      <c r="C21" s="130"/>
    </row>
    <row r="22" spans="1:21">
      <c r="A22" s="159" t="s">
        <v>625</v>
      </c>
      <c r="B22" s="128">
        <f>SUM(D4,I4,L4)</f>
        <v>70911451</v>
      </c>
      <c r="C22" s="130">
        <f>B22/B21</f>
        <v>0.48580480150021893</v>
      </c>
    </row>
    <row r="23" spans="1:21" ht="17.25" thickBot="1">
      <c r="A23" s="131" t="s">
        <v>626</v>
      </c>
      <c r="B23" s="132">
        <f>SUM(E4,F4,G4,H4,J4,K4)</f>
        <v>74675465</v>
      </c>
      <c r="C23" s="133">
        <f>B23/B21</f>
        <v>0.51159155453273053</v>
      </c>
    </row>
    <row r="25" spans="1:21">
      <c r="B25" t="s">
        <v>623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58E-C803-4774-ADE5-31C8503BC4B7}">
  <dimension ref="A1:Q31"/>
  <sheetViews>
    <sheetView workbookViewId="0"/>
  </sheetViews>
  <sheetFormatPr defaultRowHeight="16.5"/>
  <cols>
    <col min="2" max="3" width="14.875" bestFit="1" customWidth="1"/>
    <col min="6" max="6" width="8.875" customWidth="1"/>
  </cols>
  <sheetData>
    <row r="1" spans="1:9" ht="17.25" thickBot="1">
      <c r="A1" s="63" t="s">
        <v>543</v>
      </c>
      <c r="C1" s="63"/>
      <c r="D1" s="63"/>
    </row>
    <row r="2" spans="1:9">
      <c r="A2" s="123"/>
      <c r="B2" s="125"/>
      <c r="C2" s="124" t="s">
        <v>577</v>
      </c>
      <c r="D2" s="124" t="s">
        <v>576</v>
      </c>
      <c r="E2" s="125"/>
      <c r="F2" s="125"/>
      <c r="G2" s="125"/>
      <c r="H2" s="126"/>
      <c r="I2" s="63" t="s">
        <v>454</v>
      </c>
    </row>
    <row r="3" spans="1:9" ht="17.25" thickBot="1">
      <c r="A3" s="153"/>
      <c r="B3" s="134"/>
      <c r="C3" s="175" t="s">
        <v>549</v>
      </c>
      <c r="D3" s="175"/>
      <c r="E3" s="134" t="s">
        <v>575</v>
      </c>
      <c r="F3" s="134" t="s">
        <v>586</v>
      </c>
      <c r="G3" s="134"/>
      <c r="H3" s="135"/>
    </row>
    <row r="4" spans="1:9" ht="17.25" thickTop="1">
      <c r="A4" s="150" t="s">
        <v>582</v>
      </c>
      <c r="B4" s="127" t="s">
        <v>546</v>
      </c>
      <c r="C4" s="128">
        <v>935</v>
      </c>
      <c r="D4" s="128">
        <f>C4*C12%</f>
        <v>897.6</v>
      </c>
      <c r="E4" s="128">
        <v>46</v>
      </c>
      <c r="F4" s="129">
        <f>SUMPRODUCT(D4:D6,E4:E6)/SUM(E4:E6)</f>
        <v>602.50529914529909</v>
      </c>
      <c r="G4" s="128"/>
      <c r="H4" s="130"/>
      <c r="I4" s="91" t="s">
        <v>574</v>
      </c>
    </row>
    <row r="5" spans="1:9">
      <c r="A5" s="150"/>
      <c r="B5" s="127" t="s">
        <v>547</v>
      </c>
      <c r="C5" s="128">
        <v>363</v>
      </c>
      <c r="D5" s="128">
        <f>363*C12%</f>
        <v>348.47999999999996</v>
      </c>
      <c r="E5" s="128">
        <v>39</v>
      </c>
      <c r="F5" s="128"/>
      <c r="G5" s="128"/>
      <c r="H5" s="130"/>
    </row>
    <row r="6" spans="1:9">
      <c r="A6" s="150"/>
      <c r="B6" s="127" t="s">
        <v>548</v>
      </c>
      <c r="C6" s="128">
        <v>410</v>
      </c>
      <c r="D6" s="128">
        <f>410*C13%</f>
        <v>487.9</v>
      </c>
      <c r="E6" s="128">
        <v>32</v>
      </c>
      <c r="F6" s="128"/>
      <c r="G6" s="128"/>
      <c r="H6" s="130"/>
      <c r="I6" s="80" t="s">
        <v>480</v>
      </c>
    </row>
    <row r="7" spans="1:9" ht="17.25" thickBot="1">
      <c r="A7" s="153"/>
      <c r="B7" s="154"/>
      <c r="C7" s="154"/>
      <c r="D7" s="154"/>
      <c r="E7" s="154"/>
      <c r="F7" s="134" t="s">
        <v>585</v>
      </c>
      <c r="G7" s="154"/>
      <c r="H7" s="155"/>
      <c r="I7" s="80"/>
    </row>
    <row r="8" spans="1:9" ht="17.25" thickTop="1">
      <c r="A8" s="150" t="s">
        <v>581</v>
      </c>
      <c r="B8" s="127" t="s">
        <v>583</v>
      </c>
      <c r="C8" s="128">
        <f>72*8</f>
        <v>576</v>
      </c>
      <c r="D8" s="128">
        <f>C8*50%</f>
        <v>288</v>
      </c>
      <c r="E8" s="128"/>
      <c r="F8" s="129">
        <f>AVERAGE(D8:D9)</f>
        <v>231</v>
      </c>
      <c r="G8" s="128"/>
      <c r="H8" s="151"/>
      <c r="I8" s="91" t="s">
        <v>635</v>
      </c>
    </row>
    <row r="9" spans="1:9" ht="17.25" thickBot="1">
      <c r="A9" s="131"/>
      <c r="B9" s="152" t="s">
        <v>584</v>
      </c>
      <c r="C9" s="132">
        <f>58*6</f>
        <v>348</v>
      </c>
      <c r="D9" s="132">
        <f>C9*50%</f>
        <v>174</v>
      </c>
      <c r="E9" s="132"/>
      <c r="F9" s="132"/>
      <c r="G9" s="132"/>
      <c r="H9" s="133"/>
      <c r="I9" s="91" t="s">
        <v>634</v>
      </c>
    </row>
    <row r="10" spans="1:9">
      <c r="I10" s="9" t="s">
        <v>482</v>
      </c>
    </row>
    <row r="11" spans="1:9" ht="17.25">
      <c r="B11" s="122" t="s">
        <v>579</v>
      </c>
      <c r="I11" s="9"/>
    </row>
    <row r="12" spans="1:9">
      <c r="B12" t="s">
        <v>546</v>
      </c>
      <c r="C12">
        <f>'고속철도 여객수송동향'!Q5</f>
        <v>96</v>
      </c>
      <c r="I12" t="s">
        <v>629</v>
      </c>
    </row>
    <row r="13" spans="1:9">
      <c r="B13" t="s">
        <v>548</v>
      </c>
      <c r="C13">
        <f>'고속철도 여객수송동향'!Q6</f>
        <v>119</v>
      </c>
      <c r="I13" t="s">
        <v>630</v>
      </c>
    </row>
    <row r="15" spans="1:9">
      <c r="A15" s="63" t="s">
        <v>544</v>
      </c>
      <c r="C15" s="61">
        <v>1514.4</v>
      </c>
      <c r="D15" t="s">
        <v>256</v>
      </c>
    </row>
    <row r="16" spans="1:9">
      <c r="I16" s="63"/>
    </row>
    <row r="17" spans="1:17">
      <c r="I17" t="s">
        <v>545</v>
      </c>
    </row>
    <row r="19" spans="1:17">
      <c r="I19" s="9" t="s">
        <v>631</v>
      </c>
      <c r="J19" s="9"/>
      <c r="K19" s="9"/>
      <c r="L19" s="9"/>
      <c r="M19" s="9"/>
      <c r="N19" s="9"/>
    </row>
    <row r="20" spans="1:17">
      <c r="I20" s="9" t="s">
        <v>262</v>
      </c>
      <c r="J20" s="9"/>
      <c r="K20" s="9"/>
      <c r="L20" s="9"/>
      <c r="M20" s="9"/>
      <c r="Q20" s="9" t="s">
        <v>263</v>
      </c>
    </row>
    <row r="27" spans="1:17">
      <c r="A27" s="63" t="s">
        <v>578</v>
      </c>
    </row>
    <row r="28" spans="1:17" ht="17.25" thickBot="1">
      <c r="A28" s="8" t="s">
        <v>483</v>
      </c>
      <c r="B28" s="9"/>
      <c r="C28" s="9"/>
      <c r="D28" s="9"/>
    </row>
    <row r="29" spans="1:17" ht="17.25" thickBot="1">
      <c r="A29" s="142"/>
      <c r="B29" s="143" t="s">
        <v>257</v>
      </c>
      <c r="C29" s="143" t="s">
        <v>258</v>
      </c>
      <c r="D29" s="144" t="s">
        <v>259</v>
      </c>
      <c r="E29" s="145" t="s">
        <v>454</v>
      </c>
    </row>
    <row r="30" spans="1:17" ht="17.25" thickTop="1">
      <c r="A30" s="139" t="s">
        <v>260</v>
      </c>
      <c r="B30" s="140">
        <v>827</v>
      </c>
      <c r="C30" s="140">
        <f>F4*'열차 여객수송인원'!$C$22+rail!F8*'열차 여객수송인원'!$C$23</f>
        <v>410.87761635117278</v>
      </c>
      <c r="D30" s="141">
        <f>SUMPRODUCT($B$30:$B$31,$C$30:$C$31)/SUM($B$30:$B$31)</f>
        <v>382.85954795395736</v>
      </c>
      <c r="E30" t="s">
        <v>580</v>
      </c>
    </row>
    <row r="31" spans="1:17" ht="17.25" thickBot="1">
      <c r="A31" s="136" t="s">
        <v>261</v>
      </c>
      <c r="B31" s="137">
        <v>890</v>
      </c>
      <c r="C31" s="137">
        <f>subway!C47</f>
        <v>356.82478102755613</v>
      </c>
      <c r="D31" s="138"/>
    </row>
  </sheetData>
  <mergeCells count="1">
    <mergeCell ref="C3:D3"/>
  </mergeCells>
  <phoneticPr fontId="42" type="noConversion"/>
  <hyperlinks>
    <hyperlink ref="I6" r:id="rId1" xr:uid="{F1185314-4EC6-4BBF-B90A-F789F9B58CB7}"/>
    <hyperlink ref="I4" r:id="rId2" xr:uid="{3CE545D7-F389-4D19-A0C5-F5519A993D01}"/>
    <hyperlink ref="I9" r:id="rId3" xr:uid="{E84626EA-DDAE-4374-AB22-9A7FF22873BF}"/>
    <hyperlink ref="I8" r:id="rId4" xr:uid="{4FF697F1-DE6A-4E2B-9CEC-851DF5D9787C}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defaultRowHeight="16.5"/>
  <cols>
    <col min="1" max="1" width="13.125" customWidth="1"/>
    <col min="2" max="2" width="8.75" customWidth="1"/>
  </cols>
  <sheetData>
    <row r="1" spans="1:37" ht="49.5">
      <c r="A1" s="7" t="s">
        <v>9</v>
      </c>
      <c r="B1" s="2">
        <v>2015</v>
      </c>
      <c r="C1" s="1">
        <v>2016</v>
      </c>
      <c r="D1" s="2">
        <v>2017</v>
      </c>
      <c r="E1" s="1">
        <v>2018</v>
      </c>
      <c r="F1" s="2">
        <v>2019</v>
      </c>
      <c r="G1" s="1">
        <v>2020</v>
      </c>
      <c r="H1" s="2">
        <v>2021</v>
      </c>
      <c r="I1" s="1">
        <v>2022</v>
      </c>
      <c r="J1" s="2">
        <v>2023</v>
      </c>
      <c r="K1" s="1">
        <v>2024</v>
      </c>
      <c r="L1" s="2">
        <v>2025</v>
      </c>
      <c r="M1" s="1">
        <v>2026</v>
      </c>
      <c r="N1" s="2">
        <v>2027</v>
      </c>
      <c r="O1" s="1">
        <v>2028</v>
      </c>
      <c r="P1" s="2">
        <v>2029</v>
      </c>
      <c r="Q1" s="1">
        <v>2030</v>
      </c>
      <c r="R1" s="2">
        <v>2031</v>
      </c>
      <c r="S1" s="1">
        <v>2032</v>
      </c>
      <c r="T1" s="2">
        <v>2033</v>
      </c>
      <c r="U1" s="1">
        <v>2034</v>
      </c>
      <c r="V1" s="2">
        <v>2035</v>
      </c>
      <c r="W1" s="1">
        <v>2036</v>
      </c>
      <c r="X1" s="2">
        <v>2037</v>
      </c>
      <c r="Y1" s="1">
        <v>2038</v>
      </c>
      <c r="Z1" s="2">
        <v>2039</v>
      </c>
      <c r="AA1" s="1">
        <v>2040</v>
      </c>
      <c r="AB1" s="2">
        <v>2041</v>
      </c>
      <c r="AC1" s="1">
        <v>2042</v>
      </c>
      <c r="AD1" s="2">
        <v>2043</v>
      </c>
      <c r="AE1" s="1">
        <v>2044</v>
      </c>
      <c r="AF1" s="2">
        <v>2045</v>
      </c>
      <c r="AG1" s="1">
        <v>2046</v>
      </c>
      <c r="AH1" s="2">
        <v>2047</v>
      </c>
      <c r="AI1" s="1">
        <v>2048</v>
      </c>
      <c r="AJ1" s="2">
        <v>2049</v>
      </c>
      <c r="AK1" s="1">
        <v>2050</v>
      </c>
    </row>
    <row r="2" spans="1:37">
      <c r="A2" s="1" t="s">
        <v>2</v>
      </c>
      <c r="B2" s="4">
        <f>'DV-psgr'!H41</f>
        <v>1.404094416519162</v>
      </c>
      <c r="C2" s="4">
        <f>$B2</f>
        <v>1.404094416519162</v>
      </c>
      <c r="D2" s="4">
        <f t="shared" ref="D2:AK7" si="0">$B2</f>
        <v>1.404094416519162</v>
      </c>
      <c r="E2" s="4">
        <f t="shared" si="0"/>
        <v>1.404094416519162</v>
      </c>
      <c r="F2" s="4">
        <f t="shared" si="0"/>
        <v>1.404094416519162</v>
      </c>
      <c r="G2" s="4">
        <f t="shared" si="0"/>
        <v>1.404094416519162</v>
      </c>
      <c r="H2" s="4">
        <f t="shared" si="0"/>
        <v>1.404094416519162</v>
      </c>
      <c r="I2" s="4">
        <f t="shared" si="0"/>
        <v>1.404094416519162</v>
      </c>
      <c r="J2" s="4">
        <f t="shared" si="0"/>
        <v>1.404094416519162</v>
      </c>
      <c r="K2" s="4">
        <f t="shared" si="0"/>
        <v>1.404094416519162</v>
      </c>
      <c r="L2" s="4">
        <f t="shared" si="0"/>
        <v>1.404094416519162</v>
      </c>
      <c r="M2" s="4">
        <f t="shared" si="0"/>
        <v>1.404094416519162</v>
      </c>
      <c r="N2" s="4">
        <f t="shared" si="0"/>
        <v>1.404094416519162</v>
      </c>
      <c r="O2" s="4">
        <f t="shared" si="0"/>
        <v>1.404094416519162</v>
      </c>
      <c r="P2" s="4">
        <f t="shared" si="0"/>
        <v>1.404094416519162</v>
      </c>
      <c r="Q2" s="4">
        <f t="shared" si="0"/>
        <v>1.404094416519162</v>
      </c>
      <c r="R2" s="4">
        <f t="shared" si="0"/>
        <v>1.404094416519162</v>
      </c>
      <c r="S2" s="4">
        <f t="shared" si="0"/>
        <v>1.404094416519162</v>
      </c>
      <c r="T2" s="4">
        <f t="shared" si="0"/>
        <v>1.404094416519162</v>
      </c>
      <c r="U2" s="4">
        <f t="shared" si="0"/>
        <v>1.404094416519162</v>
      </c>
      <c r="V2" s="4">
        <f t="shared" si="0"/>
        <v>1.404094416519162</v>
      </c>
      <c r="W2" s="4">
        <f t="shared" si="0"/>
        <v>1.404094416519162</v>
      </c>
      <c r="X2" s="4">
        <f t="shared" si="0"/>
        <v>1.404094416519162</v>
      </c>
      <c r="Y2" s="4">
        <f t="shared" si="0"/>
        <v>1.404094416519162</v>
      </c>
      <c r="Z2" s="4">
        <f t="shared" si="0"/>
        <v>1.404094416519162</v>
      </c>
      <c r="AA2" s="4">
        <f t="shared" si="0"/>
        <v>1.404094416519162</v>
      </c>
      <c r="AB2" s="4">
        <f t="shared" si="0"/>
        <v>1.404094416519162</v>
      </c>
      <c r="AC2" s="4">
        <f t="shared" si="0"/>
        <v>1.404094416519162</v>
      </c>
      <c r="AD2" s="4">
        <f t="shared" si="0"/>
        <v>1.404094416519162</v>
      </c>
      <c r="AE2" s="4">
        <f t="shared" si="0"/>
        <v>1.404094416519162</v>
      </c>
      <c r="AF2" s="4">
        <f t="shared" si="0"/>
        <v>1.404094416519162</v>
      </c>
      <c r="AG2" s="4">
        <f t="shared" si="0"/>
        <v>1.404094416519162</v>
      </c>
      <c r="AH2" s="4">
        <f t="shared" si="0"/>
        <v>1.404094416519162</v>
      </c>
      <c r="AI2" s="4">
        <f t="shared" si="0"/>
        <v>1.404094416519162</v>
      </c>
      <c r="AJ2" s="4">
        <f t="shared" si="0"/>
        <v>1.404094416519162</v>
      </c>
      <c r="AK2" s="4">
        <f t="shared" si="0"/>
        <v>1.404094416519162</v>
      </c>
    </row>
    <row r="3" spans="1:37">
      <c r="A3" s="1" t="s">
        <v>3</v>
      </c>
      <c r="B3" s="5">
        <f>'DV-psgr'!H42</f>
        <v>14.731070293267342</v>
      </c>
      <c r="C3" s="4">
        <f t="shared" ref="C3:R7" si="1">$B3</f>
        <v>14.731070293267342</v>
      </c>
      <c r="D3" s="4">
        <f t="shared" si="1"/>
        <v>14.731070293267342</v>
      </c>
      <c r="E3" s="4">
        <f t="shared" si="1"/>
        <v>14.731070293267342</v>
      </c>
      <c r="F3" s="4">
        <f t="shared" si="1"/>
        <v>14.731070293267342</v>
      </c>
      <c r="G3" s="4">
        <f t="shared" si="1"/>
        <v>14.731070293267342</v>
      </c>
      <c r="H3" s="4">
        <f t="shared" si="1"/>
        <v>14.731070293267342</v>
      </c>
      <c r="I3" s="4">
        <f t="shared" si="1"/>
        <v>14.731070293267342</v>
      </c>
      <c r="J3" s="4">
        <f t="shared" si="1"/>
        <v>14.731070293267342</v>
      </c>
      <c r="K3" s="4">
        <f t="shared" si="1"/>
        <v>14.731070293267342</v>
      </c>
      <c r="L3" s="4">
        <f t="shared" si="1"/>
        <v>14.731070293267342</v>
      </c>
      <c r="M3" s="4">
        <f t="shared" si="1"/>
        <v>14.731070293267342</v>
      </c>
      <c r="N3" s="4">
        <f t="shared" si="1"/>
        <v>14.731070293267342</v>
      </c>
      <c r="O3" s="4">
        <f t="shared" si="1"/>
        <v>14.731070293267342</v>
      </c>
      <c r="P3" s="4">
        <f t="shared" si="1"/>
        <v>14.731070293267342</v>
      </c>
      <c r="Q3" s="4">
        <f t="shared" si="1"/>
        <v>14.731070293267342</v>
      </c>
      <c r="R3" s="4">
        <f t="shared" si="1"/>
        <v>14.731070293267342</v>
      </c>
      <c r="S3" s="4">
        <f t="shared" si="0"/>
        <v>14.731070293267342</v>
      </c>
      <c r="T3" s="4">
        <f t="shared" si="0"/>
        <v>14.731070293267342</v>
      </c>
      <c r="U3" s="4">
        <f t="shared" si="0"/>
        <v>14.731070293267342</v>
      </c>
      <c r="V3" s="4">
        <f t="shared" si="0"/>
        <v>14.731070293267342</v>
      </c>
      <c r="W3" s="4">
        <f t="shared" si="0"/>
        <v>14.731070293267342</v>
      </c>
      <c r="X3" s="4">
        <f t="shared" si="0"/>
        <v>14.731070293267342</v>
      </c>
      <c r="Y3" s="4">
        <f t="shared" si="0"/>
        <v>14.731070293267342</v>
      </c>
      <c r="Z3" s="4">
        <f t="shared" si="0"/>
        <v>14.731070293267342</v>
      </c>
      <c r="AA3" s="4">
        <f t="shared" si="0"/>
        <v>14.731070293267342</v>
      </c>
      <c r="AB3" s="4">
        <f t="shared" si="0"/>
        <v>14.731070293267342</v>
      </c>
      <c r="AC3" s="4">
        <f t="shared" si="0"/>
        <v>14.731070293267342</v>
      </c>
      <c r="AD3" s="4">
        <f t="shared" si="0"/>
        <v>14.731070293267342</v>
      </c>
      <c r="AE3" s="4">
        <f t="shared" si="0"/>
        <v>14.731070293267342</v>
      </c>
      <c r="AF3" s="4">
        <f t="shared" si="0"/>
        <v>14.731070293267342</v>
      </c>
      <c r="AG3" s="4">
        <f t="shared" si="0"/>
        <v>14.731070293267342</v>
      </c>
      <c r="AH3" s="4">
        <f t="shared" si="0"/>
        <v>14.731070293267342</v>
      </c>
      <c r="AI3" s="4">
        <f t="shared" si="0"/>
        <v>14.731070293267342</v>
      </c>
      <c r="AJ3" s="4">
        <f t="shared" si="0"/>
        <v>14.731070293267342</v>
      </c>
      <c r="AK3" s="4">
        <f t="shared" si="0"/>
        <v>14.731070293267342</v>
      </c>
    </row>
    <row r="4" spans="1:37">
      <c r="A4" s="1" t="s">
        <v>4</v>
      </c>
      <c r="B4" s="5">
        <f>BAADTbVT_air!K16</f>
        <v>155.72981935122084</v>
      </c>
      <c r="C4" s="4">
        <f t="shared" si="1"/>
        <v>155.72981935122084</v>
      </c>
      <c r="D4" s="4">
        <f t="shared" si="0"/>
        <v>155.72981935122084</v>
      </c>
      <c r="E4" s="4">
        <f t="shared" si="0"/>
        <v>155.72981935122084</v>
      </c>
      <c r="F4" s="4">
        <f t="shared" si="0"/>
        <v>155.72981935122084</v>
      </c>
      <c r="G4" s="4">
        <f t="shared" si="0"/>
        <v>155.72981935122084</v>
      </c>
      <c r="H4" s="4">
        <f t="shared" si="0"/>
        <v>155.72981935122084</v>
      </c>
      <c r="I4" s="4">
        <f t="shared" si="0"/>
        <v>155.72981935122084</v>
      </c>
      <c r="J4" s="4">
        <f t="shared" si="0"/>
        <v>155.72981935122084</v>
      </c>
      <c r="K4" s="4">
        <f t="shared" si="0"/>
        <v>155.72981935122084</v>
      </c>
      <c r="L4" s="4">
        <f t="shared" si="0"/>
        <v>155.72981935122084</v>
      </c>
      <c r="M4" s="4">
        <f t="shared" si="0"/>
        <v>155.72981935122084</v>
      </c>
      <c r="N4" s="4">
        <f t="shared" si="0"/>
        <v>155.72981935122084</v>
      </c>
      <c r="O4" s="4">
        <f t="shared" si="0"/>
        <v>155.72981935122084</v>
      </c>
      <c r="P4" s="4">
        <f t="shared" si="0"/>
        <v>155.72981935122084</v>
      </c>
      <c r="Q4" s="4">
        <f t="shared" si="0"/>
        <v>155.72981935122084</v>
      </c>
      <c r="R4" s="4">
        <f t="shared" si="0"/>
        <v>155.72981935122084</v>
      </c>
      <c r="S4" s="4">
        <f t="shared" si="0"/>
        <v>155.72981935122084</v>
      </c>
      <c r="T4" s="4">
        <f t="shared" si="0"/>
        <v>155.72981935122084</v>
      </c>
      <c r="U4" s="4">
        <f t="shared" si="0"/>
        <v>155.72981935122084</v>
      </c>
      <c r="V4" s="4">
        <f t="shared" si="0"/>
        <v>155.72981935122084</v>
      </c>
      <c r="W4" s="4">
        <f t="shared" si="0"/>
        <v>155.72981935122084</v>
      </c>
      <c r="X4" s="4">
        <f t="shared" si="0"/>
        <v>155.72981935122084</v>
      </c>
      <c r="Y4" s="4">
        <f t="shared" si="0"/>
        <v>155.72981935122084</v>
      </c>
      <c r="Z4" s="4">
        <f t="shared" si="0"/>
        <v>155.72981935122084</v>
      </c>
      <c r="AA4" s="4">
        <f t="shared" si="0"/>
        <v>155.72981935122084</v>
      </c>
      <c r="AB4" s="4">
        <f t="shared" si="0"/>
        <v>155.72981935122084</v>
      </c>
      <c r="AC4" s="4">
        <f t="shared" si="0"/>
        <v>155.72981935122084</v>
      </c>
      <c r="AD4" s="4">
        <f t="shared" si="0"/>
        <v>155.72981935122084</v>
      </c>
      <c r="AE4" s="4">
        <f t="shared" si="0"/>
        <v>155.72981935122084</v>
      </c>
      <c r="AF4" s="4">
        <f t="shared" si="0"/>
        <v>155.72981935122084</v>
      </c>
      <c r="AG4" s="4">
        <f t="shared" si="0"/>
        <v>155.72981935122084</v>
      </c>
      <c r="AH4" s="4">
        <f t="shared" si="0"/>
        <v>155.72981935122084</v>
      </c>
      <c r="AI4" s="4">
        <f t="shared" si="0"/>
        <v>155.72981935122084</v>
      </c>
      <c r="AJ4" s="4">
        <f t="shared" si="0"/>
        <v>155.72981935122084</v>
      </c>
      <c r="AK4" s="4">
        <f t="shared" si="0"/>
        <v>155.72981935122084</v>
      </c>
    </row>
    <row r="5" spans="1:37">
      <c r="A5" s="1" t="s">
        <v>5</v>
      </c>
      <c r="B5" s="5">
        <f>rail!D30</f>
        <v>382.85954795395736</v>
      </c>
      <c r="C5" s="4">
        <f t="shared" si="1"/>
        <v>382.85954795395736</v>
      </c>
      <c r="D5" s="4">
        <f t="shared" si="0"/>
        <v>382.85954795395736</v>
      </c>
      <c r="E5" s="4">
        <f t="shared" si="0"/>
        <v>382.85954795395736</v>
      </c>
      <c r="F5" s="4">
        <f t="shared" si="0"/>
        <v>382.85954795395736</v>
      </c>
      <c r="G5" s="4">
        <f t="shared" si="0"/>
        <v>382.85954795395736</v>
      </c>
      <c r="H5" s="4">
        <f t="shared" si="0"/>
        <v>382.85954795395736</v>
      </c>
      <c r="I5" s="4">
        <f t="shared" si="0"/>
        <v>382.85954795395736</v>
      </c>
      <c r="J5" s="4">
        <f t="shared" si="0"/>
        <v>382.85954795395736</v>
      </c>
      <c r="K5" s="4">
        <f t="shared" si="0"/>
        <v>382.85954795395736</v>
      </c>
      <c r="L5" s="4">
        <f t="shared" si="0"/>
        <v>382.85954795395736</v>
      </c>
      <c r="M5" s="4">
        <f t="shared" si="0"/>
        <v>382.85954795395736</v>
      </c>
      <c r="N5" s="4">
        <f t="shared" si="0"/>
        <v>382.85954795395736</v>
      </c>
      <c r="O5" s="4">
        <f t="shared" si="0"/>
        <v>382.85954795395736</v>
      </c>
      <c r="P5" s="4">
        <f t="shared" si="0"/>
        <v>382.85954795395736</v>
      </c>
      <c r="Q5" s="4">
        <f t="shared" si="0"/>
        <v>382.85954795395736</v>
      </c>
      <c r="R5" s="4">
        <f t="shared" si="0"/>
        <v>382.85954795395736</v>
      </c>
      <c r="S5" s="4">
        <f t="shared" si="0"/>
        <v>382.85954795395736</v>
      </c>
      <c r="T5" s="4">
        <f t="shared" si="0"/>
        <v>382.85954795395736</v>
      </c>
      <c r="U5" s="4">
        <f t="shared" si="0"/>
        <v>382.85954795395736</v>
      </c>
      <c r="V5" s="4">
        <f t="shared" si="0"/>
        <v>382.85954795395736</v>
      </c>
      <c r="W5" s="4">
        <f t="shared" si="0"/>
        <v>382.85954795395736</v>
      </c>
      <c r="X5" s="4">
        <f t="shared" si="0"/>
        <v>382.85954795395736</v>
      </c>
      <c r="Y5" s="4">
        <f t="shared" si="0"/>
        <v>382.85954795395736</v>
      </c>
      <c r="Z5" s="4">
        <f t="shared" si="0"/>
        <v>382.85954795395736</v>
      </c>
      <c r="AA5" s="4">
        <f t="shared" si="0"/>
        <v>382.85954795395736</v>
      </c>
      <c r="AB5" s="4">
        <f t="shared" si="0"/>
        <v>382.85954795395736</v>
      </c>
      <c r="AC5" s="4">
        <f t="shared" si="0"/>
        <v>382.85954795395736</v>
      </c>
      <c r="AD5" s="4">
        <f t="shared" si="0"/>
        <v>382.85954795395736</v>
      </c>
      <c r="AE5" s="4">
        <f t="shared" si="0"/>
        <v>382.85954795395736</v>
      </c>
      <c r="AF5" s="4">
        <f t="shared" si="0"/>
        <v>382.85954795395736</v>
      </c>
      <c r="AG5" s="4">
        <f t="shared" si="0"/>
        <v>382.85954795395736</v>
      </c>
      <c r="AH5" s="4">
        <f t="shared" si="0"/>
        <v>382.85954795395736</v>
      </c>
      <c r="AI5" s="4">
        <f t="shared" si="0"/>
        <v>382.85954795395736</v>
      </c>
      <c r="AJ5" s="4">
        <f t="shared" si="0"/>
        <v>382.85954795395736</v>
      </c>
      <c r="AK5" s="4">
        <f t="shared" si="0"/>
        <v>382.85954795395736</v>
      </c>
    </row>
    <row r="6" spans="1:37">
      <c r="A6" s="6" t="s">
        <v>6</v>
      </c>
      <c r="B6" s="4">
        <f>BAADTbVT_ships!E73</f>
        <v>337.61417769892506</v>
      </c>
      <c r="C6" s="4">
        <f t="shared" si="1"/>
        <v>337.61417769892506</v>
      </c>
      <c r="D6" s="4">
        <f t="shared" si="0"/>
        <v>337.61417769892506</v>
      </c>
      <c r="E6" s="4">
        <f t="shared" si="0"/>
        <v>337.61417769892506</v>
      </c>
      <c r="F6" s="4">
        <f t="shared" si="0"/>
        <v>337.61417769892506</v>
      </c>
      <c r="G6" s="4">
        <f t="shared" si="0"/>
        <v>337.61417769892506</v>
      </c>
      <c r="H6" s="4">
        <f t="shared" si="0"/>
        <v>337.61417769892506</v>
      </c>
      <c r="I6" s="4">
        <f t="shared" si="0"/>
        <v>337.61417769892506</v>
      </c>
      <c r="J6" s="4">
        <f t="shared" si="0"/>
        <v>337.61417769892506</v>
      </c>
      <c r="K6" s="4">
        <f t="shared" si="0"/>
        <v>337.61417769892506</v>
      </c>
      <c r="L6" s="4">
        <f t="shared" si="0"/>
        <v>337.61417769892506</v>
      </c>
      <c r="M6" s="4">
        <f t="shared" si="0"/>
        <v>337.61417769892506</v>
      </c>
      <c r="N6" s="4">
        <f t="shared" si="0"/>
        <v>337.61417769892506</v>
      </c>
      <c r="O6" s="4">
        <f t="shared" si="0"/>
        <v>337.61417769892506</v>
      </c>
      <c r="P6" s="4">
        <f t="shared" si="0"/>
        <v>337.61417769892506</v>
      </c>
      <c r="Q6" s="4">
        <f t="shared" si="0"/>
        <v>337.61417769892506</v>
      </c>
      <c r="R6" s="4">
        <f t="shared" si="0"/>
        <v>337.61417769892506</v>
      </c>
      <c r="S6" s="4">
        <f t="shared" si="0"/>
        <v>337.61417769892506</v>
      </c>
      <c r="T6" s="4">
        <f t="shared" si="0"/>
        <v>337.61417769892506</v>
      </c>
      <c r="U6" s="4">
        <f t="shared" si="0"/>
        <v>337.61417769892506</v>
      </c>
      <c r="V6" s="4">
        <f t="shared" si="0"/>
        <v>337.61417769892506</v>
      </c>
      <c r="W6" s="4">
        <f t="shared" si="0"/>
        <v>337.61417769892506</v>
      </c>
      <c r="X6" s="4">
        <f t="shared" si="0"/>
        <v>337.61417769892506</v>
      </c>
      <c r="Y6" s="4">
        <f t="shared" si="0"/>
        <v>337.61417769892506</v>
      </c>
      <c r="Z6" s="4">
        <f t="shared" si="0"/>
        <v>337.61417769892506</v>
      </c>
      <c r="AA6" s="4">
        <f t="shared" si="0"/>
        <v>337.61417769892506</v>
      </c>
      <c r="AB6" s="4">
        <f t="shared" si="0"/>
        <v>337.61417769892506</v>
      </c>
      <c r="AC6" s="4">
        <f t="shared" si="0"/>
        <v>337.61417769892506</v>
      </c>
      <c r="AD6" s="4">
        <f t="shared" si="0"/>
        <v>337.61417769892506</v>
      </c>
      <c r="AE6" s="4">
        <f t="shared" si="0"/>
        <v>337.61417769892506</v>
      </c>
      <c r="AF6" s="4">
        <f t="shared" si="0"/>
        <v>337.61417769892506</v>
      </c>
      <c r="AG6" s="4">
        <f t="shared" si="0"/>
        <v>337.61417769892506</v>
      </c>
      <c r="AH6" s="4">
        <f t="shared" si="0"/>
        <v>337.61417769892506</v>
      </c>
      <c r="AI6" s="4">
        <f t="shared" si="0"/>
        <v>337.61417769892506</v>
      </c>
      <c r="AJ6" s="4">
        <f t="shared" si="0"/>
        <v>337.61417769892506</v>
      </c>
      <c r="AK6" s="4">
        <f t="shared" si="0"/>
        <v>337.61417769892506</v>
      </c>
    </row>
    <row r="7" spans="1:37">
      <c r="A7" s="1" t="s">
        <v>7</v>
      </c>
      <c r="B7" s="60">
        <v>1.1000000000000001</v>
      </c>
      <c r="C7" s="4">
        <f t="shared" si="1"/>
        <v>1.1000000000000001</v>
      </c>
      <c r="D7" s="4">
        <f t="shared" si="0"/>
        <v>1.1000000000000001</v>
      </c>
      <c r="E7" s="4">
        <f t="shared" si="0"/>
        <v>1.1000000000000001</v>
      </c>
      <c r="F7" s="4">
        <f t="shared" si="0"/>
        <v>1.1000000000000001</v>
      </c>
      <c r="G7" s="4">
        <f t="shared" si="0"/>
        <v>1.1000000000000001</v>
      </c>
      <c r="H7" s="4">
        <f t="shared" si="0"/>
        <v>1.1000000000000001</v>
      </c>
      <c r="I7" s="4">
        <f t="shared" si="0"/>
        <v>1.1000000000000001</v>
      </c>
      <c r="J7" s="4">
        <f t="shared" si="0"/>
        <v>1.1000000000000001</v>
      </c>
      <c r="K7" s="4">
        <f t="shared" si="0"/>
        <v>1.1000000000000001</v>
      </c>
      <c r="L7" s="4">
        <f t="shared" si="0"/>
        <v>1.1000000000000001</v>
      </c>
      <c r="M7" s="4">
        <f t="shared" si="0"/>
        <v>1.1000000000000001</v>
      </c>
      <c r="N7" s="4">
        <f t="shared" si="0"/>
        <v>1.1000000000000001</v>
      </c>
      <c r="O7" s="4">
        <f t="shared" si="0"/>
        <v>1.1000000000000001</v>
      </c>
      <c r="P7" s="4">
        <f t="shared" si="0"/>
        <v>1.1000000000000001</v>
      </c>
      <c r="Q7" s="4">
        <f t="shared" si="0"/>
        <v>1.1000000000000001</v>
      </c>
      <c r="R7" s="4">
        <f t="shared" si="0"/>
        <v>1.1000000000000001</v>
      </c>
      <c r="S7" s="4">
        <f t="shared" si="0"/>
        <v>1.1000000000000001</v>
      </c>
      <c r="T7" s="4">
        <f t="shared" si="0"/>
        <v>1.1000000000000001</v>
      </c>
      <c r="U7" s="4">
        <f t="shared" si="0"/>
        <v>1.1000000000000001</v>
      </c>
      <c r="V7" s="4">
        <f t="shared" si="0"/>
        <v>1.1000000000000001</v>
      </c>
      <c r="W7" s="4">
        <f t="shared" si="0"/>
        <v>1.1000000000000001</v>
      </c>
      <c r="X7" s="4">
        <f t="shared" si="0"/>
        <v>1.1000000000000001</v>
      </c>
      <c r="Y7" s="4">
        <f t="shared" si="0"/>
        <v>1.1000000000000001</v>
      </c>
      <c r="Z7" s="4">
        <f t="shared" si="0"/>
        <v>1.1000000000000001</v>
      </c>
      <c r="AA7" s="4">
        <f t="shared" si="0"/>
        <v>1.1000000000000001</v>
      </c>
      <c r="AB7" s="4">
        <f t="shared" si="0"/>
        <v>1.1000000000000001</v>
      </c>
      <c r="AC7" s="4">
        <f t="shared" si="0"/>
        <v>1.1000000000000001</v>
      </c>
      <c r="AD7" s="4">
        <f t="shared" si="0"/>
        <v>1.1000000000000001</v>
      </c>
      <c r="AE7" s="4">
        <f t="shared" si="0"/>
        <v>1.1000000000000001</v>
      </c>
      <c r="AF7" s="4">
        <f t="shared" si="0"/>
        <v>1.1000000000000001</v>
      </c>
      <c r="AG7" s="4">
        <f t="shared" si="0"/>
        <v>1.1000000000000001</v>
      </c>
      <c r="AH7" s="4">
        <f t="shared" si="0"/>
        <v>1.1000000000000001</v>
      </c>
      <c r="AI7" s="4">
        <f t="shared" si="0"/>
        <v>1.1000000000000001</v>
      </c>
      <c r="AJ7" s="4">
        <f t="shared" si="0"/>
        <v>1.1000000000000001</v>
      </c>
      <c r="AK7" s="4">
        <f t="shared" si="0"/>
        <v>1.1000000000000001</v>
      </c>
    </row>
  </sheetData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RowHeight="16.5"/>
  <cols>
    <col min="1" max="1" width="11.875" customWidth="1"/>
  </cols>
  <sheetData>
    <row r="1" spans="1:36" s="1" customFormat="1" ht="49.5">
      <c r="A1" s="7" t="s">
        <v>10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76">
        <f>'DV-freight'!O10</f>
        <v>1.2304866591260886</v>
      </c>
      <c r="C2" s="76">
        <f>$B$2</f>
        <v>1.2304866591260886</v>
      </c>
      <c r="D2" s="76">
        <f t="shared" ref="D2:AJ2" si="0">$B$2</f>
        <v>1.2304866591260886</v>
      </c>
      <c r="E2" s="76">
        <f t="shared" si="0"/>
        <v>1.2304866591260886</v>
      </c>
      <c r="F2" s="76">
        <f t="shared" si="0"/>
        <v>1.2304866591260886</v>
      </c>
      <c r="G2" s="76">
        <f t="shared" si="0"/>
        <v>1.2304866591260886</v>
      </c>
      <c r="H2" s="76">
        <f t="shared" si="0"/>
        <v>1.2304866591260886</v>
      </c>
      <c r="I2" s="76">
        <f t="shared" si="0"/>
        <v>1.2304866591260886</v>
      </c>
      <c r="J2" s="76">
        <f t="shared" si="0"/>
        <v>1.2304866591260886</v>
      </c>
      <c r="K2" s="76">
        <f t="shared" si="0"/>
        <v>1.2304866591260886</v>
      </c>
      <c r="L2" s="76">
        <f t="shared" si="0"/>
        <v>1.2304866591260886</v>
      </c>
      <c r="M2" s="76">
        <f t="shared" si="0"/>
        <v>1.2304866591260886</v>
      </c>
      <c r="N2" s="76">
        <f t="shared" si="0"/>
        <v>1.2304866591260886</v>
      </c>
      <c r="O2" s="76">
        <f t="shared" si="0"/>
        <v>1.2304866591260886</v>
      </c>
      <c r="P2" s="76">
        <f t="shared" si="0"/>
        <v>1.2304866591260886</v>
      </c>
      <c r="Q2" s="76">
        <f t="shared" si="0"/>
        <v>1.2304866591260886</v>
      </c>
      <c r="R2" s="76">
        <f t="shared" si="0"/>
        <v>1.2304866591260886</v>
      </c>
      <c r="S2" s="76">
        <f t="shared" si="0"/>
        <v>1.2304866591260886</v>
      </c>
      <c r="T2" s="76">
        <f t="shared" si="0"/>
        <v>1.2304866591260886</v>
      </c>
      <c r="U2" s="76">
        <f t="shared" si="0"/>
        <v>1.2304866591260886</v>
      </c>
      <c r="V2" s="76">
        <f t="shared" si="0"/>
        <v>1.2304866591260886</v>
      </c>
      <c r="W2" s="76">
        <f t="shared" si="0"/>
        <v>1.2304866591260886</v>
      </c>
      <c r="X2" s="76">
        <f t="shared" si="0"/>
        <v>1.2304866591260886</v>
      </c>
      <c r="Y2" s="76">
        <f t="shared" si="0"/>
        <v>1.2304866591260886</v>
      </c>
      <c r="Z2" s="76">
        <f t="shared" si="0"/>
        <v>1.2304866591260886</v>
      </c>
      <c r="AA2" s="76">
        <f t="shared" si="0"/>
        <v>1.2304866591260886</v>
      </c>
      <c r="AB2" s="76">
        <f t="shared" si="0"/>
        <v>1.2304866591260886</v>
      </c>
      <c r="AC2" s="76">
        <f t="shared" si="0"/>
        <v>1.2304866591260886</v>
      </c>
      <c r="AD2" s="76">
        <f t="shared" si="0"/>
        <v>1.2304866591260886</v>
      </c>
      <c r="AE2" s="76">
        <f t="shared" si="0"/>
        <v>1.2304866591260886</v>
      </c>
      <c r="AF2" s="76">
        <f t="shared" si="0"/>
        <v>1.2304866591260886</v>
      </c>
      <c r="AG2" s="76">
        <f t="shared" si="0"/>
        <v>1.2304866591260886</v>
      </c>
      <c r="AH2" s="76">
        <f t="shared" si="0"/>
        <v>1.2304866591260886</v>
      </c>
      <c r="AI2" s="76">
        <f t="shared" si="0"/>
        <v>1.2304866591260886</v>
      </c>
      <c r="AJ2" s="76">
        <f t="shared" si="0"/>
        <v>1.2304866591260886</v>
      </c>
    </row>
    <row r="3" spans="1:36">
      <c r="A3" s="1" t="s">
        <v>3</v>
      </c>
      <c r="B3" s="77">
        <f>'DV-freight'!K10</f>
        <v>27.6</v>
      </c>
      <c r="C3">
        <f t="shared" ref="C3:R7" si="1">$B3</f>
        <v>27.6</v>
      </c>
      <c r="D3">
        <f t="shared" si="1"/>
        <v>27.6</v>
      </c>
      <c r="E3">
        <f t="shared" si="1"/>
        <v>27.6</v>
      </c>
      <c r="F3">
        <f t="shared" si="1"/>
        <v>27.6</v>
      </c>
      <c r="G3">
        <f t="shared" si="1"/>
        <v>27.6</v>
      </c>
      <c r="H3">
        <f t="shared" si="1"/>
        <v>27.6</v>
      </c>
      <c r="I3">
        <f t="shared" si="1"/>
        <v>27.6</v>
      </c>
      <c r="J3">
        <f t="shared" si="1"/>
        <v>27.6</v>
      </c>
      <c r="K3">
        <f t="shared" si="1"/>
        <v>27.6</v>
      </c>
      <c r="L3">
        <f t="shared" si="1"/>
        <v>27.6</v>
      </c>
      <c r="M3">
        <f t="shared" si="1"/>
        <v>27.6</v>
      </c>
      <c r="N3">
        <f t="shared" si="1"/>
        <v>27.6</v>
      </c>
      <c r="O3">
        <f t="shared" si="1"/>
        <v>27.6</v>
      </c>
      <c r="P3">
        <f t="shared" si="1"/>
        <v>27.6</v>
      </c>
      <c r="Q3">
        <f t="shared" si="1"/>
        <v>27.6</v>
      </c>
      <c r="R3">
        <f t="shared" si="1"/>
        <v>27.6</v>
      </c>
      <c r="S3">
        <f t="shared" ref="D3:AJ7" si="2">$B3</f>
        <v>27.6</v>
      </c>
      <c r="T3">
        <f t="shared" si="2"/>
        <v>27.6</v>
      </c>
      <c r="U3">
        <f t="shared" si="2"/>
        <v>27.6</v>
      </c>
      <c r="V3">
        <f t="shared" si="2"/>
        <v>27.6</v>
      </c>
      <c r="W3">
        <f t="shared" si="2"/>
        <v>27.6</v>
      </c>
      <c r="X3">
        <f t="shared" si="2"/>
        <v>27.6</v>
      </c>
      <c r="Y3">
        <f t="shared" si="2"/>
        <v>27.6</v>
      </c>
      <c r="Z3">
        <f t="shared" si="2"/>
        <v>27.6</v>
      </c>
      <c r="AA3">
        <f t="shared" si="2"/>
        <v>27.6</v>
      </c>
      <c r="AB3">
        <f t="shared" si="2"/>
        <v>27.6</v>
      </c>
      <c r="AC3">
        <f t="shared" si="2"/>
        <v>27.6</v>
      </c>
      <c r="AD3">
        <f t="shared" si="2"/>
        <v>27.6</v>
      </c>
      <c r="AE3">
        <f t="shared" si="2"/>
        <v>27.6</v>
      </c>
      <c r="AF3">
        <f t="shared" si="2"/>
        <v>27.6</v>
      </c>
      <c r="AG3">
        <f t="shared" si="2"/>
        <v>27.6</v>
      </c>
      <c r="AH3">
        <f t="shared" si="2"/>
        <v>27.6</v>
      </c>
      <c r="AI3">
        <f t="shared" si="2"/>
        <v>27.6</v>
      </c>
      <c r="AJ3">
        <f t="shared" si="2"/>
        <v>27.6</v>
      </c>
    </row>
    <row r="4" spans="1:36">
      <c r="A4" s="1" t="s">
        <v>4</v>
      </c>
      <c r="B4" s="77">
        <f>BAADTbVT_air!L7</f>
        <v>63.556825639903742</v>
      </c>
      <c r="C4" s="3">
        <f t="shared" si="1"/>
        <v>63.556825639903742</v>
      </c>
      <c r="D4" s="3">
        <f t="shared" si="2"/>
        <v>63.556825639903742</v>
      </c>
      <c r="E4" s="3">
        <f t="shared" si="2"/>
        <v>63.556825639903742</v>
      </c>
      <c r="F4" s="3">
        <f t="shared" si="2"/>
        <v>63.556825639903742</v>
      </c>
      <c r="G4" s="3">
        <f t="shared" si="2"/>
        <v>63.556825639903742</v>
      </c>
      <c r="H4" s="3">
        <f t="shared" si="2"/>
        <v>63.556825639903742</v>
      </c>
      <c r="I4" s="3">
        <f t="shared" si="2"/>
        <v>63.556825639903742</v>
      </c>
      <c r="J4" s="3">
        <f t="shared" si="2"/>
        <v>63.556825639903742</v>
      </c>
      <c r="K4" s="3">
        <f t="shared" si="2"/>
        <v>63.556825639903742</v>
      </c>
      <c r="L4" s="3">
        <f t="shared" si="2"/>
        <v>63.556825639903742</v>
      </c>
      <c r="M4" s="3">
        <f t="shared" si="2"/>
        <v>63.556825639903742</v>
      </c>
      <c r="N4" s="3">
        <f t="shared" si="2"/>
        <v>63.556825639903742</v>
      </c>
      <c r="O4" s="3">
        <f t="shared" si="2"/>
        <v>63.556825639903742</v>
      </c>
      <c r="P4" s="3">
        <f t="shared" si="2"/>
        <v>63.556825639903742</v>
      </c>
      <c r="Q4" s="3">
        <f t="shared" si="2"/>
        <v>63.556825639903742</v>
      </c>
      <c r="R4" s="3">
        <f t="shared" si="2"/>
        <v>63.556825639903742</v>
      </c>
      <c r="S4" s="3">
        <f t="shared" si="2"/>
        <v>63.556825639903742</v>
      </c>
      <c r="T4" s="3">
        <f t="shared" si="2"/>
        <v>63.556825639903742</v>
      </c>
      <c r="U4" s="3">
        <f t="shared" si="2"/>
        <v>63.556825639903742</v>
      </c>
      <c r="V4" s="3">
        <f t="shared" si="2"/>
        <v>63.556825639903742</v>
      </c>
      <c r="W4" s="3">
        <f t="shared" si="2"/>
        <v>63.556825639903742</v>
      </c>
      <c r="X4" s="3">
        <f t="shared" si="2"/>
        <v>63.556825639903742</v>
      </c>
      <c r="Y4" s="3">
        <f t="shared" si="2"/>
        <v>63.556825639903742</v>
      </c>
      <c r="Z4" s="3">
        <f t="shared" si="2"/>
        <v>63.556825639903742</v>
      </c>
      <c r="AA4" s="3">
        <f t="shared" si="2"/>
        <v>63.556825639903742</v>
      </c>
      <c r="AB4" s="3">
        <f t="shared" si="2"/>
        <v>63.556825639903742</v>
      </c>
      <c r="AC4" s="3">
        <f t="shared" si="2"/>
        <v>63.556825639903742</v>
      </c>
      <c r="AD4" s="3">
        <f t="shared" si="2"/>
        <v>63.556825639903742</v>
      </c>
      <c r="AE4" s="3">
        <f t="shared" si="2"/>
        <v>63.556825639903742</v>
      </c>
      <c r="AF4" s="3">
        <f t="shared" si="2"/>
        <v>63.556825639903742</v>
      </c>
      <c r="AG4" s="3">
        <f t="shared" si="2"/>
        <v>63.556825639903742</v>
      </c>
      <c r="AH4" s="3">
        <f t="shared" si="2"/>
        <v>63.556825639903742</v>
      </c>
      <c r="AI4" s="3">
        <f t="shared" si="2"/>
        <v>63.556825639903742</v>
      </c>
      <c r="AJ4" s="3">
        <f t="shared" si="2"/>
        <v>63.556825639903742</v>
      </c>
    </row>
    <row r="5" spans="1:36">
      <c r="A5" s="1" t="s">
        <v>5</v>
      </c>
      <c r="B5" s="77">
        <f>rail!C15</f>
        <v>1514.4</v>
      </c>
      <c r="C5" s="3">
        <f t="shared" si="1"/>
        <v>1514.4</v>
      </c>
      <c r="D5" s="3">
        <f t="shared" si="2"/>
        <v>1514.4</v>
      </c>
      <c r="E5" s="3">
        <f t="shared" si="2"/>
        <v>1514.4</v>
      </c>
      <c r="F5" s="3">
        <f t="shared" si="2"/>
        <v>1514.4</v>
      </c>
      <c r="G5" s="3">
        <f t="shared" si="2"/>
        <v>1514.4</v>
      </c>
      <c r="H5" s="3">
        <f t="shared" si="2"/>
        <v>1514.4</v>
      </c>
      <c r="I5" s="3">
        <f t="shared" si="2"/>
        <v>1514.4</v>
      </c>
      <c r="J5" s="3">
        <f t="shared" si="2"/>
        <v>1514.4</v>
      </c>
      <c r="K5" s="3">
        <f t="shared" si="2"/>
        <v>1514.4</v>
      </c>
      <c r="L5" s="3">
        <f t="shared" si="2"/>
        <v>1514.4</v>
      </c>
      <c r="M5" s="3">
        <f t="shared" si="2"/>
        <v>1514.4</v>
      </c>
      <c r="N5" s="3">
        <f t="shared" si="2"/>
        <v>1514.4</v>
      </c>
      <c r="O5" s="3">
        <f t="shared" si="2"/>
        <v>1514.4</v>
      </c>
      <c r="P5" s="3">
        <f t="shared" si="2"/>
        <v>1514.4</v>
      </c>
      <c r="Q5" s="3">
        <f t="shared" si="2"/>
        <v>1514.4</v>
      </c>
      <c r="R5" s="3">
        <f t="shared" si="2"/>
        <v>1514.4</v>
      </c>
      <c r="S5" s="3">
        <f t="shared" si="2"/>
        <v>1514.4</v>
      </c>
      <c r="T5" s="3">
        <f t="shared" si="2"/>
        <v>1514.4</v>
      </c>
      <c r="U5" s="3">
        <f t="shared" si="2"/>
        <v>1514.4</v>
      </c>
      <c r="V5" s="3">
        <f t="shared" si="2"/>
        <v>1514.4</v>
      </c>
      <c r="W5" s="3">
        <f t="shared" si="2"/>
        <v>1514.4</v>
      </c>
      <c r="X5" s="3">
        <f t="shared" si="2"/>
        <v>1514.4</v>
      </c>
      <c r="Y5" s="3">
        <f t="shared" si="2"/>
        <v>1514.4</v>
      </c>
      <c r="Z5" s="3">
        <f t="shared" si="2"/>
        <v>1514.4</v>
      </c>
      <c r="AA5" s="3">
        <f t="shared" si="2"/>
        <v>1514.4</v>
      </c>
      <c r="AB5" s="3">
        <f t="shared" si="2"/>
        <v>1514.4</v>
      </c>
      <c r="AC5" s="3">
        <f t="shared" si="2"/>
        <v>1514.4</v>
      </c>
      <c r="AD5" s="3">
        <f t="shared" si="2"/>
        <v>1514.4</v>
      </c>
      <c r="AE5" s="3">
        <f t="shared" si="2"/>
        <v>1514.4</v>
      </c>
      <c r="AF5" s="3">
        <f t="shared" si="2"/>
        <v>1514.4</v>
      </c>
      <c r="AG5" s="3">
        <f t="shared" si="2"/>
        <v>1514.4</v>
      </c>
      <c r="AH5" s="3">
        <f t="shared" si="2"/>
        <v>1514.4</v>
      </c>
      <c r="AI5" s="3">
        <f t="shared" si="2"/>
        <v>1514.4</v>
      </c>
      <c r="AJ5" s="3">
        <f t="shared" si="2"/>
        <v>1514.4</v>
      </c>
    </row>
    <row r="6" spans="1:36">
      <c r="A6" s="1" t="s">
        <v>6</v>
      </c>
      <c r="B6" s="77">
        <f>BAADTbVT_ships!E76</f>
        <v>22833.86588020801</v>
      </c>
      <c r="C6" s="3">
        <f t="shared" si="1"/>
        <v>22833.86588020801</v>
      </c>
      <c r="D6" s="3">
        <f t="shared" si="2"/>
        <v>22833.86588020801</v>
      </c>
      <c r="E6" s="3">
        <f t="shared" si="2"/>
        <v>22833.86588020801</v>
      </c>
      <c r="F6" s="3">
        <f t="shared" si="2"/>
        <v>22833.86588020801</v>
      </c>
      <c r="G6" s="3">
        <f t="shared" si="2"/>
        <v>22833.86588020801</v>
      </c>
      <c r="H6" s="3">
        <f t="shared" si="2"/>
        <v>22833.86588020801</v>
      </c>
      <c r="I6" s="3">
        <f t="shared" si="2"/>
        <v>22833.86588020801</v>
      </c>
      <c r="J6" s="3">
        <f t="shared" si="2"/>
        <v>22833.86588020801</v>
      </c>
      <c r="K6" s="3">
        <f t="shared" si="2"/>
        <v>22833.86588020801</v>
      </c>
      <c r="L6" s="3">
        <f t="shared" si="2"/>
        <v>22833.86588020801</v>
      </c>
      <c r="M6" s="3">
        <f t="shared" si="2"/>
        <v>22833.86588020801</v>
      </c>
      <c r="N6" s="3">
        <f t="shared" si="2"/>
        <v>22833.86588020801</v>
      </c>
      <c r="O6" s="3">
        <f t="shared" si="2"/>
        <v>22833.86588020801</v>
      </c>
      <c r="P6" s="3">
        <f t="shared" si="2"/>
        <v>22833.86588020801</v>
      </c>
      <c r="Q6" s="3">
        <f t="shared" si="2"/>
        <v>22833.86588020801</v>
      </c>
      <c r="R6" s="3">
        <f t="shared" si="2"/>
        <v>22833.86588020801</v>
      </c>
      <c r="S6" s="3">
        <f t="shared" si="2"/>
        <v>22833.86588020801</v>
      </c>
      <c r="T6" s="3">
        <f t="shared" si="2"/>
        <v>22833.86588020801</v>
      </c>
      <c r="U6" s="3">
        <f t="shared" si="2"/>
        <v>22833.86588020801</v>
      </c>
      <c r="V6" s="3">
        <f t="shared" si="2"/>
        <v>22833.86588020801</v>
      </c>
      <c r="W6" s="3">
        <f t="shared" si="2"/>
        <v>22833.86588020801</v>
      </c>
      <c r="X6" s="3">
        <f t="shared" si="2"/>
        <v>22833.86588020801</v>
      </c>
      <c r="Y6" s="3">
        <f t="shared" si="2"/>
        <v>22833.86588020801</v>
      </c>
      <c r="Z6" s="3">
        <f t="shared" si="2"/>
        <v>22833.86588020801</v>
      </c>
      <c r="AA6" s="3">
        <f t="shared" si="2"/>
        <v>22833.86588020801</v>
      </c>
      <c r="AB6" s="3">
        <f t="shared" si="2"/>
        <v>22833.86588020801</v>
      </c>
      <c r="AC6" s="3">
        <f t="shared" si="2"/>
        <v>22833.86588020801</v>
      </c>
      <c r="AD6" s="3">
        <f t="shared" si="2"/>
        <v>22833.86588020801</v>
      </c>
      <c r="AE6" s="3">
        <f t="shared" si="2"/>
        <v>22833.86588020801</v>
      </c>
      <c r="AF6" s="3">
        <f t="shared" si="2"/>
        <v>22833.86588020801</v>
      </c>
      <c r="AG6" s="3">
        <f t="shared" si="2"/>
        <v>22833.86588020801</v>
      </c>
      <c r="AH6" s="3">
        <f t="shared" si="2"/>
        <v>22833.86588020801</v>
      </c>
      <c r="AI6" s="3">
        <f t="shared" si="2"/>
        <v>22833.86588020801</v>
      </c>
      <c r="AJ6" s="3">
        <f t="shared" si="2"/>
        <v>22833.86588020801</v>
      </c>
    </row>
    <row r="7" spans="1:36">
      <c r="A7" s="1" t="s">
        <v>7</v>
      </c>
      <c r="B7" s="61">
        <v>3.0000000000000001E-3</v>
      </c>
      <c r="C7">
        <f t="shared" si="1"/>
        <v>3.0000000000000001E-3</v>
      </c>
      <c r="D7">
        <f t="shared" si="2"/>
        <v>3.0000000000000001E-3</v>
      </c>
      <c r="E7">
        <f t="shared" si="2"/>
        <v>3.0000000000000001E-3</v>
      </c>
      <c r="F7">
        <f t="shared" si="2"/>
        <v>3.0000000000000001E-3</v>
      </c>
      <c r="G7">
        <f t="shared" si="2"/>
        <v>3.0000000000000001E-3</v>
      </c>
      <c r="H7">
        <f t="shared" si="2"/>
        <v>3.0000000000000001E-3</v>
      </c>
      <c r="I7">
        <f t="shared" si="2"/>
        <v>3.0000000000000001E-3</v>
      </c>
      <c r="J7">
        <f t="shared" si="2"/>
        <v>3.0000000000000001E-3</v>
      </c>
      <c r="K7">
        <f t="shared" si="2"/>
        <v>3.0000000000000001E-3</v>
      </c>
      <c r="L7">
        <f t="shared" si="2"/>
        <v>3.0000000000000001E-3</v>
      </c>
      <c r="M7">
        <f t="shared" si="2"/>
        <v>3.0000000000000001E-3</v>
      </c>
      <c r="N7">
        <f t="shared" si="2"/>
        <v>3.0000000000000001E-3</v>
      </c>
      <c r="O7">
        <f t="shared" si="2"/>
        <v>3.0000000000000001E-3</v>
      </c>
      <c r="P7">
        <f t="shared" si="2"/>
        <v>3.0000000000000001E-3</v>
      </c>
      <c r="Q7">
        <f t="shared" si="2"/>
        <v>3.0000000000000001E-3</v>
      </c>
      <c r="R7">
        <f t="shared" si="2"/>
        <v>3.0000000000000001E-3</v>
      </c>
      <c r="S7">
        <f t="shared" si="2"/>
        <v>3.0000000000000001E-3</v>
      </c>
      <c r="T7">
        <f t="shared" si="2"/>
        <v>3.0000000000000001E-3</v>
      </c>
      <c r="U7">
        <f t="shared" si="2"/>
        <v>3.0000000000000001E-3</v>
      </c>
      <c r="V7">
        <f t="shared" si="2"/>
        <v>3.0000000000000001E-3</v>
      </c>
      <c r="W7">
        <f t="shared" si="2"/>
        <v>3.0000000000000001E-3</v>
      </c>
      <c r="X7">
        <f t="shared" si="2"/>
        <v>3.0000000000000001E-3</v>
      </c>
      <c r="Y7">
        <f t="shared" si="2"/>
        <v>3.0000000000000001E-3</v>
      </c>
      <c r="Z7">
        <f t="shared" si="2"/>
        <v>3.0000000000000001E-3</v>
      </c>
      <c r="AA7">
        <f t="shared" si="2"/>
        <v>3.0000000000000001E-3</v>
      </c>
      <c r="AB7">
        <f t="shared" si="2"/>
        <v>3.0000000000000001E-3</v>
      </c>
      <c r="AC7">
        <f t="shared" si="2"/>
        <v>3.0000000000000001E-3</v>
      </c>
      <c r="AD7">
        <f t="shared" si="2"/>
        <v>3.0000000000000001E-3</v>
      </c>
      <c r="AE7">
        <f t="shared" si="2"/>
        <v>3.0000000000000001E-3</v>
      </c>
      <c r="AF7">
        <f t="shared" si="2"/>
        <v>3.0000000000000001E-3</v>
      </c>
      <c r="AG7">
        <f t="shared" si="2"/>
        <v>3.0000000000000001E-3</v>
      </c>
      <c r="AH7">
        <f t="shared" si="2"/>
        <v>3.0000000000000001E-3</v>
      </c>
      <c r="AI7">
        <f t="shared" si="2"/>
        <v>3.0000000000000001E-3</v>
      </c>
      <c r="AJ7">
        <f t="shared" si="2"/>
        <v>3.0000000000000001E-3</v>
      </c>
    </row>
  </sheetData>
  <phoneticPr fontId="4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2F11-BE45-4915-A8C3-90BE8CB5DD1C}">
  <dimension ref="A39:I61"/>
  <sheetViews>
    <sheetView workbookViewId="0">
      <selection activeCell="J45" sqref="J45"/>
    </sheetView>
  </sheetViews>
  <sheetFormatPr defaultRowHeight="16.5"/>
  <cols>
    <col min="3" max="3" width="12.875" bestFit="1" customWidth="1"/>
    <col min="5" max="5" width="12.875" bestFit="1" customWidth="1"/>
  </cols>
  <sheetData>
    <row r="39" spans="2:9">
      <c r="B39" t="s">
        <v>279</v>
      </c>
      <c r="G39" t="s">
        <v>280</v>
      </c>
    </row>
    <row r="40" spans="2:9">
      <c r="C40">
        <v>2016</v>
      </c>
    </row>
    <row r="41" spans="2:9">
      <c r="B41" t="s">
        <v>264</v>
      </c>
      <c r="C41">
        <v>1.24</v>
      </c>
      <c r="G41" t="s">
        <v>456</v>
      </c>
      <c r="H41" s="61">
        <f>SUMPRODUCT(C45:C46,C41:C42)/SUM(C45:C46)</f>
        <v>1.404094416519162</v>
      </c>
      <c r="I41" t="s">
        <v>283</v>
      </c>
    </row>
    <row r="42" spans="2:9">
      <c r="B42" t="s">
        <v>265</v>
      </c>
      <c r="C42">
        <v>2.2400000000000002</v>
      </c>
      <c r="G42" t="s">
        <v>457</v>
      </c>
      <c r="H42" s="61">
        <f>SUMPRODUCT(C50:C51,E55:E56)/SUM(E55:E56)</f>
        <v>14.731070293267342</v>
      </c>
      <c r="I42" t="s">
        <v>284</v>
      </c>
    </row>
    <row r="44" spans="2:9">
      <c r="B44" t="s">
        <v>270</v>
      </c>
      <c r="C44">
        <v>2016</v>
      </c>
    </row>
    <row r="45" spans="2:9">
      <c r="B45" t="s">
        <v>264</v>
      </c>
      <c r="C45" s="62">
        <v>18426156</v>
      </c>
    </row>
    <row r="46" spans="2:9">
      <c r="B46" t="s">
        <v>265</v>
      </c>
      <c r="C46" s="62">
        <v>3617190</v>
      </c>
    </row>
    <row r="47" spans="2:9">
      <c r="B47" t="s">
        <v>271</v>
      </c>
      <c r="C47" s="62">
        <v>6047368</v>
      </c>
    </row>
    <row r="49" spans="1:5">
      <c r="C49">
        <v>2010</v>
      </c>
    </row>
    <row r="50" spans="1:5">
      <c r="B50" t="s">
        <v>267</v>
      </c>
      <c r="C50">
        <v>15.03</v>
      </c>
    </row>
    <row r="51" spans="1:5">
      <c r="B51" t="s">
        <v>269</v>
      </c>
      <c r="C51">
        <v>11.4</v>
      </c>
    </row>
    <row r="53" spans="1:5">
      <c r="B53" t="s">
        <v>272</v>
      </c>
      <c r="C53" s="62">
        <v>2010</v>
      </c>
    </row>
    <row r="54" spans="1:5">
      <c r="B54" t="s">
        <v>278</v>
      </c>
      <c r="C54" s="62">
        <v>5717826503</v>
      </c>
    </row>
    <row r="55" spans="1:5">
      <c r="B55" t="s">
        <v>273</v>
      </c>
      <c r="C55" s="62">
        <v>5246964740</v>
      </c>
      <c r="D55" t="s">
        <v>267</v>
      </c>
      <c r="E55" s="62">
        <f>C55</f>
        <v>5246964740</v>
      </c>
    </row>
    <row r="56" spans="1:5">
      <c r="B56" t="s">
        <v>269</v>
      </c>
      <c r="C56" s="62">
        <v>226110534</v>
      </c>
      <c r="D56" t="s">
        <v>269</v>
      </c>
      <c r="E56" s="62">
        <f>SUM(C56:C58)</f>
        <v>470861763</v>
      </c>
    </row>
    <row r="57" spans="1:5">
      <c r="B57" t="s">
        <v>275</v>
      </c>
      <c r="C57" s="62">
        <v>38204140</v>
      </c>
    </row>
    <row r="58" spans="1:5">
      <c r="B58" t="s">
        <v>277</v>
      </c>
      <c r="C58" s="62">
        <v>206547089</v>
      </c>
    </row>
    <row r="60" spans="1:5">
      <c r="A60" s="63" t="s">
        <v>454</v>
      </c>
    </row>
    <row r="61" spans="1:5">
      <c r="A61" t="s">
        <v>455</v>
      </c>
    </row>
  </sheetData>
  <phoneticPr fontId="4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DE8-67C3-4E44-9B0E-EF6D34DD1C9C}">
  <dimension ref="A1:W142"/>
  <sheetViews>
    <sheetView workbookViewId="0">
      <selection activeCell="AC127" sqref="AC127"/>
    </sheetView>
  </sheetViews>
  <sheetFormatPr defaultColWidth="9" defaultRowHeight="13.5"/>
  <cols>
    <col min="1" max="1" width="4" style="65" customWidth="1"/>
    <col min="2" max="2" width="3.5" style="65" customWidth="1"/>
    <col min="3" max="4" width="1.625" style="65" customWidth="1"/>
    <col min="5" max="5" width="23.25" style="65" customWidth="1"/>
    <col min="6" max="9" width="11.5" style="65" hidden="1" customWidth="1"/>
    <col min="10" max="12" width="10.125" style="65" hidden="1" customWidth="1"/>
    <col min="13" max="13" width="10.625" style="65" hidden="1" customWidth="1"/>
    <col min="14" max="14" width="11.5" style="65" hidden="1" customWidth="1"/>
    <col min="15" max="19" width="10.125" style="65" hidden="1" customWidth="1"/>
    <col min="20" max="21" width="11.5" style="65" hidden="1" customWidth="1"/>
    <col min="22" max="22" width="10.125" style="65" hidden="1" customWidth="1"/>
    <col min="23" max="23" width="12.625" style="65" bestFit="1" customWidth="1"/>
    <col min="24" max="16384" width="9" style="65"/>
  </cols>
  <sheetData>
    <row r="1" spans="1:23">
      <c r="A1" s="64" t="s">
        <v>290</v>
      </c>
    </row>
    <row r="2" spans="1:23">
      <c r="A2" s="66" t="s">
        <v>291</v>
      </c>
      <c r="B2" s="67"/>
    </row>
    <row r="3" spans="1:23">
      <c r="A3" s="68"/>
      <c r="B3" s="69"/>
      <c r="C3" s="69"/>
      <c r="D3" s="69"/>
      <c r="E3" s="69" t="s">
        <v>292</v>
      </c>
      <c r="F3" s="70" t="s">
        <v>293</v>
      </c>
      <c r="G3" s="70" t="s">
        <v>294</v>
      </c>
      <c r="H3" s="70" t="s">
        <v>295</v>
      </c>
      <c r="I3" s="70" t="s">
        <v>296</v>
      </c>
      <c r="J3" s="70" t="s">
        <v>297</v>
      </c>
      <c r="K3" s="70" t="s">
        <v>298</v>
      </c>
      <c r="L3" s="70" t="s">
        <v>299</v>
      </c>
      <c r="M3" s="70" t="s">
        <v>300</v>
      </c>
      <c r="N3" s="70" t="s">
        <v>301</v>
      </c>
      <c r="O3" s="70" t="s">
        <v>302</v>
      </c>
      <c r="P3" s="70" t="s">
        <v>303</v>
      </c>
      <c r="Q3" s="70" t="s">
        <v>304</v>
      </c>
      <c r="R3" s="70" t="s">
        <v>305</v>
      </c>
      <c r="S3" s="70" t="s">
        <v>306</v>
      </c>
      <c r="T3" s="70" t="s">
        <v>307</v>
      </c>
      <c r="U3" s="70" t="s">
        <v>308</v>
      </c>
      <c r="V3" s="70" t="s">
        <v>309</v>
      </c>
      <c r="W3" s="71" t="s">
        <v>223</v>
      </c>
    </row>
    <row r="4" spans="1:23" hidden="1">
      <c r="A4" s="72" t="s">
        <v>310</v>
      </c>
      <c r="B4" s="73"/>
      <c r="C4" s="73"/>
      <c r="D4" s="73"/>
      <c r="E4" s="73"/>
      <c r="F4" s="74">
        <v>3116256</v>
      </c>
      <c r="G4" s="74">
        <v>1333224</v>
      </c>
      <c r="H4" s="74">
        <v>1157053</v>
      </c>
      <c r="I4" s="74">
        <v>1510319</v>
      </c>
      <c r="J4" s="74">
        <v>649293</v>
      </c>
      <c r="K4" s="74">
        <v>659619</v>
      </c>
      <c r="L4" s="74">
        <v>549489</v>
      </c>
      <c r="M4" s="74">
        <v>129708</v>
      </c>
      <c r="N4" s="74">
        <v>5386022</v>
      </c>
      <c r="O4" s="74">
        <v>745959</v>
      </c>
      <c r="P4" s="74">
        <v>787188</v>
      </c>
      <c r="Q4" s="74">
        <v>1057572</v>
      </c>
      <c r="R4" s="74">
        <v>892118</v>
      </c>
      <c r="S4" s="74">
        <v>994318</v>
      </c>
      <c r="T4" s="74">
        <v>1392151</v>
      </c>
      <c r="U4" s="74">
        <v>1667809</v>
      </c>
      <c r="V4" s="74">
        <v>500197</v>
      </c>
      <c r="W4" s="74">
        <v>22528295</v>
      </c>
    </row>
    <row r="5" spans="1:23" hidden="1">
      <c r="A5" s="72"/>
      <c r="B5" s="73" t="s">
        <v>311</v>
      </c>
      <c r="C5" s="73"/>
      <c r="D5" s="73"/>
      <c r="E5" s="73"/>
      <c r="F5" s="74">
        <v>2641190</v>
      </c>
      <c r="G5" s="74">
        <v>1085121</v>
      </c>
      <c r="H5" s="74">
        <v>956778</v>
      </c>
      <c r="I5" s="74">
        <v>1260876</v>
      </c>
      <c r="J5" s="74">
        <v>534334</v>
      </c>
      <c r="K5" s="74">
        <v>547882</v>
      </c>
      <c r="L5" s="74">
        <v>459672</v>
      </c>
      <c r="M5" s="74">
        <v>110614</v>
      </c>
      <c r="N5" s="74">
        <v>4369432</v>
      </c>
      <c r="O5" s="74">
        <v>560825</v>
      </c>
      <c r="P5" s="74">
        <v>597951</v>
      </c>
      <c r="Q5" s="74">
        <v>792883</v>
      </c>
      <c r="R5" s="74">
        <v>670188</v>
      </c>
      <c r="S5" s="74">
        <v>711720</v>
      </c>
      <c r="T5" s="74">
        <v>1022056</v>
      </c>
      <c r="U5" s="74">
        <v>1313421</v>
      </c>
      <c r="V5" s="74">
        <v>399597</v>
      </c>
      <c r="W5" s="74">
        <v>18034540</v>
      </c>
    </row>
    <row r="6" spans="1:23" hidden="1">
      <c r="A6" s="72"/>
      <c r="B6" s="73"/>
      <c r="C6" s="73" t="s">
        <v>312</v>
      </c>
      <c r="D6" s="73"/>
      <c r="E6" s="73"/>
      <c r="F6" s="74">
        <v>1971758</v>
      </c>
      <c r="G6" s="74">
        <v>812324</v>
      </c>
      <c r="H6" s="74">
        <v>714064</v>
      </c>
      <c r="I6" s="74">
        <v>884904</v>
      </c>
      <c r="J6" s="74">
        <v>385295</v>
      </c>
      <c r="K6" s="74">
        <v>406354</v>
      </c>
      <c r="L6" s="74">
        <v>324970</v>
      </c>
      <c r="M6" s="74">
        <v>80631</v>
      </c>
      <c r="N6" s="74">
        <v>3096941</v>
      </c>
      <c r="O6" s="74">
        <v>388236</v>
      </c>
      <c r="P6" s="74">
        <v>423797</v>
      </c>
      <c r="Q6" s="74">
        <v>560545</v>
      </c>
      <c r="R6" s="74">
        <v>471746</v>
      </c>
      <c r="S6" s="74">
        <v>492293</v>
      </c>
      <c r="T6" s="74">
        <v>742046</v>
      </c>
      <c r="U6" s="74">
        <v>972119</v>
      </c>
      <c r="V6" s="74">
        <v>287628</v>
      </c>
      <c r="W6" s="74">
        <v>13015651</v>
      </c>
    </row>
    <row r="7" spans="1:23" hidden="1">
      <c r="A7" s="72"/>
      <c r="B7" s="73"/>
      <c r="C7" s="73"/>
      <c r="D7" s="73" t="s">
        <v>313</v>
      </c>
      <c r="E7" s="73"/>
      <c r="F7" s="74">
        <v>1627685</v>
      </c>
      <c r="G7" s="74">
        <v>689263</v>
      </c>
      <c r="H7" s="74">
        <v>615816</v>
      </c>
      <c r="I7" s="74">
        <v>766296</v>
      </c>
      <c r="J7" s="74">
        <v>345501</v>
      </c>
      <c r="K7" s="74">
        <v>371139</v>
      </c>
      <c r="L7" s="74">
        <v>305584</v>
      </c>
      <c r="M7" s="74">
        <v>72789</v>
      </c>
      <c r="N7" s="74">
        <v>2745951</v>
      </c>
      <c r="O7" s="74">
        <v>362394</v>
      </c>
      <c r="P7" s="74">
        <v>394657</v>
      </c>
      <c r="Q7" s="74">
        <v>520656</v>
      </c>
      <c r="R7" s="74">
        <v>432868</v>
      </c>
      <c r="S7" s="74">
        <v>459015</v>
      </c>
      <c r="T7" s="74">
        <v>699061</v>
      </c>
      <c r="U7" s="74">
        <v>873148</v>
      </c>
      <c r="V7" s="74">
        <v>270156</v>
      </c>
      <c r="W7" s="74">
        <v>11551979</v>
      </c>
    </row>
    <row r="8" spans="1:23" hidden="1">
      <c r="A8" s="72"/>
      <c r="B8" s="73"/>
      <c r="C8" s="73"/>
      <c r="D8" s="73"/>
      <c r="E8" s="73" t="s">
        <v>314</v>
      </c>
      <c r="F8" s="74">
        <v>23816</v>
      </c>
      <c r="G8" s="74">
        <v>13836</v>
      </c>
      <c r="H8" s="74">
        <v>14297</v>
      </c>
      <c r="I8" s="74">
        <v>15857</v>
      </c>
      <c r="J8" s="74">
        <v>5663</v>
      </c>
      <c r="K8" s="74">
        <v>9358</v>
      </c>
      <c r="L8" s="74">
        <v>7210</v>
      </c>
      <c r="M8" s="74">
        <v>1516</v>
      </c>
      <c r="N8" s="74">
        <v>58760</v>
      </c>
      <c r="O8" s="74">
        <v>13838</v>
      </c>
      <c r="P8" s="74">
        <v>10810</v>
      </c>
      <c r="Q8" s="74">
        <v>13920</v>
      </c>
      <c r="R8" s="74">
        <v>10654</v>
      </c>
      <c r="S8" s="74">
        <v>10805</v>
      </c>
      <c r="T8" s="74">
        <v>25094</v>
      </c>
      <c r="U8" s="74">
        <v>31610</v>
      </c>
      <c r="V8" s="74">
        <v>7191</v>
      </c>
      <c r="W8" s="74">
        <v>274235</v>
      </c>
    </row>
    <row r="9" spans="1:23" hidden="1">
      <c r="A9" s="72"/>
      <c r="B9" s="73"/>
      <c r="C9" s="73"/>
      <c r="D9" s="73"/>
      <c r="E9" s="73" t="s">
        <v>315</v>
      </c>
      <c r="F9" s="74">
        <v>151794</v>
      </c>
      <c r="G9" s="74">
        <v>82424</v>
      </c>
      <c r="H9" s="74">
        <v>69440</v>
      </c>
      <c r="I9" s="74">
        <v>112146</v>
      </c>
      <c r="J9" s="74">
        <v>34715</v>
      </c>
      <c r="K9" s="74">
        <v>49013</v>
      </c>
      <c r="L9" s="74">
        <v>44861</v>
      </c>
      <c r="M9" s="74">
        <v>12059</v>
      </c>
      <c r="N9" s="74">
        <v>398039</v>
      </c>
      <c r="O9" s="74">
        <v>65756</v>
      </c>
      <c r="P9" s="74">
        <v>59318</v>
      </c>
      <c r="Q9" s="74">
        <v>75263</v>
      </c>
      <c r="R9" s="74">
        <v>49357</v>
      </c>
      <c r="S9" s="74">
        <v>53847</v>
      </c>
      <c r="T9" s="74">
        <v>102343</v>
      </c>
      <c r="U9" s="74">
        <v>139293</v>
      </c>
      <c r="V9" s="74">
        <v>35770</v>
      </c>
      <c r="W9" s="74">
        <v>1535438</v>
      </c>
    </row>
    <row r="10" spans="1:23" hidden="1">
      <c r="A10" s="72"/>
      <c r="B10" s="73"/>
      <c r="C10" s="73"/>
      <c r="D10" s="73"/>
      <c r="E10" s="73" t="s">
        <v>316</v>
      </c>
      <c r="F10" s="74">
        <v>145126</v>
      </c>
      <c r="G10" s="74">
        <v>57544</v>
      </c>
      <c r="H10" s="74">
        <v>54313</v>
      </c>
      <c r="I10" s="74">
        <v>61931</v>
      </c>
      <c r="J10" s="74">
        <v>25746</v>
      </c>
      <c r="K10" s="74">
        <v>34893</v>
      </c>
      <c r="L10" s="74">
        <v>24907</v>
      </c>
      <c r="M10" s="74">
        <v>5993</v>
      </c>
      <c r="N10" s="74">
        <v>242636</v>
      </c>
      <c r="O10" s="74">
        <v>33208</v>
      </c>
      <c r="P10" s="74">
        <v>35174</v>
      </c>
      <c r="Q10" s="74">
        <v>45785</v>
      </c>
      <c r="R10" s="74">
        <v>39198</v>
      </c>
      <c r="S10" s="74">
        <v>38050</v>
      </c>
      <c r="T10" s="74">
        <v>65778</v>
      </c>
      <c r="U10" s="74">
        <v>77257</v>
      </c>
      <c r="V10" s="74">
        <v>21991</v>
      </c>
      <c r="W10" s="74">
        <v>1009530</v>
      </c>
    </row>
    <row r="11" spans="1:23" hidden="1">
      <c r="A11" s="72"/>
      <c r="B11" s="73"/>
      <c r="C11" s="73"/>
      <c r="D11" s="73"/>
      <c r="E11" s="73" t="s">
        <v>317</v>
      </c>
      <c r="F11" s="74">
        <v>900049</v>
      </c>
      <c r="G11" s="74">
        <v>386841</v>
      </c>
      <c r="H11" s="74">
        <v>332567</v>
      </c>
      <c r="I11" s="74">
        <v>404385</v>
      </c>
      <c r="J11" s="74">
        <v>195981</v>
      </c>
      <c r="K11" s="74">
        <v>205979</v>
      </c>
      <c r="L11" s="74">
        <v>152459</v>
      </c>
      <c r="M11" s="74">
        <v>39922</v>
      </c>
      <c r="N11" s="74">
        <v>1489157</v>
      </c>
      <c r="O11" s="74">
        <v>187256</v>
      </c>
      <c r="P11" s="74">
        <v>212769</v>
      </c>
      <c r="Q11" s="74">
        <v>277380</v>
      </c>
      <c r="R11" s="74">
        <v>239679</v>
      </c>
      <c r="S11" s="74">
        <v>242650</v>
      </c>
      <c r="T11" s="74">
        <v>356724</v>
      </c>
      <c r="U11" s="74">
        <v>448888</v>
      </c>
      <c r="V11" s="74">
        <v>132375</v>
      </c>
      <c r="W11" s="74">
        <v>6205061</v>
      </c>
    </row>
    <row r="12" spans="1:23" hidden="1">
      <c r="A12" s="72"/>
      <c r="B12" s="73"/>
      <c r="C12" s="73"/>
      <c r="D12" s="73"/>
      <c r="E12" s="73" t="s">
        <v>318</v>
      </c>
      <c r="F12" s="74">
        <v>129172</v>
      </c>
      <c r="G12" s="74">
        <v>52135</v>
      </c>
      <c r="H12" s="74">
        <v>46332</v>
      </c>
      <c r="I12" s="74">
        <v>56341</v>
      </c>
      <c r="J12" s="74">
        <v>25785</v>
      </c>
      <c r="K12" s="74">
        <v>24728</v>
      </c>
      <c r="L12" s="74">
        <v>23711</v>
      </c>
      <c r="M12" s="74">
        <v>5319</v>
      </c>
      <c r="N12" s="74">
        <v>193332</v>
      </c>
      <c r="O12" s="74">
        <v>21684</v>
      </c>
      <c r="P12" s="74">
        <v>25627</v>
      </c>
      <c r="Q12" s="74">
        <v>35880</v>
      </c>
      <c r="R12" s="74">
        <v>29795</v>
      </c>
      <c r="S12" s="74">
        <v>36098</v>
      </c>
      <c r="T12" s="74">
        <v>46723</v>
      </c>
      <c r="U12" s="74">
        <v>59619</v>
      </c>
      <c r="V12" s="74">
        <v>18849</v>
      </c>
      <c r="W12" s="74">
        <v>831130</v>
      </c>
    </row>
    <row r="13" spans="1:23" hidden="1">
      <c r="A13" s="72"/>
      <c r="B13" s="73"/>
      <c r="C13" s="73"/>
      <c r="D13" s="73"/>
      <c r="E13" s="73" t="s">
        <v>319</v>
      </c>
      <c r="F13" s="74">
        <v>156708</v>
      </c>
      <c r="G13" s="74">
        <v>50609</v>
      </c>
      <c r="H13" s="74">
        <v>55517</v>
      </c>
      <c r="I13" s="74">
        <v>62423</v>
      </c>
      <c r="J13" s="74">
        <v>38067</v>
      </c>
      <c r="K13" s="74">
        <v>30430</v>
      </c>
      <c r="L13" s="74">
        <v>30383</v>
      </c>
      <c r="M13" s="74">
        <v>5141</v>
      </c>
      <c r="N13" s="74">
        <v>211515</v>
      </c>
      <c r="O13" s="74">
        <v>25547</v>
      </c>
      <c r="P13" s="74">
        <v>31851</v>
      </c>
      <c r="Q13" s="74">
        <v>43925</v>
      </c>
      <c r="R13" s="74">
        <v>39935</v>
      </c>
      <c r="S13" s="74">
        <v>48179</v>
      </c>
      <c r="T13" s="74">
        <v>62146</v>
      </c>
      <c r="U13" s="74">
        <v>66207</v>
      </c>
      <c r="V13" s="74">
        <v>21591</v>
      </c>
      <c r="W13" s="74">
        <v>980174</v>
      </c>
    </row>
    <row r="14" spans="1:23" hidden="1">
      <c r="A14" s="72"/>
      <c r="B14" s="73"/>
      <c r="C14" s="73"/>
      <c r="D14" s="73"/>
      <c r="E14" s="73" t="s">
        <v>320</v>
      </c>
      <c r="F14" s="74">
        <v>84655</v>
      </c>
      <c r="G14" s="74">
        <v>31608</v>
      </c>
      <c r="H14" s="74">
        <v>29528</v>
      </c>
      <c r="I14" s="74">
        <v>36733</v>
      </c>
      <c r="J14" s="74">
        <v>14691</v>
      </c>
      <c r="K14" s="74">
        <v>12406</v>
      </c>
      <c r="L14" s="74">
        <v>16495</v>
      </c>
      <c r="M14" s="74">
        <v>2141</v>
      </c>
      <c r="N14" s="74">
        <v>108753</v>
      </c>
      <c r="O14" s="74">
        <v>11207</v>
      </c>
      <c r="P14" s="74">
        <v>13878</v>
      </c>
      <c r="Q14" s="74">
        <v>20553</v>
      </c>
      <c r="R14" s="74">
        <v>17276</v>
      </c>
      <c r="S14" s="74">
        <v>21936</v>
      </c>
      <c r="T14" s="74">
        <v>28452</v>
      </c>
      <c r="U14" s="74">
        <v>35183</v>
      </c>
      <c r="V14" s="74">
        <v>19255</v>
      </c>
      <c r="W14" s="74">
        <v>504750</v>
      </c>
    </row>
    <row r="15" spans="1:23" hidden="1">
      <c r="A15" s="72"/>
      <c r="B15" s="73"/>
      <c r="C15" s="73"/>
      <c r="D15" s="73"/>
      <c r="E15" s="73" t="s">
        <v>321</v>
      </c>
      <c r="F15" s="74">
        <v>31414</v>
      </c>
      <c r="G15" s="74">
        <v>12245</v>
      </c>
      <c r="H15" s="74">
        <v>11841</v>
      </c>
      <c r="I15" s="74">
        <v>14252</v>
      </c>
      <c r="J15" s="74">
        <v>4174</v>
      </c>
      <c r="K15" s="74">
        <v>3825</v>
      </c>
      <c r="L15" s="74">
        <v>4802</v>
      </c>
      <c r="M15" s="74">
        <v>599</v>
      </c>
      <c r="N15" s="74">
        <v>38099</v>
      </c>
      <c r="O15" s="74">
        <v>3292</v>
      </c>
      <c r="P15" s="74">
        <v>4482</v>
      </c>
      <c r="Q15" s="74">
        <v>6816</v>
      </c>
      <c r="R15" s="74">
        <v>6065</v>
      </c>
      <c r="S15" s="74">
        <v>6371</v>
      </c>
      <c r="T15" s="74">
        <v>10105</v>
      </c>
      <c r="U15" s="74">
        <v>12753</v>
      </c>
      <c r="V15" s="74">
        <v>9432</v>
      </c>
      <c r="W15" s="74">
        <v>180567</v>
      </c>
    </row>
    <row r="16" spans="1:23" hidden="1">
      <c r="A16" s="72"/>
      <c r="B16" s="73"/>
      <c r="C16" s="73"/>
      <c r="D16" s="73"/>
      <c r="E16" s="73" t="s">
        <v>322</v>
      </c>
      <c r="F16" s="74">
        <v>721</v>
      </c>
      <c r="G16" s="74">
        <v>236</v>
      </c>
      <c r="H16" s="74">
        <v>199</v>
      </c>
      <c r="I16" s="74">
        <v>272</v>
      </c>
      <c r="J16" s="74">
        <v>112</v>
      </c>
      <c r="K16" s="74">
        <v>142</v>
      </c>
      <c r="L16" s="74">
        <v>104</v>
      </c>
      <c r="M16" s="74">
        <v>26</v>
      </c>
      <c r="N16" s="74">
        <v>1114</v>
      </c>
      <c r="O16" s="74">
        <v>152</v>
      </c>
      <c r="P16" s="74">
        <v>188</v>
      </c>
      <c r="Q16" s="74">
        <v>271</v>
      </c>
      <c r="R16" s="74">
        <v>238</v>
      </c>
      <c r="S16" s="74">
        <v>185</v>
      </c>
      <c r="T16" s="74">
        <v>310</v>
      </c>
      <c r="U16" s="74">
        <v>285</v>
      </c>
      <c r="V16" s="74">
        <v>89</v>
      </c>
      <c r="W16" s="74">
        <v>4644</v>
      </c>
    </row>
    <row r="17" spans="1:23" hidden="1">
      <c r="A17" s="72"/>
      <c r="B17" s="73"/>
      <c r="C17" s="73"/>
      <c r="D17" s="73"/>
      <c r="E17" s="73" t="s">
        <v>323</v>
      </c>
      <c r="F17" s="74">
        <v>1379</v>
      </c>
      <c r="G17" s="74">
        <v>481</v>
      </c>
      <c r="H17" s="74">
        <v>551</v>
      </c>
      <c r="I17" s="74">
        <v>365</v>
      </c>
      <c r="J17" s="74">
        <v>180</v>
      </c>
      <c r="K17" s="74">
        <v>129</v>
      </c>
      <c r="L17" s="74">
        <v>212</v>
      </c>
      <c r="M17" s="74">
        <v>19</v>
      </c>
      <c r="N17" s="74">
        <v>1660</v>
      </c>
      <c r="O17" s="74">
        <v>134</v>
      </c>
      <c r="P17" s="74">
        <v>204</v>
      </c>
      <c r="Q17" s="74">
        <v>309</v>
      </c>
      <c r="R17" s="74">
        <v>219</v>
      </c>
      <c r="S17" s="74">
        <v>250</v>
      </c>
      <c r="T17" s="74">
        <v>516</v>
      </c>
      <c r="U17" s="74">
        <v>609</v>
      </c>
      <c r="V17" s="74">
        <v>69</v>
      </c>
      <c r="W17" s="74">
        <v>7286</v>
      </c>
    </row>
    <row r="18" spans="1:23" hidden="1">
      <c r="A18" s="72"/>
      <c r="B18" s="73"/>
      <c r="C18" s="73"/>
      <c r="D18" s="73"/>
      <c r="E18" s="73" t="s">
        <v>324</v>
      </c>
      <c r="F18" s="74">
        <v>2362</v>
      </c>
      <c r="G18" s="74">
        <v>1026</v>
      </c>
      <c r="H18" s="74">
        <v>952</v>
      </c>
      <c r="I18" s="74">
        <v>1443</v>
      </c>
      <c r="J18" s="74">
        <v>211</v>
      </c>
      <c r="K18" s="74">
        <v>174</v>
      </c>
      <c r="L18" s="74">
        <v>361</v>
      </c>
      <c r="M18" s="74">
        <v>31</v>
      </c>
      <c r="N18" s="74">
        <v>2338</v>
      </c>
      <c r="O18" s="74">
        <v>163</v>
      </c>
      <c r="P18" s="74">
        <v>261</v>
      </c>
      <c r="Q18" s="74">
        <v>401</v>
      </c>
      <c r="R18" s="74">
        <v>318</v>
      </c>
      <c r="S18" s="74">
        <v>305</v>
      </c>
      <c r="T18" s="74">
        <v>657</v>
      </c>
      <c r="U18" s="74">
        <v>1070</v>
      </c>
      <c r="V18" s="74">
        <v>1279</v>
      </c>
      <c r="W18" s="74">
        <v>13352</v>
      </c>
    </row>
    <row r="19" spans="1:23" hidden="1">
      <c r="A19" s="72"/>
      <c r="B19" s="73"/>
      <c r="C19" s="73"/>
      <c r="D19" s="73"/>
      <c r="E19" s="73" t="s">
        <v>325</v>
      </c>
      <c r="F19" s="74">
        <v>21</v>
      </c>
      <c r="G19" s="74">
        <v>0</v>
      </c>
      <c r="H19" s="74">
        <v>4</v>
      </c>
      <c r="I19" s="74">
        <v>5</v>
      </c>
      <c r="J19" s="74">
        <v>1</v>
      </c>
      <c r="K19" s="74">
        <v>0</v>
      </c>
      <c r="L19" s="74">
        <v>0</v>
      </c>
      <c r="M19" s="74">
        <v>0</v>
      </c>
      <c r="N19" s="74">
        <v>16</v>
      </c>
      <c r="O19" s="74">
        <v>0</v>
      </c>
      <c r="P19" s="74">
        <v>1</v>
      </c>
      <c r="Q19" s="74">
        <v>3</v>
      </c>
      <c r="R19" s="74">
        <v>0</v>
      </c>
      <c r="S19" s="74">
        <v>1</v>
      </c>
      <c r="T19" s="74">
        <v>1</v>
      </c>
      <c r="U19" s="74">
        <v>2</v>
      </c>
      <c r="V19" s="74">
        <v>1</v>
      </c>
      <c r="W19" s="74">
        <v>56</v>
      </c>
    </row>
    <row r="20" spans="1:23" hidden="1">
      <c r="A20" s="72"/>
      <c r="B20" s="73"/>
      <c r="C20" s="73"/>
      <c r="D20" s="73"/>
      <c r="E20" s="73" t="s">
        <v>326</v>
      </c>
      <c r="F20" s="74">
        <v>468</v>
      </c>
      <c r="G20" s="74">
        <v>278</v>
      </c>
      <c r="H20" s="74">
        <v>275</v>
      </c>
      <c r="I20" s="74">
        <v>143</v>
      </c>
      <c r="J20" s="74">
        <v>175</v>
      </c>
      <c r="K20" s="74">
        <v>62</v>
      </c>
      <c r="L20" s="74">
        <v>79</v>
      </c>
      <c r="M20" s="74">
        <v>23</v>
      </c>
      <c r="N20" s="74">
        <v>532</v>
      </c>
      <c r="O20" s="74">
        <v>157</v>
      </c>
      <c r="P20" s="74">
        <v>94</v>
      </c>
      <c r="Q20" s="74">
        <v>150</v>
      </c>
      <c r="R20" s="74">
        <v>134</v>
      </c>
      <c r="S20" s="74">
        <v>338</v>
      </c>
      <c r="T20" s="74">
        <v>212</v>
      </c>
      <c r="U20" s="74">
        <v>372</v>
      </c>
      <c r="V20" s="74">
        <v>2264</v>
      </c>
      <c r="W20" s="74">
        <v>5756</v>
      </c>
    </row>
    <row r="21" spans="1:23" hidden="1">
      <c r="A21" s="72"/>
      <c r="B21" s="73"/>
      <c r="C21" s="73"/>
      <c r="D21" s="73" t="s">
        <v>327</v>
      </c>
      <c r="E21" s="73"/>
      <c r="F21" s="74">
        <v>344073</v>
      </c>
      <c r="G21" s="74">
        <v>123061</v>
      </c>
      <c r="H21" s="74">
        <v>98248</v>
      </c>
      <c r="I21" s="74">
        <v>118608</v>
      </c>
      <c r="J21" s="74">
        <v>39794</v>
      </c>
      <c r="K21" s="74">
        <v>35215</v>
      </c>
      <c r="L21" s="74">
        <v>19386</v>
      </c>
      <c r="M21" s="74">
        <v>7842</v>
      </c>
      <c r="N21" s="74">
        <v>350990</v>
      </c>
      <c r="O21" s="74">
        <v>25842</v>
      </c>
      <c r="P21" s="74">
        <v>29140</v>
      </c>
      <c r="Q21" s="74">
        <v>39889</v>
      </c>
      <c r="R21" s="74">
        <v>38878</v>
      </c>
      <c r="S21" s="74">
        <v>33278</v>
      </c>
      <c r="T21" s="74">
        <v>42985</v>
      </c>
      <c r="U21" s="74">
        <v>98971</v>
      </c>
      <c r="V21" s="74">
        <v>17472</v>
      </c>
      <c r="W21" s="74">
        <v>1463672</v>
      </c>
    </row>
    <row r="22" spans="1:23" hidden="1">
      <c r="A22" s="72"/>
      <c r="B22" s="73"/>
      <c r="C22" s="73"/>
      <c r="D22" s="73"/>
      <c r="E22" s="73" t="s">
        <v>328</v>
      </c>
      <c r="F22" s="74">
        <v>745</v>
      </c>
      <c r="G22" s="74">
        <v>127</v>
      </c>
      <c r="H22" s="74">
        <v>70</v>
      </c>
      <c r="I22" s="74">
        <v>153</v>
      </c>
      <c r="J22" s="74">
        <v>27</v>
      </c>
      <c r="K22" s="74">
        <v>59</v>
      </c>
      <c r="L22" s="74">
        <v>24</v>
      </c>
      <c r="M22" s="74">
        <v>20</v>
      </c>
      <c r="N22" s="74">
        <v>838</v>
      </c>
      <c r="O22" s="74">
        <v>43</v>
      </c>
      <c r="P22" s="74">
        <v>42</v>
      </c>
      <c r="Q22" s="74">
        <v>73</v>
      </c>
      <c r="R22" s="74">
        <v>35</v>
      </c>
      <c r="S22" s="74">
        <v>24</v>
      </c>
      <c r="T22" s="74">
        <v>55</v>
      </c>
      <c r="U22" s="74">
        <v>102</v>
      </c>
      <c r="V22" s="74">
        <v>31</v>
      </c>
      <c r="W22" s="74">
        <v>2468</v>
      </c>
    </row>
    <row r="23" spans="1:23" hidden="1">
      <c r="A23" s="72"/>
      <c r="B23" s="73"/>
      <c r="C23" s="73"/>
      <c r="D23" s="73"/>
      <c r="E23" s="73" t="s">
        <v>329</v>
      </c>
      <c r="F23" s="74">
        <v>623</v>
      </c>
      <c r="G23" s="74">
        <v>103</v>
      </c>
      <c r="H23" s="74">
        <v>84</v>
      </c>
      <c r="I23" s="74">
        <v>111</v>
      </c>
      <c r="J23" s="74">
        <v>36</v>
      </c>
      <c r="K23" s="74">
        <v>38</v>
      </c>
      <c r="L23" s="74">
        <v>32</v>
      </c>
      <c r="M23" s="74">
        <v>8</v>
      </c>
      <c r="N23" s="74">
        <v>559</v>
      </c>
      <c r="O23" s="74">
        <v>51</v>
      </c>
      <c r="P23" s="74">
        <v>41</v>
      </c>
      <c r="Q23" s="74">
        <v>39</v>
      </c>
      <c r="R23" s="74">
        <v>24</v>
      </c>
      <c r="S23" s="74">
        <v>19</v>
      </c>
      <c r="T23" s="74">
        <v>45</v>
      </c>
      <c r="U23" s="74">
        <v>70</v>
      </c>
      <c r="V23" s="74">
        <v>24</v>
      </c>
      <c r="W23" s="74">
        <v>1907</v>
      </c>
    </row>
    <row r="24" spans="1:23" hidden="1">
      <c r="A24" s="72"/>
      <c r="B24" s="73"/>
      <c r="C24" s="73"/>
      <c r="D24" s="73"/>
      <c r="E24" s="73" t="s">
        <v>330</v>
      </c>
      <c r="F24" s="74">
        <v>14844</v>
      </c>
      <c r="G24" s="74">
        <v>6916</v>
      </c>
      <c r="H24" s="74">
        <v>5031</v>
      </c>
      <c r="I24" s="74">
        <v>8655</v>
      </c>
      <c r="J24" s="74">
        <v>2492</v>
      </c>
      <c r="K24" s="74">
        <v>2899</v>
      </c>
      <c r="L24" s="74">
        <v>1742</v>
      </c>
      <c r="M24" s="74">
        <v>901</v>
      </c>
      <c r="N24" s="74">
        <v>26499</v>
      </c>
      <c r="O24" s="74">
        <v>3383</v>
      </c>
      <c r="P24" s="74">
        <v>3167</v>
      </c>
      <c r="Q24" s="74">
        <v>4426</v>
      </c>
      <c r="R24" s="74">
        <v>2879</v>
      </c>
      <c r="S24" s="74">
        <v>3324</v>
      </c>
      <c r="T24" s="74">
        <v>4495</v>
      </c>
      <c r="U24" s="74">
        <v>7587</v>
      </c>
      <c r="V24" s="74">
        <v>2507</v>
      </c>
      <c r="W24" s="74">
        <v>101747</v>
      </c>
    </row>
    <row r="25" spans="1:23" hidden="1">
      <c r="A25" s="72"/>
      <c r="B25" s="73"/>
      <c r="C25" s="73"/>
      <c r="D25" s="73"/>
      <c r="E25" s="73" t="s">
        <v>331</v>
      </c>
      <c r="F25" s="74">
        <v>152323</v>
      </c>
      <c r="G25" s="74">
        <v>55290</v>
      </c>
      <c r="H25" s="74">
        <v>41805</v>
      </c>
      <c r="I25" s="74">
        <v>61991</v>
      </c>
      <c r="J25" s="74">
        <v>17360</v>
      </c>
      <c r="K25" s="74">
        <v>16457</v>
      </c>
      <c r="L25" s="74">
        <v>8453</v>
      </c>
      <c r="M25" s="74">
        <v>3896</v>
      </c>
      <c r="N25" s="74">
        <v>160777</v>
      </c>
      <c r="O25" s="74">
        <v>11159</v>
      </c>
      <c r="P25" s="74">
        <v>12536</v>
      </c>
      <c r="Q25" s="74">
        <v>16927</v>
      </c>
      <c r="R25" s="74">
        <v>16902</v>
      </c>
      <c r="S25" s="74">
        <v>13449</v>
      </c>
      <c r="T25" s="74">
        <v>17148</v>
      </c>
      <c r="U25" s="74">
        <v>39007</v>
      </c>
      <c r="V25" s="74">
        <v>7562</v>
      </c>
      <c r="W25" s="74">
        <v>653042</v>
      </c>
    </row>
    <row r="26" spans="1:23" hidden="1">
      <c r="A26" s="72"/>
      <c r="B26" s="73"/>
      <c r="C26" s="73"/>
      <c r="D26" s="73"/>
      <c r="E26" s="73" t="s">
        <v>332</v>
      </c>
      <c r="F26" s="74">
        <v>56329</v>
      </c>
      <c r="G26" s="74">
        <v>19281</v>
      </c>
      <c r="H26" s="74">
        <v>16225</v>
      </c>
      <c r="I26" s="74">
        <v>13623</v>
      </c>
      <c r="J26" s="74">
        <v>7053</v>
      </c>
      <c r="K26" s="74">
        <v>5936</v>
      </c>
      <c r="L26" s="74">
        <v>3134</v>
      </c>
      <c r="M26" s="74">
        <v>1458</v>
      </c>
      <c r="N26" s="74">
        <v>60061</v>
      </c>
      <c r="O26" s="74">
        <v>3944</v>
      </c>
      <c r="P26" s="74">
        <v>4602</v>
      </c>
      <c r="Q26" s="74">
        <v>6027</v>
      </c>
      <c r="R26" s="74">
        <v>6481</v>
      </c>
      <c r="S26" s="74">
        <v>5626</v>
      </c>
      <c r="T26" s="74">
        <v>7497</v>
      </c>
      <c r="U26" s="74">
        <v>17735</v>
      </c>
      <c r="V26" s="74">
        <v>2132</v>
      </c>
      <c r="W26" s="74">
        <v>237144</v>
      </c>
    </row>
    <row r="27" spans="1:23" hidden="1">
      <c r="A27" s="72"/>
      <c r="B27" s="73"/>
      <c r="C27" s="73"/>
      <c r="D27" s="73"/>
      <c r="E27" s="73" t="s">
        <v>333</v>
      </c>
      <c r="F27" s="74">
        <v>48370</v>
      </c>
      <c r="G27" s="74">
        <v>19897</v>
      </c>
      <c r="H27" s="74">
        <v>16875</v>
      </c>
      <c r="I27" s="74">
        <v>19999</v>
      </c>
      <c r="J27" s="74">
        <v>6164</v>
      </c>
      <c r="K27" s="74">
        <v>4465</v>
      </c>
      <c r="L27" s="74">
        <v>2466</v>
      </c>
      <c r="M27" s="74">
        <v>672</v>
      </c>
      <c r="N27" s="74">
        <v>43094</v>
      </c>
      <c r="O27" s="74">
        <v>3140</v>
      </c>
      <c r="P27" s="74">
        <v>3733</v>
      </c>
      <c r="Q27" s="74">
        <v>5324</v>
      </c>
      <c r="R27" s="74">
        <v>5750</v>
      </c>
      <c r="S27" s="74">
        <v>4911</v>
      </c>
      <c r="T27" s="74">
        <v>5717</v>
      </c>
      <c r="U27" s="74">
        <v>15985</v>
      </c>
      <c r="V27" s="74">
        <v>1833</v>
      </c>
      <c r="W27" s="74">
        <v>208395</v>
      </c>
    </row>
    <row r="28" spans="1:23" hidden="1">
      <c r="A28" s="72"/>
      <c r="B28" s="73"/>
      <c r="C28" s="73"/>
      <c r="D28" s="73"/>
      <c r="E28" s="73" t="s">
        <v>334</v>
      </c>
      <c r="F28" s="74">
        <v>40015</v>
      </c>
      <c r="G28" s="74">
        <v>10498</v>
      </c>
      <c r="H28" s="74">
        <v>8556</v>
      </c>
      <c r="I28" s="74">
        <v>5727</v>
      </c>
      <c r="J28" s="74">
        <v>3646</v>
      </c>
      <c r="K28" s="74">
        <v>3009</v>
      </c>
      <c r="L28" s="74">
        <v>1777</v>
      </c>
      <c r="M28" s="74">
        <v>499</v>
      </c>
      <c r="N28" s="74">
        <v>32615</v>
      </c>
      <c r="O28" s="74">
        <v>2013</v>
      </c>
      <c r="P28" s="74">
        <v>2440</v>
      </c>
      <c r="Q28" s="74">
        <v>3446</v>
      </c>
      <c r="R28" s="74">
        <v>3207</v>
      </c>
      <c r="S28" s="74">
        <v>2824</v>
      </c>
      <c r="T28" s="74">
        <v>4042</v>
      </c>
      <c r="U28" s="74">
        <v>8763</v>
      </c>
      <c r="V28" s="74">
        <v>1052</v>
      </c>
      <c r="W28" s="74">
        <v>134129</v>
      </c>
    </row>
    <row r="29" spans="1:23" hidden="1">
      <c r="A29" s="72"/>
      <c r="B29" s="73"/>
      <c r="C29" s="73"/>
      <c r="D29" s="73"/>
      <c r="E29" s="73" t="s">
        <v>335</v>
      </c>
      <c r="F29" s="74">
        <v>11392</v>
      </c>
      <c r="G29" s="74">
        <v>4449</v>
      </c>
      <c r="H29" s="74">
        <v>3826</v>
      </c>
      <c r="I29" s="74">
        <v>3806</v>
      </c>
      <c r="J29" s="74">
        <v>1343</v>
      </c>
      <c r="K29" s="74">
        <v>1181</v>
      </c>
      <c r="L29" s="74">
        <v>863</v>
      </c>
      <c r="M29" s="74">
        <v>222</v>
      </c>
      <c r="N29" s="74">
        <v>11510</v>
      </c>
      <c r="O29" s="74">
        <v>1006</v>
      </c>
      <c r="P29" s="74">
        <v>1221</v>
      </c>
      <c r="Q29" s="74">
        <v>1640</v>
      </c>
      <c r="R29" s="74">
        <v>1821</v>
      </c>
      <c r="S29" s="74">
        <v>1397</v>
      </c>
      <c r="T29" s="74">
        <v>1931</v>
      </c>
      <c r="U29" s="74">
        <v>3489</v>
      </c>
      <c r="V29" s="74">
        <v>689</v>
      </c>
      <c r="W29" s="74">
        <v>51786</v>
      </c>
    </row>
    <row r="30" spans="1:23" hidden="1">
      <c r="A30" s="72"/>
      <c r="B30" s="73"/>
      <c r="C30" s="73"/>
      <c r="D30" s="73"/>
      <c r="E30" s="73" t="s">
        <v>336</v>
      </c>
      <c r="F30" s="74">
        <v>5479</v>
      </c>
      <c r="G30" s="74">
        <v>1696</v>
      </c>
      <c r="H30" s="74">
        <v>1398</v>
      </c>
      <c r="I30" s="74">
        <v>1913</v>
      </c>
      <c r="J30" s="74">
        <v>699</v>
      </c>
      <c r="K30" s="74">
        <v>411</v>
      </c>
      <c r="L30" s="74">
        <v>294</v>
      </c>
      <c r="M30" s="74">
        <v>61</v>
      </c>
      <c r="N30" s="74">
        <v>4970</v>
      </c>
      <c r="O30" s="74">
        <v>409</v>
      </c>
      <c r="P30" s="74">
        <v>466</v>
      </c>
      <c r="Q30" s="74">
        <v>709</v>
      </c>
      <c r="R30" s="74">
        <v>642</v>
      </c>
      <c r="S30" s="74">
        <v>614</v>
      </c>
      <c r="T30" s="74">
        <v>743</v>
      </c>
      <c r="U30" s="74">
        <v>1455</v>
      </c>
      <c r="V30" s="74">
        <v>231</v>
      </c>
      <c r="W30" s="74">
        <v>22190</v>
      </c>
    </row>
    <row r="31" spans="1:23" hidden="1">
      <c r="A31" s="72"/>
      <c r="B31" s="73"/>
      <c r="C31" s="73"/>
      <c r="D31" s="73"/>
      <c r="E31" s="73" t="s">
        <v>337</v>
      </c>
      <c r="F31" s="74">
        <v>6429</v>
      </c>
      <c r="G31" s="74">
        <v>2400</v>
      </c>
      <c r="H31" s="74">
        <v>2433</v>
      </c>
      <c r="I31" s="74">
        <v>1158</v>
      </c>
      <c r="J31" s="74">
        <v>487</v>
      </c>
      <c r="K31" s="74">
        <v>360</v>
      </c>
      <c r="L31" s="74">
        <v>281</v>
      </c>
      <c r="M31" s="74">
        <v>58</v>
      </c>
      <c r="N31" s="74">
        <v>4917</v>
      </c>
      <c r="O31" s="74">
        <v>347</v>
      </c>
      <c r="P31" s="74">
        <v>472</v>
      </c>
      <c r="Q31" s="74">
        <v>619</v>
      </c>
      <c r="R31" s="74">
        <v>559</v>
      </c>
      <c r="S31" s="74">
        <v>559</v>
      </c>
      <c r="T31" s="74">
        <v>676</v>
      </c>
      <c r="U31" s="74">
        <v>2517</v>
      </c>
      <c r="V31" s="74">
        <v>186</v>
      </c>
      <c r="W31" s="74">
        <v>24458</v>
      </c>
    </row>
    <row r="32" spans="1:23" hidden="1">
      <c r="A32" s="72"/>
      <c r="B32" s="73"/>
      <c r="C32" s="73"/>
      <c r="D32" s="73"/>
      <c r="E32" s="73" t="s">
        <v>338</v>
      </c>
      <c r="F32" s="74">
        <v>6891</v>
      </c>
      <c r="G32" s="74">
        <v>2297</v>
      </c>
      <c r="H32" s="74">
        <v>1848</v>
      </c>
      <c r="I32" s="74">
        <v>1390</v>
      </c>
      <c r="J32" s="74">
        <v>465</v>
      </c>
      <c r="K32" s="74">
        <v>385</v>
      </c>
      <c r="L32" s="74">
        <v>305</v>
      </c>
      <c r="M32" s="74">
        <v>46</v>
      </c>
      <c r="N32" s="74">
        <v>4998</v>
      </c>
      <c r="O32" s="74">
        <v>334</v>
      </c>
      <c r="P32" s="74">
        <v>414</v>
      </c>
      <c r="Q32" s="74">
        <v>646</v>
      </c>
      <c r="R32" s="74">
        <v>573</v>
      </c>
      <c r="S32" s="74">
        <v>504</v>
      </c>
      <c r="T32" s="74">
        <v>617</v>
      </c>
      <c r="U32" s="74">
        <v>2211</v>
      </c>
      <c r="V32" s="74">
        <v>259</v>
      </c>
      <c r="W32" s="74">
        <v>24183</v>
      </c>
    </row>
    <row r="33" spans="1:23" hidden="1">
      <c r="A33" s="72"/>
      <c r="B33" s="73"/>
      <c r="C33" s="73"/>
      <c r="D33" s="73"/>
      <c r="E33" s="73" t="s">
        <v>339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</row>
    <row r="34" spans="1:23" hidden="1">
      <c r="A34" s="72"/>
      <c r="B34" s="73"/>
      <c r="C34" s="73"/>
      <c r="D34" s="73"/>
      <c r="E34" s="73" t="s">
        <v>340</v>
      </c>
      <c r="F34" s="74">
        <v>633</v>
      </c>
      <c r="G34" s="74">
        <v>107</v>
      </c>
      <c r="H34" s="74">
        <v>97</v>
      </c>
      <c r="I34" s="74">
        <v>82</v>
      </c>
      <c r="J34" s="74">
        <v>22</v>
      </c>
      <c r="K34" s="74">
        <v>15</v>
      </c>
      <c r="L34" s="74">
        <v>15</v>
      </c>
      <c r="M34" s="74">
        <v>1</v>
      </c>
      <c r="N34" s="74">
        <v>152</v>
      </c>
      <c r="O34" s="74">
        <v>13</v>
      </c>
      <c r="P34" s="74">
        <v>6</v>
      </c>
      <c r="Q34" s="74">
        <v>13</v>
      </c>
      <c r="R34" s="74">
        <v>5</v>
      </c>
      <c r="S34" s="74">
        <v>27</v>
      </c>
      <c r="T34" s="74">
        <v>19</v>
      </c>
      <c r="U34" s="74">
        <v>50</v>
      </c>
      <c r="V34" s="74">
        <v>966</v>
      </c>
      <c r="W34" s="74">
        <v>2223</v>
      </c>
    </row>
    <row r="35" spans="1:23" hidden="1">
      <c r="A35" s="72"/>
      <c r="B35" s="73"/>
      <c r="C35" s="73" t="s">
        <v>341</v>
      </c>
      <c r="D35" s="73"/>
      <c r="E35" s="73"/>
      <c r="F35" s="74">
        <v>9357</v>
      </c>
      <c r="G35" s="74">
        <v>2238</v>
      </c>
      <c r="H35" s="74">
        <v>1913</v>
      </c>
      <c r="I35" s="74">
        <v>12352</v>
      </c>
      <c r="J35" s="74">
        <v>1482</v>
      </c>
      <c r="K35" s="74">
        <v>1492</v>
      </c>
      <c r="L35" s="74">
        <v>856</v>
      </c>
      <c r="M35" s="74">
        <v>178</v>
      </c>
      <c r="N35" s="74">
        <v>12717</v>
      </c>
      <c r="O35" s="74">
        <v>1616</v>
      </c>
      <c r="P35" s="74">
        <v>1512</v>
      </c>
      <c r="Q35" s="74">
        <v>2060</v>
      </c>
      <c r="R35" s="74">
        <v>1514</v>
      </c>
      <c r="S35" s="74">
        <v>3062</v>
      </c>
      <c r="T35" s="74">
        <v>2160</v>
      </c>
      <c r="U35" s="74">
        <v>2878</v>
      </c>
      <c r="V35" s="74">
        <v>1104</v>
      </c>
      <c r="W35" s="74">
        <v>58491</v>
      </c>
    </row>
    <row r="36" spans="1:23" hidden="1">
      <c r="A36" s="72"/>
      <c r="B36" s="73"/>
      <c r="C36" s="73"/>
      <c r="D36" s="73"/>
      <c r="E36" s="73" t="s">
        <v>342</v>
      </c>
      <c r="F36" s="74">
        <v>8761</v>
      </c>
      <c r="G36" s="74">
        <v>2066</v>
      </c>
      <c r="H36" s="74">
        <v>1724</v>
      </c>
      <c r="I36" s="74">
        <v>12174</v>
      </c>
      <c r="J36" s="74">
        <v>1316</v>
      </c>
      <c r="K36" s="74">
        <v>1370</v>
      </c>
      <c r="L36" s="74">
        <v>795</v>
      </c>
      <c r="M36" s="74">
        <v>162</v>
      </c>
      <c r="N36" s="74">
        <v>11721</v>
      </c>
      <c r="O36" s="74">
        <v>1414</v>
      </c>
      <c r="P36" s="74">
        <v>1327</v>
      </c>
      <c r="Q36" s="74">
        <v>1846</v>
      </c>
      <c r="R36" s="74">
        <v>1287</v>
      </c>
      <c r="S36" s="74">
        <v>2809</v>
      </c>
      <c r="T36" s="74">
        <v>1868</v>
      </c>
      <c r="U36" s="74">
        <v>2682</v>
      </c>
      <c r="V36" s="74">
        <v>996</v>
      </c>
      <c r="W36" s="74">
        <v>54318</v>
      </c>
    </row>
    <row r="37" spans="1:23" hidden="1">
      <c r="A37" s="72"/>
      <c r="B37" s="73"/>
      <c r="C37" s="73"/>
      <c r="D37" s="73"/>
      <c r="E37" s="73" t="s">
        <v>343</v>
      </c>
      <c r="F37" s="74">
        <v>8</v>
      </c>
      <c r="G37" s="74">
        <v>2</v>
      </c>
      <c r="H37" s="74">
        <v>1</v>
      </c>
      <c r="I37" s="74">
        <v>21</v>
      </c>
      <c r="J37" s="74">
        <v>0</v>
      </c>
      <c r="K37" s="74">
        <v>3</v>
      </c>
      <c r="L37" s="74">
        <v>1</v>
      </c>
      <c r="M37" s="74">
        <v>0</v>
      </c>
      <c r="N37" s="74">
        <v>14</v>
      </c>
      <c r="O37" s="74">
        <v>1</v>
      </c>
      <c r="P37" s="74">
        <v>4</v>
      </c>
      <c r="Q37" s="74">
        <v>1</v>
      </c>
      <c r="R37" s="74">
        <v>2</v>
      </c>
      <c r="S37" s="74">
        <v>1</v>
      </c>
      <c r="T37" s="74">
        <v>4</v>
      </c>
      <c r="U37" s="74">
        <v>1</v>
      </c>
      <c r="V37" s="74">
        <v>1</v>
      </c>
      <c r="W37" s="74">
        <v>65</v>
      </c>
    </row>
    <row r="38" spans="1:23" hidden="1">
      <c r="A38" s="72"/>
      <c r="B38" s="73"/>
      <c r="C38" s="73"/>
      <c r="D38" s="73"/>
      <c r="E38" s="73" t="s">
        <v>344</v>
      </c>
      <c r="F38" s="74">
        <v>423</v>
      </c>
      <c r="G38" s="74">
        <v>129</v>
      </c>
      <c r="H38" s="74">
        <v>143</v>
      </c>
      <c r="I38" s="74">
        <v>137</v>
      </c>
      <c r="J38" s="74">
        <v>119</v>
      </c>
      <c r="K38" s="74">
        <v>81</v>
      </c>
      <c r="L38" s="74">
        <v>50</v>
      </c>
      <c r="M38" s="74">
        <v>15</v>
      </c>
      <c r="N38" s="74">
        <v>833</v>
      </c>
      <c r="O38" s="74">
        <v>152</v>
      </c>
      <c r="P38" s="74">
        <v>152</v>
      </c>
      <c r="Q38" s="74">
        <v>177</v>
      </c>
      <c r="R38" s="74">
        <v>175</v>
      </c>
      <c r="S38" s="74">
        <v>213</v>
      </c>
      <c r="T38" s="74">
        <v>239</v>
      </c>
      <c r="U38" s="74">
        <v>160</v>
      </c>
      <c r="V38" s="74">
        <v>92</v>
      </c>
      <c r="W38" s="74">
        <v>3290</v>
      </c>
    </row>
    <row r="39" spans="1:23" hidden="1">
      <c r="A39" s="72"/>
      <c r="B39" s="73"/>
      <c r="C39" s="73"/>
      <c r="D39" s="73"/>
      <c r="E39" s="73" t="s">
        <v>345</v>
      </c>
      <c r="F39" s="74">
        <v>31</v>
      </c>
      <c r="G39" s="74">
        <v>5</v>
      </c>
      <c r="H39" s="74">
        <v>5</v>
      </c>
      <c r="I39" s="74">
        <v>5</v>
      </c>
      <c r="J39" s="74">
        <v>8</v>
      </c>
      <c r="K39" s="74">
        <v>5</v>
      </c>
      <c r="L39" s="74">
        <v>3</v>
      </c>
      <c r="M39" s="74">
        <v>1</v>
      </c>
      <c r="N39" s="74">
        <v>40</v>
      </c>
      <c r="O39" s="74">
        <v>9</v>
      </c>
      <c r="P39" s="74">
        <v>6</v>
      </c>
      <c r="Q39" s="74">
        <v>9</v>
      </c>
      <c r="R39" s="74">
        <v>12</v>
      </c>
      <c r="S39" s="74">
        <v>8</v>
      </c>
      <c r="T39" s="74">
        <v>10</v>
      </c>
      <c r="U39" s="74">
        <v>10</v>
      </c>
      <c r="V39" s="74">
        <v>5</v>
      </c>
      <c r="W39" s="74">
        <v>172</v>
      </c>
    </row>
    <row r="40" spans="1:23" hidden="1">
      <c r="A40" s="72"/>
      <c r="B40" s="73"/>
      <c r="C40" s="73"/>
      <c r="D40" s="73"/>
      <c r="E40" s="73" t="s">
        <v>346</v>
      </c>
      <c r="F40" s="74">
        <v>9</v>
      </c>
      <c r="G40" s="74">
        <v>2</v>
      </c>
      <c r="H40" s="74">
        <v>3</v>
      </c>
      <c r="I40" s="74">
        <v>0</v>
      </c>
      <c r="J40" s="74">
        <v>3</v>
      </c>
      <c r="K40" s="74">
        <v>6</v>
      </c>
      <c r="L40" s="74">
        <v>0</v>
      </c>
      <c r="M40" s="74">
        <v>0</v>
      </c>
      <c r="N40" s="74">
        <v>10</v>
      </c>
      <c r="O40" s="74">
        <v>4</v>
      </c>
      <c r="P40" s="74">
        <v>5</v>
      </c>
      <c r="Q40" s="74">
        <v>1</v>
      </c>
      <c r="R40" s="74">
        <v>7</v>
      </c>
      <c r="S40" s="74">
        <v>5</v>
      </c>
      <c r="T40" s="74">
        <v>2</v>
      </c>
      <c r="U40" s="74">
        <v>2</v>
      </c>
      <c r="V40" s="74">
        <v>3</v>
      </c>
      <c r="W40" s="74">
        <v>62</v>
      </c>
    </row>
    <row r="41" spans="1:23" hidden="1">
      <c r="A41" s="72"/>
      <c r="B41" s="73"/>
      <c r="C41" s="73"/>
      <c r="D41" s="73"/>
      <c r="E41" s="73" t="s">
        <v>347</v>
      </c>
      <c r="F41" s="74">
        <v>125</v>
      </c>
      <c r="G41" s="74">
        <v>34</v>
      </c>
      <c r="H41" s="74">
        <v>37</v>
      </c>
      <c r="I41" s="74">
        <v>15</v>
      </c>
      <c r="J41" s="74">
        <v>36</v>
      </c>
      <c r="K41" s="74">
        <v>27</v>
      </c>
      <c r="L41" s="74">
        <v>7</v>
      </c>
      <c r="M41" s="74">
        <v>0</v>
      </c>
      <c r="N41" s="74">
        <v>99</v>
      </c>
      <c r="O41" s="74">
        <v>36</v>
      </c>
      <c r="P41" s="74">
        <v>18</v>
      </c>
      <c r="Q41" s="74">
        <v>26</v>
      </c>
      <c r="R41" s="74">
        <v>31</v>
      </c>
      <c r="S41" s="74">
        <v>26</v>
      </c>
      <c r="T41" s="74">
        <v>37</v>
      </c>
      <c r="U41" s="74">
        <v>23</v>
      </c>
      <c r="V41" s="74">
        <v>7</v>
      </c>
      <c r="W41" s="74">
        <v>584</v>
      </c>
    </row>
    <row r="42" spans="1:23" hidden="1">
      <c r="A42" s="72"/>
      <c r="B42" s="73"/>
      <c r="C42" s="73"/>
      <c r="D42" s="73"/>
      <c r="E42" s="73" t="s">
        <v>348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</row>
    <row r="43" spans="1:23" hidden="1">
      <c r="A43" s="72"/>
      <c r="B43" s="73"/>
      <c r="C43" s="73"/>
      <c r="D43" s="73"/>
      <c r="E43" s="73" t="s">
        <v>349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</row>
    <row r="44" spans="1:23" hidden="1">
      <c r="A44" s="72"/>
      <c r="B44" s="73"/>
      <c r="C44" s="73" t="s">
        <v>350</v>
      </c>
      <c r="D44" s="73"/>
      <c r="E44" s="73"/>
      <c r="F44" s="74">
        <v>523464</v>
      </c>
      <c r="G44" s="74">
        <v>220557</v>
      </c>
      <c r="H44" s="74">
        <v>196271</v>
      </c>
      <c r="I44" s="74">
        <v>286005</v>
      </c>
      <c r="J44" s="74">
        <v>118427</v>
      </c>
      <c r="K44" s="74">
        <v>111155</v>
      </c>
      <c r="L44" s="74">
        <v>113771</v>
      </c>
      <c r="M44" s="74">
        <v>24213</v>
      </c>
      <c r="N44" s="74">
        <v>1006127</v>
      </c>
      <c r="O44" s="74">
        <v>143391</v>
      </c>
      <c r="P44" s="74">
        <v>142046</v>
      </c>
      <c r="Q44" s="74">
        <v>187555</v>
      </c>
      <c r="R44" s="74">
        <v>161710</v>
      </c>
      <c r="S44" s="74">
        <v>173295</v>
      </c>
      <c r="T44" s="74">
        <v>226408</v>
      </c>
      <c r="U44" s="74">
        <v>275115</v>
      </c>
      <c r="V44" s="74">
        <v>87603</v>
      </c>
      <c r="W44" s="74">
        <v>3997113</v>
      </c>
    </row>
    <row r="45" spans="1:23" hidden="1">
      <c r="A45" s="72"/>
      <c r="B45" s="73"/>
      <c r="C45" s="73"/>
      <c r="D45" s="73"/>
      <c r="E45" s="73" t="s">
        <v>351</v>
      </c>
      <c r="F45" s="74">
        <v>422</v>
      </c>
      <c r="G45" s="74">
        <v>144</v>
      </c>
      <c r="H45" s="74">
        <v>77</v>
      </c>
      <c r="I45" s="74">
        <v>101</v>
      </c>
      <c r="J45" s="74">
        <v>59</v>
      </c>
      <c r="K45" s="74">
        <v>39</v>
      </c>
      <c r="L45" s="74">
        <v>17</v>
      </c>
      <c r="M45" s="74">
        <v>13</v>
      </c>
      <c r="N45" s="74">
        <v>505</v>
      </c>
      <c r="O45" s="74">
        <v>34</v>
      </c>
      <c r="P45" s="74">
        <v>25</v>
      </c>
      <c r="Q45" s="74">
        <v>52</v>
      </c>
      <c r="R45" s="74">
        <v>38</v>
      </c>
      <c r="S45" s="74">
        <v>44</v>
      </c>
      <c r="T45" s="74">
        <v>45</v>
      </c>
      <c r="U45" s="74">
        <v>54</v>
      </c>
      <c r="V45" s="74">
        <v>14</v>
      </c>
      <c r="W45" s="74">
        <v>1683</v>
      </c>
    </row>
    <row r="46" spans="1:23" hidden="1">
      <c r="A46" s="72"/>
      <c r="B46" s="73"/>
      <c r="C46" s="73"/>
      <c r="D46" s="73"/>
      <c r="E46" s="73" t="s">
        <v>352</v>
      </c>
      <c r="F46" s="74">
        <v>324100</v>
      </c>
      <c r="G46" s="74">
        <v>146343</v>
      </c>
      <c r="H46" s="74">
        <v>125977</v>
      </c>
      <c r="I46" s="74">
        <v>198286</v>
      </c>
      <c r="J46" s="74">
        <v>80206</v>
      </c>
      <c r="K46" s="74">
        <v>76093</v>
      </c>
      <c r="L46" s="74">
        <v>76270</v>
      </c>
      <c r="M46" s="74">
        <v>16932</v>
      </c>
      <c r="N46" s="74">
        <v>663022</v>
      </c>
      <c r="O46" s="74">
        <v>91307</v>
      </c>
      <c r="P46" s="74">
        <v>93829</v>
      </c>
      <c r="Q46" s="74">
        <v>123697</v>
      </c>
      <c r="R46" s="74">
        <v>109545</v>
      </c>
      <c r="S46" s="74">
        <v>120431</v>
      </c>
      <c r="T46" s="74">
        <v>147120</v>
      </c>
      <c r="U46" s="74">
        <v>189716</v>
      </c>
      <c r="V46" s="74">
        <v>61757</v>
      </c>
      <c r="W46" s="74">
        <v>2644631</v>
      </c>
    </row>
    <row r="47" spans="1:23" hidden="1">
      <c r="A47" s="72"/>
      <c r="B47" s="73"/>
      <c r="C47" s="73"/>
      <c r="D47" s="73"/>
      <c r="E47" s="73" t="s">
        <v>353</v>
      </c>
      <c r="F47" s="74">
        <v>108927</v>
      </c>
      <c r="G47" s="74">
        <v>41963</v>
      </c>
      <c r="H47" s="74">
        <v>38831</v>
      </c>
      <c r="I47" s="74">
        <v>49655</v>
      </c>
      <c r="J47" s="74">
        <v>22082</v>
      </c>
      <c r="K47" s="74">
        <v>21514</v>
      </c>
      <c r="L47" s="74">
        <v>26358</v>
      </c>
      <c r="M47" s="74">
        <v>4567</v>
      </c>
      <c r="N47" s="74">
        <v>201674</v>
      </c>
      <c r="O47" s="74">
        <v>31518</v>
      </c>
      <c r="P47" s="74">
        <v>29044</v>
      </c>
      <c r="Q47" s="74">
        <v>38528</v>
      </c>
      <c r="R47" s="74">
        <v>31523</v>
      </c>
      <c r="S47" s="74">
        <v>32215</v>
      </c>
      <c r="T47" s="74">
        <v>49476</v>
      </c>
      <c r="U47" s="74">
        <v>53055</v>
      </c>
      <c r="V47" s="74">
        <v>16218</v>
      </c>
      <c r="W47" s="74">
        <v>797148</v>
      </c>
    </row>
    <row r="48" spans="1:23" hidden="1">
      <c r="A48" s="72"/>
      <c r="B48" s="73"/>
      <c r="C48" s="73"/>
      <c r="D48" s="73"/>
      <c r="E48" s="73" t="s">
        <v>354</v>
      </c>
      <c r="F48" s="74">
        <v>72953</v>
      </c>
      <c r="G48" s="74">
        <v>27397</v>
      </c>
      <c r="H48" s="74">
        <v>27150</v>
      </c>
      <c r="I48" s="74">
        <v>34112</v>
      </c>
      <c r="J48" s="74">
        <v>14633</v>
      </c>
      <c r="K48" s="74">
        <v>12284</v>
      </c>
      <c r="L48" s="74">
        <v>10362</v>
      </c>
      <c r="M48" s="74">
        <v>2451</v>
      </c>
      <c r="N48" s="74">
        <v>125055</v>
      </c>
      <c r="O48" s="74">
        <v>19042</v>
      </c>
      <c r="P48" s="74">
        <v>17866</v>
      </c>
      <c r="Q48" s="74">
        <v>23496</v>
      </c>
      <c r="R48" s="74">
        <v>18878</v>
      </c>
      <c r="S48" s="74">
        <v>19480</v>
      </c>
      <c r="T48" s="74">
        <v>28027</v>
      </c>
      <c r="U48" s="74">
        <v>29536</v>
      </c>
      <c r="V48" s="74">
        <v>8582</v>
      </c>
      <c r="W48" s="74">
        <v>491304</v>
      </c>
    </row>
    <row r="49" spans="1:23" hidden="1">
      <c r="A49" s="72"/>
      <c r="B49" s="73"/>
      <c r="C49" s="73"/>
      <c r="D49" s="73"/>
      <c r="E49" s="73" t="s">
        <v>355</v>
      </c>
      <c r="F49" s="74">
        <v>8914</v>
      </c>
      <c r="G49" s="74">
        <v>1966</v>
      </c>
      <c r="H49" s="74">
        <v>1679</v>
      </c>
      <c r="I49" s="74">
        <v>1955</v>
      </c>
      <c r="J49" s="74">
        <v>720</v>
      </c>
      <c r="K49" s="74">
        <v>710</v>
      </c>
      <c r="L49" s="74">
        <v>435</v>
      </c>
      <c r="M49" s="74">
        <v>150</v>
      </c>
      <c r="N49" s="74">
        <v>8890</v>
      </c>
      <c r="O49" s="74">
        <v>782</v>
      </c>
      <c r="P49" s="74">
        <v>653</v>
      </c>
      <c r="Q49" s="74">
        <v>975</v>
      </c>
      <c r="R49" s="74">
        <v>833</v>
      </c>
      <c r="S49" s="74">
        <v>629</v>
      </c>
      <c r="T49" s="74">
        <v>902</v>
      </c>
      <c r="U49" s="74">
        <v>1216</v>
      </c>
      <c r="V49" s="74">
        <v>513</v>
      </c>
      <c r="W49" s="74">
        <v>31922</v>
      </c>
    </row>
    <row r="50" spans="1:23" hidden="1">
      <c r="A50" s="72"/>
      <c r="B50" s="73"/>
      <c r="C50" s="73"/>
      <c r="D50" s="73"/>
      <c r="E50" s="73" t="s">
        <v>356</v>
      </c>
      <c r="F50" s="74">
        <v>8147</v>
      </c>
      <c r="G50" s="74">
        <v>2744</v>
      </c>
      <c r="H50" s="74">
        <v>2557</v>
      </c>
      <c r="I50" s="74">
        <v>1896</v>
      </c>
      <c r="J50" s="74">
        <v>727</v>
      </c>
      <c r="K50" s="74">
        <v>515</v>
      </c>
      <c r="L50" s="74">
        <v>329</v>
      </c>
      <c r="M50" s="74">
        <v>100</v>
      </c>
      <c r="N50" s="74">
        <v>6981</v>
      </c>
      <c r="O50" s="74">
        <v>708</v>
      </c>
      <c r="P50" s="74">
        <v>629</v>
      </c>
      <c r="Q50" s="74">
        <v>807</v>
      </c>
      <c r="R50" s="74">
        <v>893</v>
      </c>
      <c r="S50" s="74">
        <v>496</v>
      </c>
      <c r="T50" s="74">
        <v>838</v>
      </c>
      <c r="U50" s="74">
        <v>1538</v>
      </c>
      <c r="V50" s="74">
        <v>519</v>
      </c>
      <c r="W50" s="74">
        <v>30424</v>
      </c>
    </row>
    <row r="51" spans="1:23" hidden="1">
      <c r="A51" s="72"/>
      <c r="B51" s="73"/>
      <c r="C51" s="73"/>
      <c r="D51" s="73"/>
      <c r="E51" s="73" t="s">
        <v>357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</row>
    <row r="52" spans="1:23" hidden="1">
      <c r="A52" s="72"/>
      <c r="B52" s="73"/>
      <c r="C52" s="73"/>
      <c r="D52" s="73"/>
      <c r="E52" s="73" t="s">
        <v>358</v>
      </c>
      <c r="F52" s="74">
        <v>1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0</v>
      </c>
      <c r="W52" s="74">
        <v>1</v>
      </c>
    </row>
    <row r="53" spans="1:23" hidden="1">
      <c r="A53" s="72"/>
      <c r="B53" s="73"/>
      <c r="C53" s="73" t="s">
        <v>359</v>
      </c>
      <c r="D53" s="73"/>
      <c r="E53" s="73"/>
      <c r="F53" s="74">
        <v>136611</v>
      </c>
      <c r="G53" s="74">
        <v>50002</v>
      </c>
      <c r="H53" s="74">
        <v>44530</v>
      </c>
      <c r="I53" s="74">
        <v>77615</v>
      </c>
      <c r="J53" s="74">
        <v>29130</v>
      </c>
      <c r="K53" s="74">
        <v>28881</v>
      </c>
      <c r="L53" s="74">
        <v>20075</v>
      </c>
      <c r="M53" s="74">
        <v>5592</v>
      </c>
      <c r="N53" s="74">
        <v>253647</v>
      </c>
      <c r="O53" s="74">
        <v>27582</v>
      </c>
      <c r="P53" s="74">
        <v>30596</v>
      </c>
      <c r="Q53" s="74">
        <v>42723</v>
      </c>
      <c r="R53" s="74">
        <v>35218</v>
      </c>
      <c r="S53" s="74">
        <v>43070</v>
      </c>
      <c r="T53" s="74">
        <v>51442</v>
      </c>
      <c r="U53" s="74">
        <v>63309</v>
      </c>
      <c r="V53" s="74">
        <v>23262</v>
      </c>
      <c r="W53" s="74">
        <v>963285</v>
      </c>
    </row>
    <row r="54" spans="1:23" hidden="1">
      <c r="A54" s="72"/>
      <c r="B54" s="73"/>
      <c r="C54" s="73"/>
      <c r="D54" s="73"/>
      <c r="E54" s="73" t="s">
        <v>360</v>
      </c>
      <c r="F54" s="74">
        <v>161</v>
      </c>
      <c r="G54" s="74">
        <v>17</v>
      </c>
      <c r="H54" s="74">
        <v>32</v>
      </c>
      <c r="I54" s="74">
        <v>57</v>
      </c>
      <c r="J54" s="74">
        <v>17</v>
      </c>
      <c r="K54" s="74">
        <v>21</v>
      </c>
      <c r="L54" s="74">
        <v>7</v>
      </c>
      <c r="M54" s="74">
        <v>6</v>
      </c>
      <c r="N54" s="74">
        <v>148</v>
      </c>
      <c r="O54" s="74">
        <v>24</v>
      </c>
      <c r="P54" s="74">
        <v>21</v>
      </c>
      <c r="Q54" s="74">
        <v>35</v>
      </c>
      <c r="R54" s="74">
        <v>20</v>
      </c>
      <c r="S54" s="74">
        <v>26</v>
      </c>
      <c r="T54" s="74">
        <v>40</v>
      </c>
      <c r="U54" s="74">
        <v>33</v>
      </c>
      <c r="V54" s="74">
        <v>22</v>
      </c>
      <c r="W54" s="74">
        <v>687</v>
      </c>
    </row>
    <row r="55" spans="1:23" hidden="1">
      <c r="A55" s="72"/>
      <c r="B55" s="73"/>
      <c r="C55" s="73"/>
      <c r="D55" s="73"/>
      <c r="E55" s="73" t="s">
        <v>361</v>
      </c>
      <c r="F55" s="74">
        <v>69616</v>
      </c>
      <c r="G55" s="74">
        <v>28910</v>
      </c>
      <c r="H55" s="74">
        <v>27593</v>
      </c>
      <c r="I55" s="74">
        <v>36086</v>
      </c>
      <c r="J55" s="74">
        <v>18322</v>
      </c>
      <c r="K55" s="74">
        <v>17106</v>
      </c>
      <c r="L55" s="74">
        <v>11767</v>
      </c>
      <c r="M55" s="74">
        <v>3181</v>
      </c>
      <c r="N55" s="74">
        <v>137531</v>
      </c>
      <c r="O55" s="74">
        <v>16271</v>
      </c>
      <c r="P55" s="74">
        <v>16945</v>
      </c>
      <c r="Q55" s="74">
        <v>22766</v>
      </c>
      <c r="R55" s="74">
        <v>20911</v>
      </c>
      <c r="S55" s="74">
        <v>22173</v>
      </c>
      <c r="T55" s="74">
        <v>30323</v>
      </c>
      <c r="U55" s="74">
        <v>36909</v>
      </c>
      <c r="V55" s="74">
        <v>11735</v>
      </c>
      <c r="W55" s="74">
        <v>528145</v>
      </c>
    </row>
    <row r="56" spans="1:23" hidden="1">
      <c r="A56" s="72"/>
      <c r="B56" s="73"/>
      <c r="C56" s="73"/>
      <c r="D56" s="73"/>
      <c r="E56" s="73" t="s">
        <v>362</v>
      </c>
      <c r="F56" s="74">
        <v>43963</v>
      </c>
      <c r="G56" s="74">
        <v>13543</v>
      </c>
      <c r="H56" s="74">
        <v>10184</v>
      </c>
      <c r="I56" s="74">
        <v>32523</v>
      </c>
      <c r="J56" s="74">
        <v>6895</v>
      </c>
      <c r="K56" s="74">
        <v>7344</v>
      </c>
      <c r="L56" s="74">
        <v>5586</v>
      </c>
      <c r="M56" s="74">
        <v>1671</v>
      </c>
      <c r="N56" s="74">
        <v>79336</v>
      </c>
      <c r="O56" s="74">
        <v>7496</v>
      </c>
      <c r="P56" s="74">
        <v>9190</v>
      </c>
      <c r="Q56" s="74">
        <v>13229</v>
      </c>
      <c r="R56" s="74">
        <v>8770</v>
      </c>
      <c r="S56" s="74">
        <v>15161</v>
      </c>
      <c r="T56" s="74">
        <v>12687</v>
      </c>
      <c r="U56" s="74">
        <v>17276</v>
      </c>
      <c r="V56" s="74">
        <v>9492</v>
      </c>
      <c r="W56" s="74">
        <v>294346</v>
      </c>
    </row>
    <row r="57" spans="1:23" hidden="1">
      <c r="A57" s="72"/>
      <c r="B57" s="73"/>
      <c r="C57" s="73"/>
      <c r="D57" s="73"/>
      <c r="E57" s="73" t="s">
        <v>363</v>
      </c>
      <c r="F57" s="74">
        <v>18233</v>
      </c>
      <c r="G57" s="74">
        <v>6376</v>
      </c>
      <c r="H57" s="74">
        <v>5521</v>
      </c>
      <c r="I57" s="74">
        <v>7157</v>
      </c>
      <c r="J57" s="74">
        <v>3492</v>
      </c>
      <c r="K57" s="74">
        <v>3948</v>
      </c>
      <c r="L57" s="74">
        <v>2311</v>
      </c>
      <c r="M57" s="74">
        <v>624</v>
      </c>
      <c r="N57" s="74">
        <v>32074</v>
      </c>
      <c r="O57" s="74">
        <v>3424</v>
      </c>
      <c r="P57" s="74">
        <v>3992</v>
      </c>
      <c r="Q57" s="74">
        <v>6030</v>
      </c>
      <c r="R57" s="74">
        <v>5084</v>
      </c>
      <c r="S57" s="74">
        <v>5168</v>
      </c>
      <c r="T57" s="74">
        <v>7663</v>
      </c>
      <c r="U57" s="74">
        <v>8098</v>
      </c>
      <c r="V57" s="74">
        <v>1493</v>
      </c>
      <c r="W57" s="74">
        <v>120688</v>
      </c>
    </row>
    <row r="58" spans="1:23" hidden="1">
      <c r="A58" s="72"/>
      <c r="B58" s="73"/>
      <c r="C58" s="73"/>
      <c r="D58" s="73"/>
      <c r="E58" s="73" t="s">
        <v>364</v>
      </c>
      <c r="F58" s="74">
        <v>3930</v>
      </c>
      <c r="G58" s="74">
        <v>1045</v>
      </c>
      <c r="H58" s="74">
        <v>905</v>
      </c>
      <c r="I58" s="74">
        <v>1609</v>
      </c>
      <c r="J58" s="74">
        <v>346</v>
      </c>
      <c r="K58" s="74">
        <v>371</v>
      </c>
      <c r="L58" s="74">
        <v>289</v>
      </c>
      <c r="M58" s="74">
        <v>97</v>
      </c>
      <c r="N58" s="74">
        <v>3938</v>
      </c>
      <c r="O58" s="74">
        <v>290</v>
      </c>
      <c r="P58" s="74">
        <v>385</v>
      </c>
      <c r="Q58" s="74">
        <v>566</v>
      </c>
      <c r="R58" s="74">
        <v>365</v>
      </c>
      <c r="S58" s="74">
        <v>453</v>
      </c>
      <c r="T58" s="74">
        <v>616</v>
      </c>
      <c r="U58" s="74">
        <v>869</v>
      </c>
      <c r="V58" s="74">
        <v>437</v>
      </c>
      <c r="W58" s="74">
        <v>16511</v>
      </c>
    </row>
    <row r="59" spans="1:23" hidden="1">
      <c r="A59" s="72"/>
      <c r="B59" s="73"/>
      <c r="C59" s="73"/>
      <c r="D59" s="73"/>
      <c r="E59" s="73" t="s">
        <v>365</v>
      </c>
      <c r="F59" s="74">
        <v>617</v>
      </c>
      <c r="G59" s="74">
        <v>91</v>
      </c>
      <c r="H59" s="74">
        <v>95</v>
      </c>
      <c r="I59" s="74">
        <v>167</v>
      </c>
      <c r="J59" s="74">
        <v>57</v>
      </c>
      <c r="K59" s="74">
        <v>61</v>
      </c>
      <c r="L59" s="74">
        <v>24</v>
      </c>
      <c r="M59" s="74">
        <v>13</v>
      </c>
      <c r="N59" s="74">
        <v>549</v>
      </c>
      <c r="O59" s="74">
        <v>70</v>
      </c>
      <c r="P59" s="74">
        <v>61</v>
      </c>
      <c r="Q59" s="74">
        <v>90</v>
      </c>
      <c r="R59" s="74">
        <v>66</v>
      </c>
      <c r="S59" s="74">
        <v>55</v>
      </c>
      <c r="T59" s="74">
        <v>85</v>
      </c>
      <c r="U59" s="74">
        <v>99</v>
      </c>
      <c r="V59" s="74">
        <v>57</v>
      </c>
      <c r="W59" s="74">
        <v>2257</v>
      </c>
    </row>
    <row r="60" spans="1:23" hidden="1">
      <c r="A60" s="72"/>
      <c r="B60" s="73"/>
      <c r="C60" s="73"/>
      <c r="D60" s="73"/>
      <c r="E60" s="73" t="s">
        <v>366</v>
      </c>
      <c r="F60" s="74">
        <v>2</v>
      </c>
      <c r="G60" s="74">
        <v>4</v>
      </c>
      <c r="H60" s="74">
        <v>4</v>
      </c>
      <c r="I60" s="74">
        <v>8</v>
      </c>
      <c r="J60" s="74">
        <v>1</v>
      </c>
      <c r="K60" s="74">
        <v>3</v>
      </c>
      <c r="L60" s="74">
        <v>1</v>
      </c>
      <c r="M60" s="74">
        <v>0</v>
      </c>
      <c r="N60" s="74">
        <v>26</v>
      </c>
      <c r="O60" s="74">
        <v>7</v>
      </c>
      <c r="P60" s="74">
        <v>2</v>
      </c>
      <c r="Q60" s="74">
        <v>3</v>
      </c>
      <c r="R60" s="74">
        <v>2</v>
      </c>
      <c r="S60" s="74">
        <v>15</v>
      </c>
      <c r="T60" s="74">
        <v>1</v>
      </c>
      <c r="U60" s="74">
        <v>1</v>
      </c>
      <c r="V60" s="74">
        <v>1</v>
      </c>
      <c r="W60" s="74">
        <v>81</v>
      </c>
    </row>
    <row r="61" spans="1:23" hidden="1">
      <c r="A61" s="72"/>
      <c r="B61" s="73"/>
      <c r="C61" s="73"/>
      <c r="D61" s="73"/>
      <c r="E61" s="73" t="s">
        <v>367</v>
      </c>
      <c r="F61" s="74">
        <v>89</v>
      </c>
      <c r="G61" s="74">
        <v>16</v>
      </c>
      <c r="H61" s="74">
        <v>196</v>
      </c>
      <c r="I61" s="74">
        <v>8</v>
      </c>
      <c r="J61" s="74">
        <v>0</v>
      </c>
      <c r="K61" s="74">
        <v>27</v>
      </c>
      <c r="L61" s="74">
        <v>90</v>
      </c>
      <c r="M61" s="74">
        <v>0</v>
      </c>
      <c r="N61" s="74">
        <v>45</v>
      </c>
      <c r="O61" s="74">
        <v>0</v>
      </c>
      <c r="P61" s="74">
        <v>0</v>
      </c>
      <c r="Q61" s="74">
        <v>4</v>
      </c>
      <c r="R61" s="74">
        <v>0</v>
      </c>
      <c r="S61" s="74">
        <v>19</v>
      </c>
      <c r="T61" s="74">
        <v>27</v>
      </c>
      <c r="U61" s="74">
        <v>24</v>
      </c>
      <c r="V61" s="74">
        <v>25</v>
      </c>
      <c r="W61" s="74">
        <v>570</v>
      </c>
    </row>
    <row r="62" spans="1:23" hidden="1">
      <c r="A62" s="72"/>
      <c r="B62" s="73" t="s">
        <v>368</v>
      </c>
      <c r="C62" s="73"/>
      <c r="D62" s="73"/>
      <c r="E62" s="73"/>
      <c r="F62" s="74">
        <v>127564</v>
      </c>
      <c r="G62" s="74">
        <v>47037</v>
      </c>
      <c r="H62" s="74">
        <v>34329</v>
      </c>
      <c r="I62" s="74">
        <v>55526</v>
      </c>
      <c r="J62" s="74">
        <v>21846</v>
      </c>
      <c r="K62" s="74">
        <v>22716</v>
      </c>
      <c r="L62" s="74">
        <v>15915</v>
      </c>
      <c r="M62" s="74">
        <v>4052</v>
      </c>
      <c r="N62" s="74">
        <v>224825</v>
      </c>
      <c r="O62" s="74">
        <v>30815</v>
      </c>
      <c r="P62" s="74">
        <v>31667</v>
      </c>
      <c r="Q62" s="74">
        <v>44368</v>
      </c>
      <c r="R62" s="74">
        <v>34624</v>
      </c>
      <c r="S62" s="74">
        <v>41979</v>
      </c>
      <c r="T62" s="74">
        <v>51349</v>
      </c>
      <c r="U62" s="74">
        <v>58207</v>
      </c>
      <c r="V62" s="74">
        <v>20703</v>
      </c>
      <c r="W62" s="74">
        <v>867522</v>
      </c>
    </row>
    <row r="63" spans="1:23" hidden="1">
      <c r="A63" s="72"/>
      <c r="B63" s="73"/>
      <c r="C63" s="73" t="s">
        <v>369</v>
      </c>
      <c r="D63" s="73"/>
      <c r="E63" s="73"/>
      <c r="F63" s="74">
        <v>123537</v>
      </c>
      <c r="G63" s="74">
        <v>45683</v>
      </c>
      <c r="H63" s="74">
        <v>32957</v>
      </c>
      <c r="I63" s="74">
        <v>54277</v>
      </c>
      <c r="J63" s="74">
        <v>20896</v>
      </c>
      <c r="K63" s="74">
        <v>21842</v>
      </c>
      <c r="L63" s="74">
        <v>15367</v>
      </c>
      <c r="M63" s="74">
        <v>3870</v>
      </c>
      <c r="N63" s="74">
        <v>218215</v>
      </c>
      <c r="O63" s="74">
        <v>29616</v>
      </c>
      <c r="P63" s="74">
        <v>30596</v>
      </c>
      <c r="Q63" s="74">
        <v>42793</v>
      </c>
      <c r="R63" s="74">
        <v>33416</v>
      </c>
      <c r="S63" s="74">
        <v>40792</v>
      </c>
      <c r="T63" s="74">
        <v>49613</v>
      </c>
      <c r="U63" s="74">
        <v>56168</v>
      </c>
      <c r="V63" s="74">
        <v>20308</v>
      </c>
      <c r="W63" s="74">
        <v>839946</v>
      </c>
    </row>
    <row r="64" spans="1:23" hidden="1">
      <c r="A64" s="72"/>
      <c r="B64" s="73"/>
      <c r="C64" s="73"/>
      <c r="D64" s="73" t="s">
        <v>266</v>
      </c>
      <c r="E64" s="73"/>
      <c r="F64" s="74">
        <v>9950</v>
      </c>
      <c r="G64" s="74">
        <v>3501</v>
      </c>
      <c r="H64" s="74">
        <v>1768</v>
      </c>
      <c r="I64" s="74">
        <v>4563</v>
      </c>
      <c r="J64" s="74">
        <v>1021</v>
      </c>
      <c r="K64" s="74">
        <v>1066</v>
      </c>
      <c r="L64" s="74">
        <v>943</v>
      </c>
      <c r="M64" s="74">
        <v>190</v>
      </c>
      <c r="N64" s="74">
        <v>3799</v>
      </c>
      <c r="O64" s="74">
        <v>856</v>
      </c>
      <c r="P64" s="74">
        <v>923</v>
      </c>
      <c r="Q64" s="74">
        <v>1217</v>
      </c>
      <c r="R64" s="74">
        <v>1101</v>
      </c>
      <c r="S64" s="74">
        <v>4729</v>
      </c>
      <c r="T64" s="74">
        <v>1558</v>
      </c>
      <c r="U64" s="74">
        <v>2162</v>
      </c>
      <c r="V64" s="74">
        <v>1530</v>
      </c>
      <c r="W64" s="74">
        <v>40877</v>
      </c>
    </row>
    <row r="65" spans="1:23" hidden="1">
      <c r="A65" s="72"/>
      <c r="B65" s="73"/>
      <c r="C65" s="73"/>
      <c r="D65" s="73" t="s">
        <v>268</v>
      </c>
      <c r="E65" s="73"/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16629</v>
      </c>
      <c r="O65" s="74">
        <v>815</v>
      </c>
      <c r="P65" s="74">
        <v>677</v>
      </c>
      <c r="Q65" s="74">
        <v>990</v>
      </c>
      <c r="R65" s="74">
        <v>625</v>
      </c>
      <c r="S65" s="74">
        <v>1820</v>
      </c>
      <c r="T65" s="74">
        <v>979</v>
      </c>
      <c r="U65" s="74">
        <v>1816</v>
      </c>
      <c r="V65" s="74">
        <v>571</v>
      </c>
      <c r="W65" s="74">
        <v>24922</v>
      </c>
    </row>
    <row r="66" spans="1:23" hidden="1">
      <c r="A66" s="72"/>
      <c r="B66" s="73"/>
      <c r="C66" s="73"/>
      <c r="D66" s="73" t="s">
        <v>276</v>
      </c>
      <c r="E66" s="73"/>
      <c r="F66" s="74">
        <v>3728</v>
      </c>
      <c r="G66" s="74">
        <v>2022</v>
      </c>
      <c r="H66" s="74">
        <v>1996</v>
      </c>
      <c r="I66" s="74">
        <v>3763</v>
      </c>
      <c r="J66" s="74">
        <v>1368</v>
      </c>
      <c r="K66" s="74">
        <v>954</v>
      </c>
      <c r="L66" s="74">
        <v>948</v>
      </c>
      <c r="M66" s="74">
        <v>130</v>
      </c>
      <c r="N66" s="74">
        <v>10492</v>
      </c>
      <c r="O66" s="74">
        <v>1291</v>
      </c>
      <c r="P66" s="74">
        <v>1933</v>
      </c>
      <c r="Q66" s="74">
        <v>2921</v>
      </c>
      <c r="R66" s="74">
        <v>2257</v>
      </c>
      <c r="S66" s="74">
        <v>697</v>
      </c>
      <c r="T66" s="74">
        <v>2686</v>
      </c>
      <c r="U66" s="74">
        <v>3055</v>
      </c>
      <c r="V66" s="74">
        <v>2308</v>
      </c>
      <c r="W66" s="74">
        <v>42549</v>
      </c>
    </row>
    <row r="67" spans="1:23" hidden="1">
      <c r="A67" s="72"/>
      <c r="B67" s="73"/>
      <c r="C67" s="73"/>
      <c r="D67" s="73" t="s">
        <v>274</v>
      </c>
      <c r="E67" s="73"/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12</v>
      </c>
      <c r="O67" s="74">
        <v>0</v>
      </c>
      <c r="P67" s="74">
        <v>0</v>
      </c>
      <c r="Q67" s="74">
        <v>0</v>
      </c>
      <c r="R67" s="74">
        <v>0</v>
      </c>
      <c r="S67" s="74">
        <v>8</v>
      </c>
      <c r="T67" s="74">
        <v>0</v>
      </c>
      <c r="U67" s="74">
        <v>9</v>
      </c>
      <c r="V67" s="74">
        <v>1</v>
      </c>
      <c r="W67" s="74">
        <v>30</v>
      </c>
    </row>
    <row r="68" spans="1:23" hidden="1">
      <c r="A68" s="72"/>
      <c r="B68" s="73"/>
      <c r="C68" s="73"/>
      <c r="D68" s="73" t="s">
        <v>370</v>
      </c>
      <c r="E68" s="73"/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</row>
    <row r="69" spans="1:23" hidden="1">
      <c r="A69" s="72"/>
      <c r="B69" s="73"/>
      <c r="C69" s="73"/>
      <c r="D69" s="73" t="s">
        <v>371</v>
      </c>
      <c r="E69" s="73"/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0</v>
      </c>
      <c r="W69" s="74">
        <v>0</v>
      </c>
    </row>
    <row r="70" spans="1:23" hidden="1">
      <c r="A70" s="72"/>
      <c r="B70" s="73"/>
      <c r="C70" s="73"/>
      <c r="D70" s="73" t="s">
        <v>372</v>
      </c>
      <c r="E70" s="73"/>
      <c r="F70" s="74">
        <v>109859</v>
      </c>
      <c r="G70" s="74">
        <v>40160</v>
      </c>
      <c r="H70" s="74">
        <v>29193</v>
      </c>
      <c r="I70" s="74">
        <v>45951</v>
      </c>
      <c r="J70" s="74">
        <v>18507</v>
      </c>
      <c r="K70" s="74">
        <v>19822</v>
      </c>
      <c r="L70" s="74">
        <v>13476</v>
      </c>
      <c r="M70" s="74">
        <v>3550</v>
      </c>
      <c r="N70" s="74">
        <v>187283</v>
      </c>
      <c r="O70" s="74">
        <v>26654</v>
      </c>
      <c r="P70" s="74">
        <v>27063</v>
      </c>
      <c r="Q70" s="74">
        <v>37665</v>
      </c>
      <c r="R70" s="74">
        <v>29433</v>
      </c>
      <c r="S70" s="74">
        <v>33538</v>
      </c>
      <c r="T70" s="74">
        <v>44390</v>
      </c>
      <c r="U70" s="74">
        <v>49126</v>
      </c>
      <c r="V70" s="74">
        <v>15898</v>
      </c>
      <c r="W70" s="74">
        <v>731568</v>
      </c>
    </row>
    <row r="71" spans="1:23" hidden="1">
      <c r="A71" s="72"/>
      <c r="B71" s="73"/>
      <c r="C71" s="73"/>
      <c r="D71" s="73"/>
      <c r="E71" s="73" t="s">
        <v>373</v>
      </c>
      <c r="F71" s="74">
        <v>104517</v>
      </c>
      <c r="G71" s="74">
        <v>37625</v>
      </c>
      <c r="H71" s="74">
        <v>27034</v>
      </c>
      <c r="I71" s="74">
        <v>44126</v>
      </c>
      <c r="J71" s="74">
        <v>17419</v>
      </c>
      <c r="K71" s="74">
        <v>18556</v>
      </c>
      <c r="L71" s="74">
        <v>12180</v>
      </c>
      <c r="M71" s="74">
        <v>3315</v>
      </c>
      <c r="N71" s="74">
        <v>177278</v>
      </c>
      <c r="O71" s="74">
        <v>24499</v>
      </c>
      <c r="P71" s="74">
        <v>25242</v>
      </c>
      <c r="Q71" s="74">
        <v>34934</v>
      </c>
      <c r="R71" s="74">
        <v>27428</v>
      </c>
      <c r="S71" s="74">
        <v>31147</v>
      </c>
      <c r="T71" s="74">
        <v>40423</v>
      </c>
      <c r="U71" s="74">
        <v>45192</v>
      </c>
      <c r="V71" s="74">
        <v>14939</v>
      </c>
      <c r="W71" s="74">
        <v>685854</v>
      </c>
    </row>
    <row r="72" spans="1:23" hidden="1">
      <c r="A72" s="72"/>
      <c r="B72" s="73"/>
      <c r="C72" s="73"/>
      <c r="D72" s="73"/>
      <c r="E72" s="73" t="s">
        <v>374</v>
      </c>
      <c r="F72" s="74">
        <v>1826</v>
      </c>
      <c r="G72" s="74">
        <v>732</v>
      </c>
      <c r="H72" s="74">
        <v>744</v>
      </c>
      <c r="I72" s="74">
        <v>694</v>
      </c>
      <c r="J72" s="74">
        <v>409</v>
      </c>
      <c r="K72" s="74">
        <v>504</v>
      </c>
      <c r="L72" s="74">
        <v>503</v>
      </c>
      <c r="M72" s="74">
        <v>81</v>
      </c>
      <c r="N72" s="74">
        <v>3582</v>
      </c>
      <c r="O72" s="74">
        <v>728</v>
      </c>
      <c r="P72" s="74">
        <v>606</v>
      </c>
      <c r="Q72" s="74">
        <v>915</v>
      </c>
      <c r="R72" s="74">
        <v>733</v>
      </c>
      <c r="S72" s="74">
        <v>969</v>
      </c>
      <c r="T72" s="74">
        <v>1269</v>
      </c>
      <c r="U72" s="74">
        <v>1243</v>
      </c>
      <c r="V72" s="74">
        <v>377</v>
      </c>
      <c r="W72" s="74">
        <v>15915</v>
      </c>
    </row>
    <row r="73" spans="1:23" hidden="1">
      <c r="A73" s="72"/>
      <c r="B73" s="73"/>
      <c r="C73" s="73"/>
      <c r="D73" s="73"/>
      <c r="E73" s="73" t="s">
        <v>375</v>
      </c>
      <c r="F73" s="74">
        <v>1305</v>
      </c>
      <c r="G73" s="74">
        <v>485</v>
      </c>
      <c r="H73" s="74">
        <v>445</v>
      </c>
      <c r="I73" s="74">
        <v>388</v>
      </c>
      <c r="J73" s="74">
        <v>300</v>
      </c>
      <c r="K73" s="74">
        <v>297</v>
      </c>
      <c r="L73" s="74">
        <v>281</v>
      </c>
      <c r="M73" s="74">
        <v>57</v>
      </c>
      <c r="N73" s="74">
        <v>2062</v>
      </c>
      <c r="O73" s="74">
        <v>627</v>
      </c>
      <c r="P73" s="74">
        <v>448</v>
      </c>
      <c r="Q73" s="74">
        <v>692</v>
      </c>
      <c r="R73" s="74">
        <v>610</v>
      </c>
      <c r="S73" s="74">
        <v>695</v>
      </c>
      <c r="T73" s="74">
        <v>877</v>
      </c>
      <c r="U73" s="74">
        <v>920</v>
      </c>
      <c r="V73" s="74">
        <v>263</v>
      </c>
      <c r="W73" s="74">
        <v>10752</v>
      </c>
    </row>
    <row r="74" spans="1:23" hidden="1">
      <c r="A74" s="72"/>
      <c r="B74" s="73"/>
      <c r="C74" s="73"/>
      <c r="D74" s="73"/>
      <c r="E74" s="73" t="s">
        <v>376</v>
      </c>
      <c r="F74" s="74">
        <v>2159</v>
      </c>
      <c r="G74" s="74">
        <v>1268</v>
      </c>
      <c r="H74" s="74">
        <v>907</v>
      </c>
      <c r="I74" s="74">
        <v>710</v>
      </c>
      <c r="J74" s="74">
        <v>370</v>
      </c>
      <c r="K74" s="74">
        <v>455</v>
      </c>
      <c r="L74" s="74">
        <v>494</v>
      </c>
      <c r="M74" s="74">
        <v>97</v>
      </c>
      <c r="N74" s="74">
        <v>4160</v>
      </c>
      <c r="O74" s="74">
        <v>775</v>
      </c>
      <c r="P74" s="74">
        <v>745</v>
      </c>
      <c r="Q74" s="74">
        <v>1101</v>
      </c>
      <c r="R74" s="74">
        <v>643</v>
      </c>
      <c r="S74" s="74">
        <v>711</v>
      </c>
      <c r="T74" s="74">
        <v>1705</v>
      </c>
      <c r="U74" s="74">
        <v>1696</v>
      </c>
      <c r="V74" s="74">
        <v>308</v>
      </c>
      <c r="W74" s="74">
        <v>18304</v>
      </c>
    </row>
    <row r="75" spans="1:23" hidden="1">
      <c r="A75" s="72"/>
      <c r="B75" s="73"/>
      <c r="C75" s="73"/>
      <c r="D75" s="73"/>
      <c r="E75" s="73" t="s">
        <v>377</v>
      </c>
      <c r="F75" s="74">
        <v>52</v>
      </c>
      <c r="G75" s="74">
        <v>50</v>
      </c>
      <c r="H75" s="74">
        <v>63</v>
      </c>
      <c r="I75" s="74">
        <v>33</v>
      </c>
      <c r="J75" s="74">
        <v>9</v>
      </c>
      <c r="K75" s="74">
        <v>10</v>
      </c>
      <c r="L75" s="74">
        <v>18</v>
      </c>
      <c r="M75" s="74">
        <v>0</v>
      </c>
      <c r="N75" s="74">
        <v>201</v>
      </c>
      <c r="O75" s="74">
        <v>25</v>
      </c>
      <c r="P75" s="74">
        <v>22</v>
      </c>
      <c r="Q75" s="74">
        <v>23</v>
      </c>
      <c r="R75" s="74">
        <v>19</v>
      </c>
      <c r="S75" s="74">
        <v>16</v>
      </c>
      <c r="T75" s="74">
        <v>116</v>
      </c>
      <c r="U75" s="74">
        <v>75</v>
      </c>
      <c r="V75" s="74">
        <v>11</v>
      </c>
      <c r="W75" s="74">
        <v>743</v>
      </c>
    </row>
    <row r="76" spans="1:23" hidden="1">
      <c r="A76" s="72"/>
      <c r="B76" s="73"/>
      <c r="C76" s="73" t="s">
        <v>378</v>
      </c>
      <c r="D76" s="73"/>
      <c r="E76" s="73"/>
      <c r="F76" s="74">
        <v>4027</v>
      </c>
      <c r="G76" s="74">
        <v>1354</v>
      </c>
      <c r="H76" s="74">
        <v>1372</v>
      </c>
      <c r="I76" s="74">
        <v>1249</v>
      </c>
      <c r="J76" s="74">
        <v>950</v>
      </c>
      <c r="K76" s="74">
        <v>874</v>
      </c>
      <c r="L76" s="74">
        <v>548</v>
      </c>
      <c r="M76" s="74">
        <v>182</v>
      </c>
      <c r="N76" s="74">
        <v>6610</v>
      </c>
      <c r="O76" s="74">
        <v>1199</v>
      </c>
      <c r="P76" s="74">
        <v>1071</v>
      </c>
      <c r="Q76" s="74">
        <v>1575</v>
      </c>
      <c r="R76" s="74">
        <v>1208</v>
      </c>
      <c r="S76" s="74">
        <v>1187</v>
      </c>
      <c r="T76" s="74">
        <v>1736</v>
      </c>
      <c r="U76" s="74">
        <v>2039</v>
      </c>
      <c r="V76" s="74">
        <v>395</v>
      </c>
      <c r="W76" s="74">
        <v>27576</v>
      </c>
    </row>
    <row r="77" spans="1:23" hidden="1">
      <c r="A77" s="72"/>
      <c r="B77" s="73"/>
      <c r="C77" s="73"/>
      <c r="D77" s="73" t="s">
        <v>379</v>
      </c>
      <c r="E77" s="73"/>
      <c r="F77" s="74">
        <v>993</v>
      </c>
      <c r="G77" s="74">
        <v>423</v>
      </c>
      <c r="H77" s="74">
        <v>316</v>
      </c>
      <c r="I77" s="74">
        <v>254</v>
      </c>
      <c r="J77" s="74">
        <v>275</v>
      </c>
      <c r="K77" s="74">
        <v>164</v>
      </c>
      <c r="L77" s="74">
        <v>116</v>
      </c>
      <c r="M77" s="74">
        <v>18</v>
      </c>
      <c r="N77" s="74">
        <v>1134</v>
      </c>
      <c r="O77" s="74">
        <v>296</v>
      </c>
      <c r="P77" s="74">
        <v>260</v>
      </c>
      <c r="Q77" s="74">
        <v>325</v>
      </c>
      <c r="R77" s="74">
        <v>285</v>
      </c>
      <c r="S77" s="74">
        <v>336</v>
      </c>
      <c r="T77" s="74">
        <v>398</v>
      </c>
      <c r="U77" s="74">
        <v>500</v>
      </c>
      <c r="V77" s="74">
        <v>57</v>
      </c>
      <c r="W77" s="74">
        <v>6150</v>
      </c>
    </row>
    <row r="78" spans="1:23" hidden="1">
      <c r="A78" s="72"/>
      <c r="B78" s="73"/>
      <c r="C78" s="73"/>
      <c r="D78" s="73" t="s">
        <v>380</v>
      </c>
      <c r="E78" s="73"/>
      <c r="F78" s="74">
        <v>134</v>
      </c>
      <c r="G78" s="74">
        <v>14</v>
      </c>
      <c r="H78" s="74">
        <v>45</v>
      </c>
      <c r="I78" s="74">
        <v>12</v>
      </c>
      <c r="J78" s="74">
        <v>14</v>
      </c>
      <c r="K78" s="74">
        <v>19</v>
      </c>
      <c r="L78" s="74">
        <v>3</v>
      </c>
      <c r="M78" s="74">
        <v>0</v>
      </c>
      <c r="N78" s="74">
        <v>96</v>
      </c>
      <c r="O78" s="74">
        <v>23</v>
      </c>
      <c r="P78" s="74">
        <v>22</v>
      </c>
      <c r="Q78" s="74">
        <v>28</v>
      </c>
      <c r="R78" s="74">
        <v>36</v>
      </c>
      <c r="S78" s="74">
        <v>26</v>
      </c>
      <c r="T78" s="74">
        <v>42</v>
      </c>
      <c r="U78" s="74">
        <v>37</v>
      </c>
      <c r="V78" s="74">
        <v>12</v>
      </c>
      <c r="W78" s="74">
        <v>563</v>
      </c>
    </row>
    <row r="79" spans="1:23" hidden="1">
      <c r="A79" s="72"/>
      <c r="B79" s="73"/>
      <c r="C79" s="73"/>
      <c r="D79" s="73" t="s">
        <v>381</v>
      </c>
      <c r="E79" s="73"/>
      <c r="F79" s="74">
        <v>3</v>
      </c>
      <c r="G79" s="74">
        <v>0</v>
      </c>
      <c r="H79" s="74">
        <v>0</v>
      </c>
      <c r="I79" s="74">
        <v>0</v>
      </c>
      <c r="J79" s="74">
        <v>2</v>
      </c>
      <c r="K79" s="74">
        <v>0</v>
      </c>
      <c r="L79" s="74">
        <v>0</v>
      </c>
      <c r="M79" s="74">
        <v>0</v>
      </c>
      <c r="N79" s="74">
        <v>2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3</v>
      </c>
      <c r="U79" s="74">
        <v>1</v>
      </c>
      <c r="V79" s="74">
        <v>1</v>
      </c>
      <c r="W79" s="74">
        <v>12</v>
      </c>
    </row>
    <row r="80" spans="1:23" hidden="1">
      <c r="A80" s="72"/>
      <c r="B80" s="73"/>
      <c r="C80" s="73"/>
      <c r="D80" s="73" t="s">
        <v>382</v>
      </c>
      <c r="E80" s="73"/>
      <c r="F80" s="74">
        <v>25</v>
      </c>
      <c r="G80" s="74">
        <v>3</v>
      </c>
      <c r="H80" s="74">
        <v>1</v>
      </c>
      <c r="I80" s="74">
        <v>2</v>
      </c>
      <c r="J80" s="74">
        <v>2</v>
      </c>
      <c r="K80" s="74">
        <v>2</v>
      </c>
      <c r="L80" s="74">
        <v>4</v>
      </c>
      <c r="M80" s="74">
        <v>2</v>
      </c>
      <c r="N80" s="74">
        <v>19</v>
      </c>
      <c r="O80" s="74">
        <v>6</v>
      </c>
      <c r="P80" s="74">
        <v>2</v>
      </c>
      <c r="Q80" s="74">
        <v>1</v>
      </c>
      <c r="R80" s="74">
        <v>3</v>
      </c>
      <c r="S80" s="74">
        <v>6</v>
      </c>
      <c r="T80" s="74">
        <v>1</v>
      </c>
      <c r="U80" s="74">
        <v>3</v>
      </c>
      <c r="V80" s="74">
        <v>0</v>
      </c>
      <c r="W80" s="74">
        <v>82</v>
      </c>
    </row>
    <row r="81" spans="1:23" hidden="1">
      <c r="A81" s="72"/>
      <c r="B81" s="73"/>
      <c r="C81" s="73"/>
      <c r="D81" s="73" t="s">
        <v>383</v>
      </c>
      <c r="E81" s="73"/>
      <c r="F81" s="74">
        <v>912</v>
      </c>
      <c r="G81" s="74">
        <v>304</v>
      </c>
      <c r="H81" s="74">
        <v>452</v>
      </c>
      <c r="I81" s="74">
        <v>389</v>
      </c>
      <c r="J81" s="74">
        <v>320</v>
      </c>
      <c r="K81" s="74">
        <v>315</v>
      </c>
      <c r="L81" s="74">
        <v>193</v>
      </c>
      <c r="M81" s="74">
        <v>110</v>
      </c>
      <c r="N81" s="74">
        <v>2896</v>
      </c>
      <c r="O81" s="74">
        <v>370</v>
      </c>
      <c r="P81" s="74">
        <v>389</v>
      </c>
      <c r="Q81" s="74">
        <v>653</v>
      </c>
      <c r="R81" s="74">
        <v>352</v>
      </c>
      <c r="S81" s="74">
        <v>288</v>
      </c>
      <c r="T81" s="74">
        <v>570</v>
      </c>
      <c r="U81" s="74">
        <v>524</v>
      </c>
      <c r="V81" s="74">
        <v>83</v>
      </c>
      <c r="W81" s="74">
        <v>9120</v>
      </c>
    </row>
    <row r="82" spans="1:23" hidden="1">
      <c r="A82" s="72"/>
      <c r="B82" s="73"/>
      <c r="C82" s="73"/>
      <c r="D82" s="73" t="s">
        <v>384</v>
      </c>
      <c r="E82" s="73"/>
      <c r="F82" s="74">
        <v>1960</v>
      </c>
      <c r="G82" s="74">
        <v>610</v>
      </c>
      <c r="H82" s="74">
        <v>558</v>
      </c>
      <c r="I82" s="74">
        <v>592</v>
      </c>
      <c r="J82" s="74">
        <v>337</v>
      </c>
      <c r="K82" s="74">
        <v>374</v>
      </c>
      <c r="L82" s="74">
        <v>232</v>
      </c>
      <c r="M82" s="74">
        <v>52</v>
      </c>
      <c r="N82" s="74">
        <v>2463</v>
      </c>
      <c r="O82" s="74">
        <v>504</v>
      </c>
      <c r="P82" s="74">
        <v>398</v>
      </c>
      <c r="Q82" s="74">
        <v>568</v>
      </c>
      <c r="R82" s="74">
        <v>532</v>
      </c>
      <c r="S82" s="74">
        <v>531</v>
      </c>
      <c r="T82" s="74">
        <v>722</v>
      </c>
      <c r="U82" s="74">
        <v>974</v>
      </c>
      <c r="V82" s="74">
        <v>242</v>
      </c>
      <c r="W82" s="74">
        <v>11649</v>
      </c>
    </row>
    <row r="83" spans="1:23">
      <c r="A83" s="72"/>
      <c r="B83" s="73" t="s">
        <v>385</v>
      </c>
      <c r="C83" s="73"/>
      <c r="D83" s="73"/>
      <c r="E83" s="73"/>
      <c r="F83" s="74">
        <v>339921</v>
      </c>
      <c r="G83" s="74">
        <v>190987</v>
      </c>
      <c r="H83" s="74">
        <v>163254</v>
      </c>
      <c r="I83" s="74">
        <v>187537</v>
      </c>
      <c r="J83" s="74">
        <v>90793</v>
      </c>
      <c r="K83" s="74">
        <v>86777</v>
      </c>
      <c r="L83" s="74">
        <v>71419</v>
      </c>
      <c r="M83" s="74">
        <v>14769</v>
      </c>
      <c r="N83" s="74">
        <v>776197</v>
      </c>
      <c r="O83" s="74">
        <v>151608</v>
      </c>
      <c r="P83" s="74">
        <v>153878</v>
      </c>
      <c r="Q83" s="74">
        <v>215883</v>
      </c>
      <c r="R83" s="74">
        <v>183916</v>
      </c>
      <c r="S83" s="74">
        <v>234157</v>
      </c>
      <c r="T83" s="74">
        <v>311546</v>
      </c>
      <c r="U83" s="74">
        <v>288953</v>
      </c>
      <c r="V83" s="74">
        <v>78728</v>
      </c>
      <c r="W83" s="74">
        <v>3540323</v>
      </c>
    </row>
    <row r="84" spans="1:23">
      <c r="A84" s="72"/>
      <c r="B84" s="73"/>
      <c r="C84" s="73" t="s">
        <v>386</v>
      </c>
      <c r="D84" s="73"/>
      <c r="E84" s="73"/>
      <c r="F84" s="74">
        <v>213947</v>
      </c>
      <c r="G84" s="74">
        <v>129462</v>
      </c>
      <c r="H84" s="74">
        <v>105756</v>
      </c>
      <c r="I84" s="74">
        <v>121312</v>
      </c>
      <c r="J84" s="74">
        <v>61747</v>
      </c>
      <c r="K84" s="74">
        <v>56009</v>
      </c>
      <c r="L84" s="74">
        <v>48789</v>
      </c>
      <c r="M84" s="74">
        <v>10446</v>
      </c>
      <c r="N84" s="74">
        <v>536679</v>
      </c>
      <c r="O84" s="74">
        <v>108987</v>
      </c>
      <c r="P84" s="74">
        <v>110804</v>
      </c>
      <c r="Q84" s="74">
        <v>162322</v>
      </c>
      <c r="R84" s="74">
        <v>136681</v>
      </c>
      <c r="S84" s="74">
        <v>182714</v>
      </c>
      <c r="T84" s="74">
        <v>227479</v>
      </c>
      <c r="U84" s="74">
        <v>215911</v>
      </c>
      <c r="V84" s="74">
        <v>57515</v>
      </c>
      <c r="W84" s="74">
        <v>2486560</v>
      </c>
    </row>
    <row r="85" spans="1:23">
      <c r="A85" s="72"/>
      <c r="B85" s="73"/>
      <c r="C85" s="73"/>
      <c r="D85" s="73" t="s">
        <v>387</v>
      </c>
      <c r="E85" s="73"/>
      <c r="F85" s="74">
        <v>18778</v>
      </c>
      <c r="G85" s="74">
        <v>10602</v>
      </c>
      <c r="H85" s="74">
        <v>9118</v>
      </c>
      <c r="I85" s="74">
        <v>14214</v>
      </c>
      <c r="J85" s="74">
        <v>6424</v>
      </c>
      <c r="K85" s="74">
        <v>7123</v>
      </c>
      <c r="L85" s="74">
        <v>4233</v>
      </c>
      <c r="M85" s="74">
        <v>1416</v>
      </c>
      <c r="N85" s="74">
        <v>61012</v>
      </c>
      <c r="O85" s="74">
        <v>15772</v>
      </c>
      <c r="P85" s="74">
        <v>13271</v>
      </c>
      <c r="Q85" s="74">
        <v>17680</v>
      </c>
      <c r="R85" s="74">
        <v>13760</v>
      </c>
      <c r="S85" s="74">
        <v>13776</v>
      </c>
      <c r="T85" s="74">
        <v>18025</v>
      </c>
      <c r="U85" s="74">
        <v>18995</v>
      </c>
      <c r="V85" s="74">
        <v>6104</v>
      </c>
      <c r="W85" s="74">
        <v>250303</v>
      </c>
    </row>
    <row r="86" spans="1:23">
      <c r="A86" s="72"/>
      <c r="B86" s="73"/>
      <c r="C86" s="73"/>
      <c r="D86" s="73" t="s">
        <v>388</v>
      </c>
      <c r="E86" s="73"/>
      <c r="F86" s="74">
        <v>195169</v>
      </c>
      <c r="G86" s="74">
        <v>118860</v>
      </c>
      <c r="H86" s="74">
        <v>96638</v>
      </c>
      <c r="I86" s="74">
        <v>107098</v>
      </c>
      <c r="J86" s="74">
        <v>55323</v>
      </c>
      <c r="K86" s="74">
        <v>48886</v>
      </c>
      <c r="L86" s="74">
        <v>44556</v>
      </c>
      <c r="M86" s="74">
        <v>9030</v>
      </c>
      <c r="N86" s="74">
        <v>475667</v>
      </c>
      <c r="O86" s="74">
        <v>93215</v>
      </c>
      <c r="P86" s="74">
        <v>97533</v>
      </c>
      <c r="Q86" s="74">
        <v>144642</v>
      </c>
      <c r="R86" s="74">
        <v>122921</v>
      </c>
      <c r="S86" s="74">
        <v>168938</v>
      </c>
      <c r="T86" s="74">
        <v>209454</v>
      </c>
      <c r="U86" s="74">
        <v>196916</v>
      </c>
      <c r="V86" s="74">
        <v>51411</v>
      </c>
      <c r="W86" s="74">
        <v>2236257</v>
      </c>
    </row>
    <row r="87" spans="1:23">
      <c r="A87" s="72"/>
      <c r="B87" s="73"/>
      <c r="C87" s="73"/>
      <c r="D87" s="73"/>
      <c r="E87" s="73" t="s">
        <v>389</v>
      </c>
      <c r="F87" s="74">
        <v>152901</v>
      </c>
      <c r="G87" s="74">
        <v>90390</v>
      </c>
      <c r="H87" s="74">
        <v>76117</v>
      </c>
      <c r="I87" s="74">
        <v>82158</v>
      </c>
      <c r="J87" s="74">
        <v>42176</v>
      </c>
      <c r="K87" s="74">
        <v>37628</v>
      </c>
      <c r="L87" s="74">
        <v>35304</v>
      </c>
      <c r="M87" s="74">
        <v>6955</v>
      </c>
      <c r="N87" s="74">
        <v>352845</v>
      </c>
      <c r="O87" s="74">
        <v>78126</v>
      </c>
      <c r="P87" s="74">
        <v>79532</v>
      </c>
      <c r="Q87" s="74">
        <v>116992</v>
      </c>
      <c r="R87" s="74">
        <v>99550</v>
      </c>
      <c r="S87" s="74">
        <v>140568</v>
      </c>
      <c r="T87" s="74">
        <v>177185</v>
      </c>
      <c r="U87" s="74">
        <v>158951</v>
      </c>
      <c r="V87" s="74">
        <v>44586</v>
      </c>
      <c r="W87" s="75">
        <v>1771964</v>
      </c>
    </row>
    <row r="88" spans="1:23">
      <c r="A88" s="72"/>
      <c r="B88" s="73"/>
      <c r="C88" s="73"/>
      <c r="D88" s="73"/>
      <c r="E88" s="73" t="s">
        <v>390</v>
      </c>
      <c r="F88" s="74">
        <v>21819</v>
      </c>
      <c r="G88" s="74">
        <v>11097</v>
      </c>
      <c r="H88" s="74">
        <v>7930</v>
      </c>
      <c r="I88" s="74">
        <v>10976</v>
      </c>
      <c r="J88" s="74">
        <v>4492</v>
      </c>
      <c r="K88" s="74">
        <v>3629</v>
      </c>
      <c r="L88" s="74">
        <v>2514</v>
      </c>
      <c r="M88" s="74">
        <v>633</v>
      </c>
      <c r="N88" s="74">
        <v>52404</v>
      </c>
      <c r="O88" s="74">
        <v>5507</v>
      </c>
      <c r="P88" s="74">
        <v>5767</v>
      </c>
      <c r="Q88" s="74">
        <v>9214</v>
      </c>
      <c r="R88" s="74">
        <v>7599</v>
      </c>
      <c r="S88" s="74">
        <v>8895</v>
      </c>
      <c r="T88" s="74">
        <v>10575</v>
      </c>
      <c r="U88" s="74">
        <v>13882</v>
      </c>
      <c r="V88" s="74">
        <v>2929</v>
      </c>
      <c r="W88" s="74">
        <v>179862</v>
      </c>
    </row>
    <row r="89" spans="1:23">
      <c r="A89" s="72"/>
      <c r="B89" s="73"/>
      <c r="C89" s="73"/>
      <c r="D89" s="73"/>
      <c r="E89" s="73" t="s">
        <v>391</v>
      </c>
      <c r="F89" s="74">
        <v>10219</v>
      </c>
      <c r="G89" s="74">
        <v>6972</v>
      </c>
      <c r="H89" s="74">
        <v>6221</v>
      </c>
      <c r="I89" s="74">
        <v>5964</v>
      </c>
      <c r="J89" s="74">
        <v>3471</v>
      </c>
      <c r="K89" s="74">
        <v>3159</v>
      </c>
      <c r="L89" s="74">
        <v>1875</v>
      </c>
      <c r="M89" s="74">
        <v>601</v>
      </c>
      <c r="N89" s="74">
        <v>38297</v>
      </c>
      <c r="O89" s="74">
        <v>4543</v>
      </c>
      <c r="P89" s="74">
        <v>5586</v>
      </c>
      <c r="Q89" s="74">
        <v>8293</v>
      </c>
      <c r="R89" s="74">
        <v>6315</v>
      </c>
      <c r="S89" s="74">
        <v>7523</v>
      </c>
      <c r="T89" s="74">
        <v>9653</v>
      </c>
      <c r="U89" s="74">
        <v>10342</v>
      </c>
      <c r="V89" s="74">
        <v>1919</v>
      </c>
      <c r="W89" s="74">
        <v>130953</v>
      </c>
    </row>
    <row r="90" spans="1:23">
      <c r="A90" s="72"/>
      <c r="B90" s="73"/>
      <c r="C90" s="73"/>
      <c r="D90" s="73"/>
      <c r="E90" s="73" t="s">
        <v>392</v>
      </c>
      <c r="F90" s="74">
        <v>4931</v>
      </c>
      <c r="G90" s="74">
        <v>4214</v>
      </c>
      <c r="H90" s="74">
        <v>2998</v>
      </c>
      <c r="I90" s="74">
        <v>2897</v>
      </c>
      <c r="J90" s="74">
        <v>2204</v>
      </c>
      <c r="K90" s="74">
        <v>1896</v>
      </c>
      <c r="L90" s="74">
        <v>1804</v>
      </c>
      <c r="M90" s="74">
        <v>515</v>
      </c>
      <c r="N90" s="74">
        <v>17569</v>
      </c>
      <c r="O90" s="74">
        <v>2853</v>
      </c>
      <c r="P90" s="74">
        <v>3689</v>
      </c>
      <c r="Q90" s="74">
        <v>5665</v>
      </c>
      <c r="R90" s="74">
        <v>4537</v>
      </c>
      <c r="S90" s="74">
        <v>5924</v>
      </c>
      <c r="T90" s="74">
        <v>6239</v>
      </c>
      <c r="U90" s="74">
        <v>7402</v>
      </c>
      <c r="V90" s="74">
        <v>1196</v>
      </c>
      <c r="W90" s="74">
        <v>76533</v>
      </c>
    </row>
    <row r="91" spans="1:23">
      <c r="A91" s="72"/>
      <c r="B91" s="73"/>
      <c r="C91" s="73"/>
      <c r="D91" s="73"/>
      <c r="E91" s="73" t="s">
        <v>393</v>
      </c>
      <c r="F91" s="74">
        <v>886</v>
      </c>
      <c r="G91" s="74">
        <v>686</v>
      </c>
      <c r="H91" s="74">
        <v>545</v>
      </c>
      <c r="I91" s="74">
        <v>465</v>
      </c>
      <c r="J91" s="74">
        <v>433</v>
      </c>
      <c r="K91" s="74">
        <v>348</v>
      </c>
      <c r="L91" s="74">
        <v>366</v>
      </c>
      <c r="M91" s="74">
        <v>69</v>
      </c>
      <c r="N91" s="74">
        <v>2585</v>
      </c>
      <c r="O91" s="74">
        <v>317</v>
      </c>
      <c r="P91" s="74">
        <v>467</v>
      </c>
      <c r="Q91" s="74">
        <v>830</v>
      </c>
      <c r="R91" s="74">
        <v>729</v>
      </c>
      <c r="S91" s="74">
        <v>869</v>
      </c>
      <c r="T91" s="74">
        <v>744</v>
      </c>
      <c r="U91" s="74">
        <v>806</v>
      </c>
      <c r="V91" s="74">
        <v>137</v>
      </c>
      <c r="W91" s="74">
        <v>11282</v>
      </c>
    </row>
    <row r="92" spans="1:23">
      <c r="A92" s="72"/>
      <c r="B92" s="73"/>
      <c r="C92" s="73"/>
      <c r="D92" s="73"/>
      <c r="E92" s="73" t="s">
        <v>394</v>
      </c>
      <c r="F92" s="74">
        <v>851</v>
      </c>
      <c r="G92" s="74">
        <v>969</v>
      </c>
      <c r="H92" s="74">
        <v>388</v>
      </c>
      <c r="I92" s="74">
        <v>537</v>
      </c>
      <c r="J92" s="74">
        <v>376</v>
      </c>
      <c r="K92" s="74">
        <v>325</v>
      </c>
      <c r="L92" s="74">
        <v>265</v>
      </c>
      <c r="M92" s="74">
        <v>27</v>
      </c>
      <c r="N92" s="74">
        <v>2040</v>
      </c>
      <c r="O92" s="74">
        <v>251</v>
      </c>
      <c r="P92" s="74">
        <v>308</v>
      </c>
      <c r="Q92" s="74">
        <v>395</v>
      </c>
      <c r="R92" s="74">
        <v>482</v>
      </c>
      <c r="S92" s="74">
        <v>489</v>
      </c>
      <c r="T92" s="74">
        <v>565</v>
      </c>
      <c r="U92" s="74">
        <v>834</v>
      </c>
      <c r="V92" s="74">
        <v>61</v>
      </c>
      <c r="W92" s="74">
        <v>9163</v>
      </c>
    </row>
    <row r="93" spans="1:23">
      <c r="A93" s="72"/>
      <c r="B93" s="73"/>
      <c r="C93" s="73"/>
      <c r="D93" s="73"/>
      <c r="E93" s="73" t="s">
        <v>395</v>
      </c>
      <c r="F93" s="74">
        <v>3562</v>
      </c>
      <c r="G93" s="74">
        <v>4532</v>
      </c>
      <c r="H93" s="74">
        <v>2439</v>
      </c>
      <c r="I93" s="74">
        <v>4101</v>
      </c>
      <c r="J93" s="74">
        <v>2171</v>
      </c>
      <c r="K93" s="74">
        <v>1901</v>
      </c>
      <c r="L93" s="74">
        <v>2428</v>
      </c>
      <c r="M93" s="74">
        <v>230</v>
      </c>
      <c r="N93" s="74">
        <v>9927</v>
      </c>
      <c r="O93" s="74">
        <v>1618</v>
      </c>
      <c r="P93" s="74">
        <v>2184</v>
      </c>
      <c r="Q93" s="74">
        <v>3253</v>
      </c>
      <c r="R93" s="74">
        <v>3709</v>
      </c>
      <c r="S93" s="74">
        <v>4670</v>
      </c>
      <c r="T93" s="74">
        <v>4493</v>
      </c>
      <c r="U93" s="74">
        <v>4699</v>
      </c>
      <c r="V93" s="74">
        <v>583</v>
      </c>
      <c r="W93" s="74">
        <v>56500</v>
      </c>
    </row>
    <row r="94" spans="1:23">
      <c r="A94" s="72"/>
      <c r="B94" s="73"/>
      <c r="C94" s="73" t="s">
        <v>396</v>
      </c>
      <c r="D94" s="73"/>
      <c r="E94" s="73"/>
      <c r="F94" s="74">
        <v>1924</v>
      </c>
      <c r="G94" s="74">
        <v>996</v>
      </c>
      <c r="H94" s="74">
        <v>1149</v>
      </c>
      <c r="I94" s="74">
        <v>1000</v>
      </c>
      <c r="J94" s="74">
        <v>511</v>
      </c>
      <c r="K94" s="74">
        <v>696</v>
      </c>
      <c r="L94" s="74">
        <v>1067</v>
      </c>
      <c r="M94" s="74">
        <v>334</v>
      </c>
      <c r="N94" s="74">
        <v>5839</v>
      </c>
      <c r="O94" s="74">
        <v>4313</v>
      </c>
      <c r="P94" s="74">
        <v>4149</v>
      </c>
      <c r="Q94" s="74">
        <v>5319</v>
      </c>
      <c r="R94" s="74">
        <v>4122</v>
      </c>
      <c r="S94" s="74">
        <v>5108</v>
      </c>
      <c r="T94" s="74">
        <v>9352</v>
      </c>
      <c r="U94" s="74">
        <v>6421</v>
      </c>
      <c r="V94" s="74">
        <v>1530</v>
      </c>
      <c r="W94" s="74">
        <v>53830</v>
      </c>
    </row>
    <row r="95" spans="1:23">
      <c r="A95" s="72"/>
      <c r="B95" s="73"/>
      <c r="C95" s="73"/>
      <c r="D95" s="73"/>
      <c r="E95" s="73" t="s">
        <v>397</v>
      </c>
      <c r="F95" s="74">
        <v>464</v>
      </c>
      <c r="G95" s="74">
        <v>458</v>
      </c>
      <c r="H95" s="74">
        <v>342</v>
      </c>
      <c r="I95" s="74">
        <v>275</v>
      </c>
      <c r="J95" s="74">
        <v>210</v>
      </c>
      <c r="K95" s="74">
        <v>324</v>
      </c>
      <c r="L95" s="74">
        <v>803</v>
      </c>
      <c r="M95" s="74">
        <v>202</v>
      </c>
      <c r="N95" s="74">
        <v>2368</v>
      </c>
      <c r="O95" s="74">
        <v>2973</v>
      </c>
      <c r="P95" s="74">
        <v>2813</v>
      </c>
      <c r="Q95" s="74">
        <v>3183</v>
      </c>
      <c r="R95" s="74">
        <v>2429</v>
      </c>
      <c r="S95" s="74">
        <v>2924</v>
      </c>
      <c r="T95" s="74">
        <v>5692</v>
      </c>
      <c r="U95" s="74">
        <v>4419</v>
      </c>
      <c r="V95" s="74">
        <v>805</v>
      </c>
      <c r="W95" s="75">
        <v>30684</v>
      </c>
    </row>
    <row r="96" spans="1:23">
      <c r="A96" s="72"/>
      <c r="B96" s="73"/>
      <c r="C96" s="73"/>
      <c r="D96" s="73"/>
      <c r="E96" s="73" t="s">
        <v>398</v>
      </c>
      <c r="F96" s="74">
        <v>1256</v>
      </c>
      <c r="G96" s="74">
        <v>387</v>
      </c>
      <c r="H96" s="74">
        <v>666</v>
      </c>
      <c r="I96" s="74">
        <v>592</v>
      </c>
      <c r="J96" s="74">
        <v>235</v>
      </c>
      <c r="K96" s="74">
        <v>288</v>
      </c>
      <c r="L96" s="74">
        <v>184</v>
      </c>
      <c r="M96" s="74">
        <v>58</v>
      </c>
      <c r="N96" s="74">
        <v>2374</v>
      </c>
      <c r="O96" s="74">
        <v>895</v>
      </c>
      <c r="P96" s="74">
        <v>857</v>
      </c>
      <c r="Q96" s="74">
        <v>1188</v>
      </c>
      <c r="R96" s="74">
        <v>1131</v>
      </c>
      <c r="S96" s="74">
        <v>1470</v>
      </c>
      <c r="T96" s="74">
        <v>2618</v>
      </c>
      <c r="U96" s="74">
        <v>1413</v>
      </c>
      <c r="V96" s="74">
        <v>393</v>
      </c>
      <c r="W96" s="74">
        <v>16005</v>
      </c>
    </row>
    <row r="97" spans="1:23">
      <c r="A97" s="72"/>
      <c r="B97" s="73"/>
      <c r="C97" s="73"/>
      <c r="D97" s="73"/>
      <c r="E97" s="73" t="s">
        <v>399</v>
      </c>
      <c r="F97" s="74">
        <v>181</v>
      </c>
      <c r="G97" s="74">
        <v>130</v>
      </c>
      <c r="H97" s="74">
        <v>115</v>
      </c>
      <c r="I97" s="74">
        <v>104</v>
      </c>
      <c r="J97" s="74">
        <v>59</v>
      </c>
      <c r="K97" s="74">
        <v>77</v>
      </c>
      <c r="L97" s="74">
        <v>67</v>
      </c>
      <c r="M97" s="74">
        <v>72</v>
      </c>
      <c r="N97" s="74">
        <v>1048</v>
      </c>
      <c r="O97" s="74">
        <v>431</v>
      </c>
      <c r="P97" s="74">
        <v>454</v>
      </c>
      <c r="Q97" s="74">
        <v>911</v>
      </c>
      <c r="R97" s="74">
        <v>521</v>
      </c>
      <c r="S97" s="74">
        <v>687</v>
      </c>
      <c r="T97" s="74">
        <v>999</v>
      </c>
      <c r="U97" s="74">
        <v>564</v>
      </c>
      <c r="V97" s="74">
        <v>317</v>
      </c>
      <c r="W97" s="74">
        <v>6737</v>
      </c>
    </row>
    <row r="98" spans="1:23">
      <c r="A98" s="72"/>
      <c r="B98" s="73"/>
      <c r="C98" s="73"/>
      <c r="D98" s="73"/>
      <c r="E98" s="73" t="s">
        <v>400</v>
      </c>
      <c r="F98" s="74">
        <v>23</v>
      </c>
      <c r="G98" s="74">
        <v>21</v>
      </c>
      <c r="H98" s="74">
        <v>26</v>
      </c>
      <c r="I98" s="74">
        <v>29</v>
      </c>
      <c r="J98" s="74">
        <v>7</v>
      </c>
      <c r="K98" s="74">
        <v>7</v>
      </c>
      <c r="L98" s="74">
        <v>13</v>
      </c>
      <c r="M98" s="74">
        <v>2</v>
      </c>
      <c r="N98" s="74">
        <v>49</v>
      </c>
      <c r="O98" s="74">
        <v>14</v>
      </c>
      <c r="P98" s="74">
        <v>25</v>
      </c>
      <c r="Q98" s="74">
        <v>37</v>
      </c>
      <c r="R98" s="74">
        <v>41</v>
      </c>
      <c r="S98" s="74">
        <v>27</v>
      </c>
      <c r="T98" s="74">
        <v>43</v>
      </c>
      <c r="U98" s="74">
        <v>25</v>
      </c>
      <c r="V98" s="74">
        <v>15</v>
      </c>
      <c r="W98" s="74">
        <v>404</v>
      </c>
    </row>
    <row r="99" spans="1:23">
      <c r="A99" s="72"/>
      <c r="B99" s="73"/>
      <c r="C99" s="73" t="s">
        <v>401</v>
      </c>
      <c r="D99" s="73"/>
      <c r="E99" s="73"/>
      <c r="F99" s="74">
        <v>66926</v>
      </c>
      <c r="G99" s="74">
        <v>26019</v>
      </c>
      <c r="H99" s="74">
        <v>30189</v>
      </c>
      <c r="I99" s="74">
        <v>31136</v>
      </c>
      <c r="J99" s="74">
        <v>14548</v>
      </c>
      <c r="K99" s="74">
        <v>15961</v>
      </c>
      <c r="L99" s="74">
        <v>10525</v>
      </c>
      <c r="M99" s="74">
        <v>1886</v>
      </c>
      <c r="N99" s="74">
        <v>107075</v>
      </c>
      <c r="O99" s="74">
        <v>19530</v>
      </c>
      <c r="P99" s="74">
        <v>18898</v>
      </c>
      <c r="Q99" s="74">
        <v>21158</v>
      </c>
      <c r="R99" s="74">
        <v>20730</v>
      </c>
      <c r="S99" s="74">
        <v>19521</v>
      </c>
      <c r="T99" s="74">
        <v>37204</v>
      </c>
      <c r="U99" s="74">
        <v>34052</v>
      </c>
      <c r="V99" s="74">
        <v>10717</v>
      </c>
      <c r="W99" s="74">
        <v>486075</v>
      </c>
    </row>
    <row r="100" spans="1:23">
      <c r="A100" s="72"/>
      <c r="B100" s="73"/>
      <c r="C100" s="73"/>
      <c r="D100" s="73"/>
      <c r="E100" s="73" t="s">
        <v>402</v>
      </c>
      <c r="F100" s="74">
        <v>66582</v>
      </c>
      <c r="G100" s="74">
        <v>25869</v>
      </c>
      <c r="H100" s="74">
        <v>29995</v>
      </c>
      <c r="I100" s="74">
        <v>31027</v>
      </c>
      <c r="J100" s="74">
        <v>14446</v>
      </c>
      <c r="K100" s="74">
        <v>15828</v>
      </c>
      <c r="L100" s="74">
        <v>10489</v>
      </c>
      <c r="M100" s="74">
        <v>1873</v>
      </c>
      <c r="N100" s="74">
        <v>106296</v>
      </c>
      <c r="O100" s="74">
        <v>19407</v>
      </c>
      <c r="P100" s="74">
        <v>18745</v>
      </c>
      <c r="Q100" s="74">
        <v>20930</v>
      </c>
      <c r="R100" s="74">
        <v>20510</v>
      </c>
      <c r="S100" s="74">
        <v>19275</v>
      </c>
      <c r="T100" s="74">
        <v>36895</v>
      </c>
      <c r="U100" s="74">
        <v>33846</v>
      </c>
      <c r="V100" s="74">
        <v>10642</v>
      </c>
      <c r="W100" s="75">
        <v>482655</v>
      </c>
    </row>
    <row r="101" spans="1:23">
      <c r="A101" s="72"/>
      <c r="B101" s="73"/>
      <c r="C101" s="73"/>
      <c r="D101" s="73"/>
      <c r="E101" s="73" t="s">
        <v>403</v>
      </c>
      <c r="F101" s="74">
        <v>328</v>
      </c>
      <c r="G101" s="74">
        <v>135</v>
      </c>
      <c r="H101" s="74">
        <v>180</v>
      </c>
      <c r="I101" s="74">
        <v>102</v>
      </c>
      <c r="J101" s="74">
        <v>92</v>
      </c>
      <c r="K101" s="74">
        <v>122</v>
      </c>
      <c r="L101" s="74">
        <v>34</v>
      </c>
      <c r="M101" s="74">
        <v>13</v>
      </c>
      <c r="N101" s="74">
        <v>728</v>
      </c>
      <c r="O101" s="74">
        <v>118</v>
      </c>
      <c r="P101" s="74">
        <v>140</v>
      </c>
      <c r="Q101" s="74">
        <v>211</v>
      </c>
      <c r="R101" s="74">
        <v>205</v>
      </c>
      <c r="S101" s="74">
        <v>233</v>
      </c>
      <c r="T101" s="74">
        <v>276</v>
      </c>
      <c r="U101" s="74">
        <v>196</v>
      </c>
      <c r="V101" s="74">
        <v>74</v>
      </c>
      <c r="W101" s="74">
        <v>3187</v>
      </c>
    </row>
    <row r="102" spans="1:23">
      <c r="A102" s="72"/>
      <c r="B102" s="73"/>
      <c r="C102" s="73"/>
      <c r="D102" s="73"/>
      <c r="E102" s="73" t="s">
        <v>404</v>
      </c>
      <c r="F102" s="74">
        <v>16</v>
      </c>
      <c r="G102" s="74">
        <v>15</v>
      </c>
      <c r="H102" s="74">
        <v>14</v>
      </c>
      <c r="I102" s="74">
        <v>7</v>
      </c>
      <c r="J102" s="74">
        <v>10</v>
      </c>
      <c r="K102" s="74">
        <v>11</v>
      </c>
      <c r="L102" s="74">
        <v>2</v>
      </c>
      <c r="M102" s="74">
        <v>0</v>
      </c>
      <c r="N102" s="74">
        <v>51</v>
      </c>
      <c r="O102" s="74">
        <v>5</v>
      </c>
      <c r="P102" s="74">
        <v>13</v>
      </c>
      <c r="Q102" s="74">
        <v>17</v>
      </c>
      <c r="R102" s="74">
        <v>15</v>
      </c>
      <c r="S102" s="74">
        <v>13</v>
      </c>
      <c r="T102" s="74">
        <v>33</v>
      </c>
      <c r="U102" s="74">
        <v>10</v>
      </c>
      <c r="V102" s="74">
        <v>1</v>
      </c>
      <c r="W102" s="74">
        <v>233</v>
      </c>
    </row>
    <row r="103" spans="1:23">
      <c r="A103" s="72"/>
      <c r="B103" s="73"/>
      <c r="C103" s="73" t="s">
        <v>405</v>
      </c>
      <c r="D103" s="73"/>
      <c r="E103" s="73"/>
      <c r="F103" s="74">
        <v>57124</v>
      </c>
      <c r="G103" s="74">
        <v>34510</v>
      </c>
      <c r="H103" s="74">
        <v>26160</v>
      </c>
      <c r="I103" s="74">
        <v>34089</v>
      </c>
      <c r="J103" s="74">
        <v>13987</v>
      </c>
      <c r="K103" s="74">
        <v>14111</v>
      </c>
      <c r="L103" s="74">
        <v>11038</v>
      </c>
      <c r="M103" s="74">
        <v>2103</v>
      </c>
      <c r="N103" s="74">
        <v>126604</v>
      </c>
      <c r="O103" s="74">
        <v>18778</v>
      </c>
      <c r="P103" s="74">
        <v>20027</v>
      </c>
      <c r="Q103" s="74">
        <v>27084</v>
      </c>
      <c r="R103" s="74">
        <v>22383</v>
      </c>
      <c r="S103" s="74">
        <v>26814</v>
      </c>
      <c r="T103" s="74">
        <v>37511</v>
      </c>
      <c r="U103" s="74">
        <v>32569</v>
      </c>
      <c r="V103" s="74">
        <v>8966</v>
      </c>
      <c r="W103" s="74">
        <v>513858</v>
      </c>
    </row>
    <row r="104" spans="1:23">
      <c r="A104" s="72"/>
      <c r="B104" s="73"/>
      <c r="C104" s="73"/>
      <c r="D104" s="73" t="s">
        <v>406</v>
      </c>
      <c r="E104" s="73"/>
      <c r="F104" s="74">
        <v>1429</v>
      </c>
      <c r="G104" s="74">
        <v>490</v>
      </c>
      <c r="H104" s="74">
        <v>650</v>
      </c>
      <c r="I104" s="74">
        <v>562</v>
      </c>
      <c r="J104" s="74">
        <v>573</v>
      </c>
      <c r="K104" s="74">
        <v>276</v>
      </c>
      <c r="L104" s="74">
        <v>237</v>
      </c>
      <c r="M104" s="74">
        <v>84</v>
      </c>
      <c r="N104" s="74">
        <v>2806</v>
      </c>
      <c r="O104" s="74">
        <v>953</v>
      </c>
      <c r="P104" s="74">
        <v>682</v>
      </c>
      <c r="Q104" s="74">
        <v>1072</v>
      </c>
      <c r="R104" s="74">
        <v>905</v>
      </c>
      <c r="S104" s="74">
        <v>1808</v>
      </c>
      <c r="T104" s="74">
        <v>1594</v>
      </c>
      <c r="U104" s="74">
        <v>1262</v>
      </c>
      <c r="V104" s="74">
        <v>329</v>
      </c>
      <c r="W104" s="74">
        <v>15712</v>
      </c>
    </row>
    <row r="105" spans="1:23">
      <c r="A105" s="72"/>
      <c r="B105" s="73"/>
      <c r="C105" s="73"/>
      <c r="D105" s="73" t="s">
        <v>407</v>
      </c>
      <c r="E105" s="73"/>
      <c r="F105" s="74">
        <v>225</v>
      </c>
      <c r="G105" s="74">
        <v>80</v>
      </c>
      <c r="H105" s="74">
        <v>58</v>
      </c>
      <c r="I105" s="74">
        <v>164</v>
      </c>
      <c r="J105" s="74">
        <v>36</v>
      </c>
      <c r="K105" s="74">
        <v>22</v>
      </c>
      <c r="L105" s="74">
        <v>38</v>
      </c>
      <c r="M105" s="74">
        <v>12</v>
      </c>
      <c r="N105" s="74">
        <v>415</v>
      </c>
      <c r="O105" s="74">
        <v>93</v>
      </c>
      <c r="P105" s="74">
        <v>70</v>
      </c>
      <c r="Q105" s="74">
        <v>59</v>
      </c>
      <c r="R105" s="74">
        <v>71</v>
      </c>
      <c r="S105" s="74">
        <v>57</v>
      </c>
      <c r="T105" s="74">
        <v>85</v>
      </c>
      <c r="U105" s="74">
        <v>79</v>
      </c>
      <c r="V105" s="74">
        <v>21</v>
      </c>
      <c r="W105" s="74">
        <v>1585</v>
      </c>
    </row>
    <row r="106" spans="1:23">
      <c r="A106" s="72"/>
      <c r="B106" s="73"/>
      <c r="C106" s="73"/>
      <c r="D106" s="73" t="s">
        <v>408</v>
      </c>
      <c r="E106" s="73"/>
      <c r="F106" s="74">
        <v>208</v>
      </c>
      <c r="G106" s="74">
        <v>16</v>
      </c>
      <c r="H106" s="74">
        <v>50</v>
      </c>
      <c r="I106" s="74">
        <v>67</v>
      </c>
      <c r="J106" s="74">
        <v>13</v>
      </c>
      <c r="K106" s="74">
        <v>15</v>
      </c>
      <c r="L106" s="74">
        <v>16</v>
      </c>
      <c r="M106" s="74">
        <v>5</v>
      </c>
      <c r="N106" s="74">
        <v>156</v>
      </c>
      <c r="O106" s="74">
        <v>57</v>
      </c>
      <c r="P106" s="74">
        <v>56</v>
      </c>
      <c r="Q106" s="74">
        <v>54</v>
      </c>
      <c r="R106" s="74">
        <v>106</v>
      </c>
      <c r="S106" s="74">
        <v>134</v>
      </c>
      <c r="T106" s="74">
        <v>125</v>
      </c>
      <c r="U106" s="74">
        <v>52</v>
      </c>
      <c r="V106" s="74">
        <v>8</v>
      </c>
      <c r="W106" s="74">
        <v>1138</v>
      </c>
    </row>
    <row r="107" spans="1:23">
      <c r="A107" s="72"/>
      <c r="B107" s="73"/>
      <c r="C107" s="73"/>
      <c r="D107" s="73" t="s">
        <v>409</v>
      </c>
      <c r="E107" s="73"/>
      <c r="F107" s="74">
        <v>255</v>
      </c>
      <c r="G107" s="74">
        <v>170</v>
      </c>
      <c r="H107" s="74">
        <v>165</v>
      </c>
      <c r="I107" s="74">
        <v>195</v>
      </c>
      <c r="J107" s="74">
        <v>91</v>
      </c>
      <c r="K107" s="74">
        <v>142</v>
      </c>
      <c r="L107" s="74">
        <v>155</v>
      </c>
      <c r="M107" s="74">
        <v>32</v>
      </c>
      <c r="N107" s="74">
        <v>687</v>
      </c>
      <c r="O107" s="74">
        <v>279</v>
      </c>
      <c r="P107" s="74">
        <v>200</v>
      </c>
      <c r="Q107" s="74">
        <v>315</v>
      </c>
      <c r="R107" s="74">
        <v>230</v>
      </c>
      <c r="S107" s="74">
        <v>378</v>
      </c>
      <c r="T107" s="74">
        <v>376</v>
      </c>
      <c r="U107" s="74">
        <v>373</v>
      </c>
      <c r="V107" s="74">
        <v>66</v>
      </c>
      <c r="W107" s="74">
        <v>4109</v>
      </c>
    </row>
    <row r="108" spans="1:23">
      <c r="A108" s="72"/>
      <c r="B108" s="73"/>
      <c r="C108" s="73"/>
      <c r="D108" s="73" t="s">
        <v>410</v>
      </c>
      <c r="E108" s="73"/>
      <c r="F108" s="74">
        <v>16785</v>
      </c>
      <c r="G108" s="74">
        <v>7080</v>
      </c>
      <c r="H108" s="74">
        <v>7044</v>
      </c>
      <c r="I108" s="74">
        <v>6564</v>
      </c>
      <c r="J108" s="74">
        <v>3941</v>
      </c>
      <c r="K108" s="74">
        <v>4012</v>
      </c>
      <c r="L108" s="74">
        <v>1971</v>
      </c>
      <c r="M108" s="74">
        <v>429</v>
      </c>
      <c r="N108" s="74">
        <v>34346</v>
      </c>
      <c r="O108" s="74">
        <v>4706</v>
      </c>
      <c r="P108" s="74">
        <v>4713</v>
      </c>
      <c r="Q108" s="74">
        <v>5537</v>
      </c>
      <c r="R108" s="74">
        <v>5429</v>
      </c>
      <c r="S108" s="74">
        <v>4853</v>
      </c>
      <c r="T108" s="74">
        <v>7581</v>
      </c>
      <c r="U108" s="74">
        <v>7186</v>
      </c>
      <c r="V108" s="74">
        <v>2649</v>
      </c>
      <c r="W108" s="74">
        <v>124826</v>
      </c>
    </row>
    <row r="109" spans="1:23">
      <c r="A109" s="72"/>
      <c r="B109" s="73"/>
      <c r="C109" s="73"/>
      <c r="D109" s="73" t="s">
        <v>411</v>
      </c>
      <c r="E109" s="73"/>
      <c r="F109" s="74">
        <v>109</v>
      </c>
      <c r="G109" s="74">
        <v>47</v>
      </c>
      <c r="H109" s="74">
        <v>57</v>
      </c>
      <c r="I109" s="74">
        <v>342</v>
      </c>
      <c r="J109" s="74">
        <v>29</v>
      </c>
      <c r="K109" s="74">
        <v>36</v>
      </c>
      <c r="L109" s="74">
        <v>22</v>
      </c>
      <c r="M109" s="74">
        <v>4</v>
      </c>
      <c r="N109" s="74">
        <v>267</v>
      </c>
      <c r="O109" s="74">
        <v>29</v>
      </c>
      <c r="P109" s="74">
        <v>53</v>
      </c>
      <c r="Q109" s="74">
        <v>120</v>
      </c>
      <c r="R109" s="74">
        <v>277</v>
      </c>
      <c r="S109" s="74">
        <v>123</v>
      </c>
      <c r="T109" s="74">
        <v>202</v>
      </c>
      <c r="U109" s="74">
        <v>103</v>
      </c>
      <c r="V109" s="74">
        <v>38</v>
      </c>
      <c r="W109" s="74">
        <v>1858</v>
      </c>
    </row>
    <row r="110" spans="1:23">
      <c r="A110" s="72"/>
      <c r="B110" s="73"/>
      <c r="C110" s="73"/>
      <c r="D110" s="73" t="s">
        <v>412</v>
      </c>
      <c r="E110" s="73"/>
      <c r="F110" s="74">
        <v>629</v>
      </c>
      <c r="G110" s="74">
        <v>589</v>
      </c>
      <c r="H110" s="74">
        <v>523</v>
      </c>
      <c r="I110" s="74">
        <v>955</v>
      </c>
      <c r="J110" s="74">
        <v>220</v>
      </c>
      <c r="K110" s="74">
        <v>219</v>
      </c>
      <c r="L110" s="74">
        <v>398</v>
      </c>
      <c r="M110" s="74">
        <v>77</v>
      </c>
      <c r="N110" s="74">
        <v>2871</v>
      </c>
      <c r="O110" s="74">
        <v>839</v>
      </c>
      <c r="P110" s="74">
        <v>839</v>
      </c>
      <c r="Q110" s="74">
        <v>1181</v>
      </c>
      <c r="R110" s="74">
        <v>994</v>
      </c>
      <c r="S110" s="74">
        <v>1269</v>
      </c>
      <c r="T110" s="74">
        <v>1632</v>
      </c>
      <c r="U110" s="74">
        <v>1482</v>
      </c>
      <c r="V110" s="74">
        <v>237</v>
      </c>
      <c r="W110" s="74">
        <v>14954</v>
      </c>
    </row>
    <row r="111" spans="1:23">
      <c r="A111" s="72"/>
      <c r="B111" s="73"/>
      <c r="C111" s="73"/>
      <c r="D111" s="73"/>
      <c r="E111" s="73" t="s">
        <v>413</v>
      </c>
      <c r="F111" s="74">
        <v>31</v>
      </c>
      <c r="G111" s="74">
        <v>15</v>
      </c>
      <c r="H111" s="74">
        <v>10</v>
      </c>
      <c r="I111" s="74">
        <v>30</v>
      </c>
      <c r="J111" s="74">
        <v>1</v>
      </c>
      <c r="K111" s="74">
        <v>9</v>
      </c>
      <c r="L111" s="74">
        <v>20</v>
      </c>
      <c r="M111" s="74">
        <v>1</v>
      </c>
      <c r="N111" s="74">
        <v>45</v>
      </c>
      <c r="O111" s="74">
        <v>18</v>
      </c>
      <c r="P111" s="74">
        <v>17</v>
      </c>
      <c r="Q111" s="74">
        <v>23</v>
      </c>
      <c r="R111" s="74">
        <v>17</v>
      </c>
      <c r="S111" s="74">
        <v>23</v>
      </c>
      <c r="T111" s="74">
        <v>18</v>
      </c>
      <c r="U111" s="74">
        <v>15</v>
      </c>
      <c r="V111" s="74">
        <v>8</v>
      </c>
      <c r="W111" s="74">
        <v>301</v>
      </c>
    </row>
    <row r="112" spans="1:23">
      <c r="A112" s="72"/>
      <c r="B112" s="73"/>
      <c r="C112" s="73"/>
      <c r="D112" s="73"/>
      <c r="E112" s="73" t="s">
        <v>414</v>
      </c>
      <c r="F112" s="74">
        <v>6</v>
      </c>
      <c r="G112" s="74">
        <v>0</v>
      </c>
      <c r="H112" s="74">
        <v>3</v>
      </c>
      <c r="I112" s="74">
        <v>9</v>
      </c>
      <c r="J112" s="74">
        <v>3</v>
      </c>
      <c r="K112" s="74">
        <v>2</v>
      </c>
      <c r="L112" s="74">
        <v>4</v>
      </c>
      <c r="M112" s="74">
        <v>0</v>
      </c>
      <c r="N112" s="74">
        <v>25</v>
      </c>
      <c r="O112" s="74">
        <v>3</v>
      </c>
      <c r="P112" s="74">
        <v>6</v>
      </c>
      <c r="Q112" s="74">
        <v>3</v>
      </c>
      <c r="R112" s="74">
        <v>8</v>
      </c>
      <c r="S112" s="74">
        <v>6</v>
      </c>
      <c r="T112" s="74">
        <v>10</v>
      </c>
      <c r="U112" s="74">
        <v>8</v>
      </c>
      <c r="V112" s="74">
        <v>1</v>
      </c>
      <c r="W112" s="74">
        <v>97</v>
      </c>
    </row>
    <row r="113" spans="1:23">
      <c r="A113" s="72"/>
      <c r="B113" s="73"/>
      <c r="C113" s="73"/>
      <c r="D113" s="73"/>
      <c r="E113" s="73" t="s">
        <v>415</v>
      </c>
      <c r="F113" s="74">
        <v>529</v>
      </c>
      <c r="G113" s="74">
        <v>494</v>
      </c>
      <c r="H113" s="74">
        <v>447</v>
      </c>
      <c r="I113" s="74">
        <v>743</v>
      </c>
      <c r="J113" s="74">
        <v>191</v>
      </c>
      <c r="K113" s="74">
        <v>170</v>
      </c>
      <c r="L113" s="74">
        <v>321</v>
      </c>
      <c r="M113" s="74">
        <v>70</v>
      </c>
      <c r="N113" s="74">
        <v>2384</v>
      </c>
      <c r="O113" s="74">
        <v>715</v>
      </c>
      <c r="P113" s="74">
        <v>684</v>
      </c>
      <c r="Q113" s="74">
        <v>969</v>
      </c>
      <c r="R113" s="74">
        <v>767</v>
      </c>
      <c r="S113" s="74">
        <v>970</v>
      </c>
      <c r="T113" s="74">
        <v>1397</v>
      </c>
      <c r="U113" s="74">
        <v>1253</v>
      </c>
      <c r="V113" s="74">
        <v>191</v>
      </c>
      <c r="W113" s="74">
        <v>12295</v>
      </c>
    </row>
    <row r="114" spans="1:23">
      <c r="A114" s="72"/>
      <c r="B114" s="73"/>
      <c r="C114" s="73"/>
      <c r="D114" s="73"/>
      <c r="E114" s="73" t="s">
        <v>416</v>
      </c>
      <c r="F114" s="74">
        <v>0</v>
      </c>
      <c r="G114" s="74">
        <v>2</v>
      </c>
      <c r="H114" s="74">
        <v>4</v>
      </c>
      <c r="I114" s="74">
        <v>3</v>
      </c>
      <c r="J114" s="74">
        <v>1</v>
      </c>
      <c r="K114" s="74">
        <v>0</v>
      </c>
      <c r="L114" s="74">
        <v>3</v>
      </c>
      <c r="M114" s="74">
        <v>0</v>
      </c>
      <c r="N114" s="74">
        <v>12</v>
      </c>
      <c r="O114" s="74">
        <v>3</v>
      </c>
      <c r="P114" s="74">
        <v>1</v>
      </c>
      <c r="Q114" s="74">
        <v>1</v>
      </c>
      <c r="R114" s="74">
        <v>0</v>
      </c>
      <c r="S114" s="74">
        <v>5</v>
      </c>
      <c r="T114" s="74">
        <v>5</v>
      </c>
      <c r="U114" s="74">
        <v>2</v>
      </c>
      <c r="V114" s="74">
        <v>0</v>
      </c>
      <c r="W114" s="74">
        <v>42</v>
      </c>
    </row>
    <row r="115" spans="1:23">
      <c r="A115" s="72"/>
      <c r="B115" s="73"/>
      <c r="C115" s="73"/>
      <c r="D115" s="73"/>
      <c r="E115" s="73" t="s">
        <v>417</v>
      </c>
      <c r="F115" s="74">
        <v>63</v>
      </c>
      <c r="G115" s="74">
        <v>78</v>
      </c>
      <c r="H115" s="74">
        <v>59</v>
      </c>
      <c r="I115" s="74">
        <v>170</v>
      </c>
      <c r="J115" s="74">
        <v>24</v>
      </c>
      <c r="K115" s="74">
        <v>38</v>
      </c>
      <c r="L115" s="74">
        <v>50</v>
      </c>
      <c r="M115" s="74">
        <v>6</v>
      </c>
      <c r="N115" s="74">
        <v>405</v>
      </c>
      <c r="O115" s="74">
        <v>100</v>
      </c>
      <c r="P115" s="74">
        <v>131</v>
      </c>
      <c r="Q115" s="74">
        <v>185</v>
      </c>
      <c r="R115" s="74">
        <v>202</v>
      </c>
      <c r="S115" s="74">
        <v>265</v>
      </c>
      <c r="T115" s="74">
        <v>202</v>
      </c>
      <c r="U115" s="74">
        <v>204</v>
      </c>
      <c r="V115" s="74">
        <v>37</v>
      </c>
      <c r="W115" s="74">
        <v>2219</v>
      </c>
    </row>
    <row r="116" spans="1:23">
      <c r="A116" s="72"/>
      <c r="B116" s="73"/>
      <c r="C116" s="73"/>
      <c r="D116" s="73" t="s">
        <v>418</v>
      </c>
      <c r="E116" s="73"/>
      <c r="F116" s="74">
        <v>566</v>
      </c>
      <c r="G116" s="74">
        <v>279</v>
      </c>
      <c r="H116" s="74">
        <v>259</v>
      </c>
      <c r="I116" s="74">
        <v>566</v>
      </c>
      <c r="J116" s="74">
        <v>102</v>
      </c>
      <c r="K116" s="74">
        <v>140</v>
      </c>
      <c r="L116" s="74">
        <v>308</v>
      </c>
      <c r="M116" s="74">
        <v>109</v>
      </c>
      <c r="N116" s="74">
        <v>1761</v>
      </c>
      <c r="O116" s="74">
        <v>447</v>
      </c>
      <c r="P116" s="74">
        <v>459</v>
      </c>
      <c r="Q116" s="74">
        <v>668</v>
      </c>
      <c r="R116" s="74">
        <v>673</v>
      </c>
      <c r="S116" s="74">
        <v>641</v>
      </c>
      <c r="T116" s="74">
        <v>943</v>
      </c>
      <c r="U116" s="74">
        <v>773</v>
      </c>
      <c r="V116" s="74">
        <v>230</v>
      </c>
      <c r="W116" s="74">
        <v>8924</v>
      </c>
    </row>
    <row r="117" spans="1:23">
      <c r="A117" s="72"/>
      <c r="B117" s="73"/>
      <c r="C117" s="73"/>
      <c r="D117" s="73"/>
      <c r="E117" s="73" t="s">
        <v>419</v>
      </c>
      <c r="F117" s="74">
        <v>21</v>
      </c>
      <c r="G117" s="74">
        <v>2</v>
      </c>
      <c r="H117" s="74">
        <v>7</v>
      </c>
      <c r="I117" s="74">
        <v>7</v>
      </c>
      <c r="J117" s="74">
        <v>10</v>
      </c>
      <c r="K117" s="74">
        <v>8</v>
      </c>
      <c r="L117" s="74">
        <v>4</v>
      </c>
      <c r="M117" s="74">
        <v>12</v>
      </c>
      <c r="N117" s="74">
        <v>58</v>
      </c>
      <c r="O117" s="74">
        <v>13</v>
      </c>
      <c r="P117" s="74">
        <v>14</v>
      </c>
      <c r="Q117" s="74">
        <v>16</v>
      </c>
      <c r="R117" s="74">
        <v>10</v>
      </c>
      <c r="S117" s="74">
        <v>15</v>
      </c>
      <c r="T117" s="74">
        <v>25</v>
      </c>
      <c r="U117" s="74">
        <v>8</v>
      </c>
      <c r="V117" s="74">
        <v>3</v>
      </c>
      <c r="W117" s="74">
        <v>233</v>
      </c>
    </row>
    <row r="118" spans="1:23">
      <c r="A118" s="72"/>
      <c r="B118" s="73"/>
      <c r="C118" s="73"/>
      <c r="D118" s="73"/>
      <c r="E118" s="73" t="s">
        <v>420</v>
      </c>
      <c r="F118" s="74">
        <v>6</v>
      </c>
      <c r="G118" s="74">
        <v>11</v>
      </c>
      <c r="H118" s="74">
        <v>17</v>
      </c>
      <c r="I118" s="74">
        <v>24</v>
      </c>
      <c r="J118" s="74">
        <v>7</v>
      </c>
      <c r="K118" s="74">
        <v>7</v>
      </c>
      <c r="L118" s="74">
        <v>11</v>
      </c>
      <c r="M118" s="74">
        <v>2</v>
      </c>
      <c r="N118" s="74">
        <v>71</v>
      </c>
      <c r="O118" s="74">
        <v>22</v>
      </c>
      <c r="P118" s="74">
        <v>26</v>
      </c>
      <c r="Q118" s="74">
        <v>31</v>
      </c>
      <c r="R118" s="74">
        <v>13</v>
      </c>
      <c r="S118" s="74">
        <v>17</v>
      </c>
      <c r="T118" s="74">
        <v>31</v>
      </c>
      <c r="U118" s="74">
        <v>31</v>
      </c>
      <c r="V118" s="74">
        <v>21</v>
      </c>
      <c r="W118" s="74">
        <v>348</v>
      </c>
    </row>
    <row r="119" spans="1:23">
      <c r="A119" s="72"/>
      <c r="B119" s="73"/>
      <c r="C119" s="73"/>
      <c r="D119" s="73"/>
      <c r="E119" s="73" t="s">
        <v>421</v>
      </c>
      <c r="F119" s="74">
        <v>3</v>
      </c>
      <c r="G119" s="74">
        <v>3</v>
      </c>
      <c r="H119" s="74">
        <v>7</v>
      </c>
      <c r="I119" s="74">
        <v>20</v>
      </c>
      <c r="J119" s="74">
        <v>1</v>
      </c>
      <c r="K119" s="74">
        <v>4</v>
      </c>
      <c r="L119" s="74">
        <v>5</v>
      </c>
      <c r="M119" s="74">
        <v>0</v>
      </c>
      <c r="N119" s="74">
        <v>23</v>
      </c>
      <c r="O119" s="74">
        <v>3</v>
      </c>
      <c r="P119" s="74">
        <v>4</v>
      </c>
      <c r="Q119" s="74">
        <v>8</v>
      </c>
      <c r="R119" s="74">
        <v>16</v>
      </c>
      <c r="S119" s="74">
        <v>10</v>
      </c>
      <c r="T119" s="74">
        <v>10</v>
      </c>
      <c r="U119" s="74">
        <v>9</v>
      </c>
      <c r="V119" s="74">
        <v>0</v>
      </c>
      <c r="W119" s="74">
        <v>126</v>
      </c>
    </row>
    <row r="120" spans="1:23">
      <c r="A120" s="72"/>
      <c r="B120" s="73"/>
      <c r="C120" s="73"/>
      <c r="D120" s="73"/>
      <c r="E120" s="73" t="s">
        <v>422</v>
      </c>
      <c r="F120" s="74">
        <v>536</v>
      </c>
      <c r="G120" s="74">
        <v>263</v>
      </c>
      <c r="H120" s="74">
        <v>228</v>
      </c>
      <c r="I120" s="74">
        <v>515</v>
      </c>
      <c r="J120" s="74">
        <v>84</v>
      </c>
      <c r="K120" s="74">
        <v>121</v>
      </c>
      <c r="L120" s="74">
        <v>288</v>
      </c>
      <c r="M120" s="74">
        <v>95</v>
      </c>
      <c r="N120" s="74">
        <v>1609</v>
      </c>
      <c r="O120" s="74">
        <v>409</v>
      </c>
      <c r="P120" s="74">
        <v>415</v>
      </c>
      <c r="Q120" s="74">
        <v>613</v>
      </c>
      <c r="R120" s="74">
        <v>634</v>
      </c>
      <c r="S120" s="74">
        <v>599</v>
      </c>
      <c r="T120" s="74">
        <v>877</v>
      </c>
      <c r="U120" s="74">
        <v>725</v>
      </c>
      <c r="V120" s="74">
        <v>206</v>
      </c>
      <c r="W120" s="74">
        <v>8217</v>
      </c>
    </row>
    <row r="121" spans="1:23">
      <c r="A121" s="72"/>
      <c r="B121" s="73"/>
      <c r="C121" s="73"/>
      <c r="D121" s="73" t="s">
        <v>423</v>
      </c>
      <c r="E121" s="73"/>
      <c r="F121" s="74">
        <v>3678</v>
      </c>
      <c r="G121" s="74">
        <v>13936</v>
      </c>
      <c r="H121" s="74">
        <v>2117</v>
      </c>
      <c r="I121" s="74">
        <v>9914</v>
      </c>
      <c r="J121" s="74">
        <v>2218</v>
      </c>
      <c r="K121" s="74">
        <v>2067</v>
      </c>
      <c r="L121" s="74">
        <v>3897</v>
      </c>
      <c r="M121" s="74">
        <v>283</v>
      </c>
      <c r="N121" s="74">
        <v>14545</v>
      </c>
      <c r="O121" s="74">
        <v>1920</v>
      </c>
      <c r="P121" s="74">
        <v>3563</v>
      </c>
      <c r="Q121" s="74">
        <v>5147</v>
      </c>
      <c r="R121" s="74">
        <v>3023</v>
      </c>
      <c r="S121" s="74">
        <v>7043</v>
      </c>
      <c r="T121" s="74">
        <v>6936</v>
      </c>
      <c r="U121" s="74">
        <v>5680</v>
      </c>
      <c r="V121" s="74">
        <v>482</v>
      </c>
      <c r="W121" s="74">
        <v>86449</v>
      </c>
    </row>
    <row r="122" spans="1:23">
      <c r="A122" s="72"/>
      <c r="B122" s="73"/>
      <c r="C122" s="73"/>
      <c r="D122" s="73"/>
      <c r="E122" s="73" t="s">
        <v>424</v>
      </c>
      <c r="F122" s="74">
        <v>467</v>
      </c>
      <c r="G122" s="74">
        <v>420</v>
      </c>
      <c r="H122" s="74">
        <v>204</v>
      </c>
      <c r="I122" s="74">
        <v>476</v>
      </c>
      <c r="J122" s="74">
        <v>169</v>
      </c>
      <c r="K122" s="74">
        <v>202</v>
      </c>
      <c r="L122" s="74">
        <v>258</v>
      </c>
      <c r="M122" s="74">
        <v>41</v>
      </c>
      <c r="N122" s="74">
        <v>1424</v>
      </c>
      <c r="O122" s="74">
        <v>161</v>
      </c>
      <c r="P122" s="74">
        <v>251</v>
      </c>
      <c r="Q122" s="74">
        <v>275</v>
      </c>
      <c r="R122" s="74">
        <v>181</v>
      </c>
      <c r="S122" s="74">
        <v>388</v>
      </c>
      <c r="T122" s="74">
        <v>348</v>
      </c>
      <c r="U122" s="74">
        <v>294</v>
      </c>
      <c r="V122" s="74">
        <v>35</v>
      </c>
      <c r="W122" s="74">
        <v>5594</v>
      </c>
    </row>
    <row r="123" spans="1:23">
      <c r="A123" s="72"/>
      <c r="B123" s="73"/>
      <c r="C123" s="73"/>
      <c r="D123" s="73"/>
      <c r="E123" s="73" t="s">
        <v>425</v>
      </c>
      <c r="F123" s="74">
        <v>112</v>
      </c>
      <c r="G123" s="74">
        <v>476</v>
      </c>
      <c r="H123" s="74">
        <v>162</v>
      </c>
      <c r="I123" s="74">
        <v>364</v>
      </c>
      <c r="J123" s="74">
        <v>86</v>
      </c>
      <c r="K123" s="74">
        <v>88</v>
      </c>
      <c r="L123" s="74">
        <v>224</v>
      </c>
      <c r="M123" s="74">
        <v>6</v>
      </c>
      <c r="N123" s="74">
        <v>531</v>
      </c>
      <c r="O123" s="74">
        <v>137</v>
      </c>
      <c r="P123" s="74">
        <v>104</v>
      </c>
      <c r="Q123" s="74">
        <v>264</v>
      </c>
      <c r="R123" s="74">
        <v>154</v>
      </c>
      <c r="S123" s="74">
        <v>252</v>
      </c>
      <c r="T123" s="74">
        <v>362</v>
      </c>
      <c r="U123" s="74">
        <v>420</v>
      </c>
      <c r="V123" s="74">
        <v>37</v>
      </c>
      <c r="W123" s="74">
        <v>3779</v>
      </c>
    </row>
    <row r="124" spans="1:23">
      <c r="A124" s="72"/>
      <c r="B124" s="73"/>
      <c r="C124" s="73"/>
      <c r="D124" s="73"/>
      <c r="E124" s="73" t="s">
        <v>426</v>
      </c>
      <c r="F124" s="74">
        <v>355</v>
      </c>
      <c r="G124" s="74">
        <v>1590</v>
      </c>
      <c r="H124" s="74">
        <v>320</v>
      </c>
      <c r="I124" s="74">
        <v>1237</v>
      </c>
      <c r="J124" s="74">
        <v>340</v>
      </c>
      <c r="K124" s="74">
        <v>270</v>
      </c>
      <c r="L124" s="74">
        <v>764</v>
      </c>
      <c r="M124" s="74">
        <v>17</v>
      </c>
      <c r="N124" s="74">
        <v>1285</v>
      </c>
      <c r="O124" s="74">
        <v>179</v>
      </c>
      <c r="P124" s="74">
        <v>353</v>
      </c>
      <c r="Q124" s="74">
        <v>875</v>
      </c>
      <c r="R124" s="74">
        <v>450</v>
      </c>
      <c r="S124" s="74">
        <v>1410</v>
      </c>
      <c r="T124" s="74">
        <v>2063</v>
      </c>
      <c r="U124" s="74">
        <v>1213</v>
      </c>
      <c r="V124" s="74">
        <v>71</v>
      </c>
      <c r="W124" s="74">
        <v>12792</v>
      </c>
    </row>
    <row r="125" spans="1:23">
      <c r="A125" s="72"/>
      <c r="B125" s="73"/>
      <c r="C125" s="73"/>
      <c r="D125" s="73"/>
      <c r="E125" s="73" t="s">
        <v>427</v>
      </c>
      <c r="F125" s="74">
        <v>379</v>
      </c>
      <c r="G125" s="74">
        <v>9021</v>
      </c>
      <c r="H125" s="74">
        <v>237</v>
      </c>
      <c r="I125" s="74">
        <v>4968</v>
      </c>
      <c r="J125" s="74">
        <v>648</v>
      </c>
      <c r="K125" s="74">
        <v>525</v>
      </c>
      <c r="L125" s="74">
        <v>1293</v>
      </c>
      <c r="M125" s="74">
        <v>24</v>
      </c>
      <c r="N125" s="74">
        <v>3087</v>
      </c>
      <c r="O125" s="74">
        <v>100</v>
      </c>
      <c r="P125" s="74">
        <v>487</v>
      </c>
      <c r="Q125" s="74">
        <v>862</v>
      </c>
      <c r="R125" s="74">
        <v>638</v>
      </c>
      <c r="S125" s="74">
        <v>2283</v>
      </c>
      <c r="T125" s="74">
        <v>1587</v>
      </c>
      <c r="U125" s="74">
        <v>1826</v>
      </c>
      <c r="V125" s="74">
        <v>15</v>
      </c>
      <c r="W125" s="74">
        <v>27980</v>
      </c>
    </row>
    <row r="126" spans="1:23">
      <c r="A126" s="72"/>
      <c r="B126" s="73"/>
      <c r="C126" s="73"/>
      <c r="D126" s="73"/>
      <c r="E126" s="73" t="s">
        <v>428</v>
      </c>
      <c r="F126" s="74">
        <v>2365</v>
      </c>
      <c r="G126" s="74">
        <v>2429</v>
      </c>
      <c r="H126" s="74">
        <v>1194</v>
      </c>
      <c r="I126" s="74">
        <v>2869</v>
      </c>
      <c r="J126" s="74">
        <v>975</v>
      </c>
      <c r="K126" s="74">
        <v>982</v>
      </c>
      <c r="L126" s="74">
        <v>1358</v>
      </c>
      <c r="M126" s="74">
        <v>195</v>
      </c>
      <c r="N126" s="74">
        <v>8218</v>
      </c>
      <c r="O126" s="74">
        <v>1343</v>
      </c>
      <c r="P126" s="74">
        <v>2368</v>
      </c>
      <c r="Q126" s="74">
        <v>2871</v>
      </c>
      <c r="R126" s="74">
        <v>1600</v>
      </c>
      <c r="S126" s="74">
        <v>2710</v>
      </c>
      <c r="T126" s="74">
        <v>2576</v>
      </c>
      <c r="U126" s="74">
        <v>1927</v>
      </c>
      <c r="V126" s="74">
        <v>324</v>
      </c>
      <c r="W126" s="74">
        <v>36304</v>
      </c>
    </row>
    <row r="127" spans="1:23">
      <c r="A127" s="72"/>
      <c r="B127" s="73"/>
      <c r="C127" s="73"/>
      <c r="D127" s="73" t="s">
        <v>429</v>
      </c>
      <c r="E127" s="73"/>
      <c r="F127" s="74">
        <v>33240</v>
      </c>
      <c r="G127" s="74">
        <v>11823</v>
      </c>
      <c r="H127" s="74">
        <v>15237</v>
      </c>
      <c r="I127" s="74">
        <v>14760</v>
      </c>
      <c r="J127" s="74">
        <v>6764</v>
      </c>
      <c r="K127" s="74">
        <v>7182</v>
      </c>
      <c r="L127" s="74">
        <v>3996</v>
      </c>
      <c r="M127" s="74">
        <v>1068</v>
      </c>
      <c r="N127" s="74">
        <v>68750</v>
      </c>
      <c r="O127" s="74">
        <v>9455</v>
      </c>
      <c r="P127" s="74">
        <v>9392</v>
      </c>
      <c r="Q127" s="74">
        <v>12931</v>
      </c>
      <c r="R127" s="74">
        <v>10675</v>
      </c>
      <c r="S127" s="74">
        <v>10508</v>
      </c>
      <c r="T127" s="74">
        <v>18037</v>
      </c>
      <c r="U127" s="74">
        <v>15579</v>
      </c>
      <c r="V127" s="74">
        <v>4906</v>
      </c>
      <c r="W127" s="74">
        <v>254303</v>
      </c>
    </row>
    <row r="128" spans="1:23">
      <c r="A128" s="72"/>
      <c r="B128" s="73" t="s">
        <v>430</v>
      </c>
      <c r="C128" s="73"/>
      <c r="D128" s="73"/>
      <c r="E128" s="73"/>
      <c r="F128" s="74">
        <v>7581</v>
      </c>
      <c r="G128" s="74">
        <v>10079</v>
      </c>
      <c r="H128" s="74">
        <v>2692</v>
      </c>
      <c r="I128" s="74">
        <v>6380</v>
      </c>
      <c r="J128" s="74">
        <v>2320</v>
      </c>
      <c r="K128" s="74">
        <v>2244</v>
      </c>
      <c r="L128" s="74">
        <v>2483</v>
      </c>
      <c r="M128" s="74">
        <v>273</v>
      </c>
      <c r="N128" s="74">
        <v>15568</v>
      </c>
      <c r="O128" s="74">
        <v>2711</v>
      </c>
      <c r="P128" s="74">
        <v>3692</v>
      </c>
      <c r="Q128" s="74">
        <v>4438</v>
      </c>
      <c r="R128" s="74">
        <v>3390</v>
      </c>
      <c r="S128" s="74">
        <v>6462</v>
      </c>
      <c r="T128" s="74">
        <v>7200</v>
      </c>
      <c r="U128" s="74">
        <v>7228</v>
      </c>
      <c r="V128" s="74">
        <v>1169</v>
      </c>
      <c r="W128" s="74">
        <v>85910</v>
      </c>
    </row>
    <row r="129" spans="1:23">
      <c r="A129" s="72"/>
      <c r="B129" s="73"/>
      <c r="C129" s="73" t="s">
        <v>431</v>
      </c>
      <c r="D129" s="73"/>
      <c r="E129" s="73"/>
      <c r="F129" s="74">
        <v>904</v>
      </c>
      <c r="G129" s="74">
        <v>561</v>
      </c>
      <c r="H129" s="74">
        <v>368</v>
      </c>
      <c r="I129" s="74">
        <v>475</v>
      </c>
      <c r="J129" s="74">
        <v>363</v>
      </c>
      <c r="K129" s="74">
        <v>321</v>
      </c>
      <c r="L129" s="74">
        <v>188</v>
      </c>
      <c r="M129" s="74">
        <v>62</v>
      </c>
      <c r="N129" s="74">
        <v>3132</v>
      </c>
      <c r="O129" s="74">
        <v>609</v>
      </c>
      <c r="P129" s="74">
        <v>670</v>
      </c>
      <c r="Q129" s="74">
        <v>824</v>
      </c>
      <c r="R129" s="74">
        <v>609</v>
      </c>
      <c r="S129" s="74">
        <v>821</v>
      </c>
      <c r="T129" s="74">
        <v>1341</v>
      </c>
      <c r="U129" s="74">
        <v>1003</v>
      </c>
      <c r="V129" s="74">
        <v>251</v>
      </c>
      <c r="W129" s="74">
        <v>12502</v>
      </c>
    </row>
    <row r="130" spans="1:23">
      <c r="A130" s="72"/>
      <c r="B130" s="73"/>
      <c r="C130" s="73"/>
      <c r="D130" s="73"/>
      <c r="E130" s="73" t="s">
        <v>432</v>
      </c>
      <c r="F130" s="74">
        <v>869</v>
      </c>
      <c r="G130" s="74">
        <v>545</v>
      </c>
      <c r="H130" s="74">
        <v>350</v>
      </c>
      <c r="I130" s="74">
        <v>462</v>
      </c>
      <c r="J130" s="74">
        <v>356</v>
      </c>
      <c r="K130" s="74">
        <v>309</v>
      </c>
      <c r="L130" s="74">
        <v>186</v>
      </c>
      <c r="M130" s="74">
        <v>59</v>
      </c>
      <c r="N130" s="74">
        <v>2966</v>
      </c>
      <c r="O130" s="74">
        <v>584</v>
      </c>
      <c r="P130" s="74">
        <v>635</v>
      </c>
      <c r="Q130" s="74">
        <v>794</v>
      </c>
      <c r="R130" s="74">
        <v>589</v>
      </c>
      <c r="S130" s="74">
        <v>807</v>
      </c>
      <c r="T130" s="74">
        <v>1299</v>
      </c>
      <c r="U130" s="74">
        <v>976</v>
      </c>
      <c r="V130" s="74">
        <v>243</v>
      </c>
      <c r="W130" s="74">
        <v>12029</v>
      </c>
    </row>
    <row r="131" spans="1:23">
      <c r="A131" s="72"/>
      <c r="B131" s="73"/>
      <c r="C131" s="73"/>
      <c r="D131" s="73"/>
      <c r="E131" s="73" t="s">
        <v>433</v>
      </c>
      <c r="F131" s="74">
        <v>34</v>
      </c>
      <c r="G131" s="74">
        <v>9</v>
      </c>
      <c r="H131" s="74">
        <v>11</v>
      </c>
      <c r="I131" s="74">
        <v>6</v>
      </c>
      <c r="J131" s="74">
        <v>4</v>
      </c>
      <c r="K131" s="74">
        <v>8</v>
      </c>
      <c r="L131" s="74">
        <v>0</v>
      </c>
      <c r="M131" s="74">
        <v>3</v>
      </c>
      <c r="N131" s="74">
        <v>131</v>
      </c>
      <c r="O131" s="74">
        <v>10</v>
      </c>
      <c r="P131" s="74">
        <v>24</v>
      </c>
      <c r="Q131" s="74">
        <v>15</v>
      </c>
      <c r="R131" s="74">
        <v>12</v>
      </c>
      <c r="S131" s="74">
        <v>11</v>
      </c>
      <c r="T131" s="74">
        <v>29</v>
      </c>
      <c r="U131" s="74">
        <v>18</v>
      </c>
      <c r="V131" s="74">
        <v>7</v>
      </c>
      <c r="W131" s="74">
        <v>332</v>
      </c>
    </row>
    <row r="132" spans="1:23">
      <c r="A132" s="72"/>
      <c r="B132" s="73"/>
      <c r="C132" s="73"/>
      <c r="D132" s="73"/>
      <c r="E132" s="73" t="s">
        <v>434</v>
      </c>
      <c r="F132" s="74">
        <v>1</v>
      </c>
      <c r="G132" s="74">
        <v>7</v>
      </c>
      <c r="H132" s="74">
        <v>7</v>
      </c>
      <c r="I132" s="74">
        <v>7</v>
      </c>
      <c r="J132" s="74">
        <v>3</v>
      </c>
      <c r="K132" s="74">
        <v>4</v>
      </c>
      <c r="L132" s="74">
        <v>2</v>
      </c>
      <c r="M132" s="74">
        <v>0</v>
      </c>
      <c r="N132" s="74">
        <v>35</v>
      </c>
      <c r="O132" s="74">
        <v>15</v>
      </c>
      <c r="P132" s="74">
        <v>11</v>
      </c>
      <c r="Q132" s="74">
        <v>15</v>
      </c>
      <c r="R132" s="74">
        <v>8</v>
      </c>
      <c r="S132" s="74">
        <v>3</v>
      </c>
      <c r="T132" s="74">
        <v>13</v>
      </c>
      <c r="U132" s="74">
        <v>9</v>
      </c>
      <c r="V132" s="74">
        <v>1</v>
      </c>
      <c r="W132" s="74">
        <v>141</v>
      </c>
    </row>
    <row r="133" spans="1:23">
      <c r="A133" s="72"/>
      <c r="B133" s="73"/>
      <c r="C133" s="73" t="s">
        <v>435</v>
      </c>
      <c r="D133" s="73"/>
      <c r="E133" s="73"/>
      <c r="F133" s="74">
        <v>1265</v>
      </c>
      <c r="G133" s="74">
        <v>7968</v>
      </c>
      <c r="H133" s="74">
        <v>796</v>
      </c>
      <c r="I133" s="74">
        <v>4097</v>
      </c>
      <c r="J133" s="74">
        <v>910</v>
      </c>
      <c r="K133" s="74">
        <v>768</v>
      </c>
      <c r="L133" s="74">
        <v>1572</v>
      </c>
      <c r="M133" s="74">
        <v>48</v>
      </c>
      <c r="N133" s="74">
        <v>4828</v>
      </c>
      <c r="O133" s="74">
        <v>655</v>
      </c>
      <c r="P133" s="74">
        <v>1670</v>
      </c>
      <c r="Q133" s="74">
        <v>1845</v>
      </c>
      <c r="R133" s="74">
        <v>1314</v>
      </c>
      <c r="S133" s="74">
        <v>3886</v>
      </c>
      <c r="T133" s="74">
        <v>3548</v>
      </c>
      <c r="U133" s="74">
        <v>3937</v>
      </c>
      <c r="V133" s="74">
        <v>145</v>
      </c>
      <c r="W133" s="74">
        <v>39252</v>
      </c>
    </row>
    <row r="134" spans="1:23">
      <c r="A134" s="72"/>
      <c r="B134" s="73"/>
      <c r="C134" s="73"/>
      <c r="D134" s="73"/>
      <c r="E134" s="73" t="s">
        <v>436</v>
      </c>
      <c r="F134" s="74">
        <v>55</v>
      </c>
      <c r="G134" s="74">
        <v>61</v>
      </c>
      <c r="H134" s="74">
        <v>19</v>
      </c>
      <c r="I134" s="74">
        <v>32</v>
      </c>
      <c r="J134" s="74">
        <v>19</v>
      </c>
      <c r="K134" s="74">
        <v>14</v>
      </c>
      <c r="L134" s="74">
        <v>9</v>
      </c>
      <c r="M134" s="74">
        <v>1</v>
      </c>
      <c r="N134" s="74">
        <v>105</v>
      </c>
      <c r="O134" s="74">
        <v>30</v>
      </c>
      <c r="P134" s="74">
        <v>25</v>
      </c>
      <c r="Q134" s="74">
        <v>41</v>
      </c>
      <c r="R134" s="74">
        <v>25</v>
      </c>
      <c r="S134" s="74">
        <v>61</v>
      </c>
      <c r="T134" s="74">
        <v>72</v>
      </c>
      <c r="U134" s="74">
        <v>60</v>
      </c>
      <c r="V134" s="74">
        <v>4</v>
      </c>
      <c r="W134" s="74">
        <v>633</v>
      </c>
    </row>
    <row r="135" spans="1:23">
      <c r="A135" s="72"/>
      <c r="B135" s="73"/>
      <c r="C135" s="73"/>
      <c r="D135" s="73"/>
      <c r="E135" s="73" t="s">
        <v>437</v>
      </c>
      <c r="F135" s="74">
        <v>27</v>
      </c>
      <c r="G135" s="74">
        <v>83</v>
      </c>
      <c r="H135" s="74">
        <v>3</v>
      </c>
      <c r="I135" s="74">
        <v>49</v>
      </c>
      <c r="J135" s="74">
        <v>9</v>
      </c>
      <c r="K135" s="74">
        <v>10</v>
      </c>
      <c r="L135" s="74">
        <v>9</v>
      </c>
      <c r="M135" s="74">
        <v>0</v>
      </c>
      <c r="N135" s="74">
        <v>148</v>
      </c>
      <c r="O135" s="74">
        <v>3</v>
      </c>
      <c r="P135" s="74">
        <v>9</v>
      </c>
      <c r="Q135" s="74">
        <v>7</v>
      </c>
      <c r="R135" s="74">
        <v>12</v>
      </c>
      <c r="S135" s="74">
        <v>36</v>
      </c>
      <c r="T135" s="74">
        <v>17</v>
      </c>
      <c r="U135" s="74">
        <v>34</v>
      </c>
      <c r="V135" s="74">
        <v>1</v>
      </c>
      <c r="W135" s="74">
        <v>457</v>
      </c>
    </row>
    <row r="136" spans="1:23">
      <c r="A136" s="72"/>
      <c r="B136" s="73"/>
      <c r="C136" s="73"/>
      <c r="D136" s="73"/>
      <c r="E136" s="73" t="s">
        <v>438</v>
      </c>
      <c r="F136" s="74">
        <v>1183</v>
      </c>
      <c r="G136" s="74">
        <v>7824</v>
      </c>
      <c r="H136" s="74">
        <v>774</v>
      </c>
      <c r="I136" s="74">
        <v>4016</v>
      </c>
      <c r="J136" s="74">
        <v>882</v>
      </c>
      <c r="K136" s="74">
        <v>744</v>
      </c>
      <c r="L136" s="74">
        <v>1554</v>
      </c>
      <c r="M136" s="74">
        <v>47</v>
      </c>
      <c r="N136" s="74">
        <v>4575</v>
      </c>
      <c r="O136" s="74">
        <v>622</v>
      </c>
      <c r="P136" s="74">
        <v>1636</v>
      </c>
      <c r="Q136" s="74">
        <v>1797</v>
      </c>
      <c r="R136" s="74">
        <v>1277</v>
      </c>
      <c r="S136" s="74">
        <v>3789</v>
      </c>
      <c r="T136" s="74">
        <v>3459</v>
      </c>
      <c r="U136" s="74">
        <v>3843</v>
      </c>
      <c r="V136" s="74">
        <v>140</v>
      </c>
      <c r="W136" s="74">
        <v>38162</v>
      </c>
    </row>
    <row r="137" spans="1:23">
      <c r="A137" s="72"/>
      <c r="B137" s="73"/>
      <c r="C137" s="73" t="s">
        <v>439</v>
      </c>
      <c r="D137" s="73"/>
      <c r="E137" s="73"/>
      <c r="F137" s="74">
        <v>5412</v>
      </c>
      <c r="G137" s="74">
        <v>1550</v>
      </c>
      <c r="H137" s="74">
        <v>1528</v>
      </c>
      <c r="I137" s="74">
        <v>1808</v>
      </c>
      <c r="J137" s="74">
        <v>1047</v>
      </c>
      <c r="K137" s="74">
        <v>1155</v>
      </c>
      <c r="L137" s="74">
        <v>723</v>
      </c>
      <c r="M137" s="74">
        <v>163</v>
      </c>
      <c r="N137" s="74">
        <v>7608</v>
      </c>
      <c r="O137" s="74">
        <v>1447</v>
      </c>
      <c r="P137" s="74">
        <v>1352</v>
      </c>
      <c r="Q137" s="74">
        <v>1769</v>
      </c>
      <c r="R137" s="74">
        <v>1467</v>
      </c>
      <c r="S137" s="74">
        <v>1755</v>
      </c>
      <c r="T137" s="74">
        <v>2311</v>
      </c>
      <c r="U137" s="74">
        <v>2288</v>
      </c>
      <c r="V137" s="74">
        <v>773</v>
      </c>
      <c r="W137" s="74">
        <v>34156</v>
      </c>
    </row>
    <row r="138" spans="1:23">
      <c r="A138" s="72"/>
      <c r="B138" s="73"/>
      <c r="C138" s="73"/>
      <c r="D138" s="73" t="s">
        <v>440</v>
      </c>
      <c r="E138" s="73"/>
      <c r="F138" s="74">
        <v>2030</v>
      </c>
      <c r="G138" s="74">
        <v>811</v>
      </c>
      <c r="H138" s="74">
        <v>808</v>
      </c>
      <c r="I138" s="74">
        <v>860</v>
      </c>
      <c r="J138" s="74">
        <v>570</v>
      </c>
      <c r="K138" s="74">
        <v>627</v>
      </c>
      <c r="L138" s="74">
        <v>428</v>
      </c>
      <c r="M138" s="74">
        <v>83</v>
      </c>
      <c r="N138" s="74">
        <v>3891</v>
      </c>
      <c r="O138" s="74">
        <v>822</v>
      </c>
      <c r="P138" s="74">
        <v>836</v>
      </c>
      <c r="Q138" s="74">
        <v>945</v>
      </c>
      <c r="R138" s="74">
        <v>863</v>
      </c>
      <c r="S138" s="74">
        <v>922</v>
      </c>
      <c r="T138" s="74">
        <v>1367</v>
      </c>
      <c r="U138" s="74">
        <v>1302</v>
      </c>
      <c r="V138" s="74">
        <v>463</v>
      </c>
      <c r="W138" s="74">
        <v>17628</v>
      </c>
    </row>
    <row r="139" spans="1:23">
      <c r="A139" s="72"/>
      <c r="B139" s="73"/>
      <c r="C139" s="73"/>
      <c r="D139" s="73" t="s">
        <v>441</v>
      </c>
      <c r="E139" s="73"/>
      <c r="F139" s="74">
        <v>174</v>
      </c>
      <c r="G139" s="74">
        <v>31</v>
      </c>
      <c r="H139" s="74">
        <v>52</v>
      </c>
      <c r="I139" s="74">
        <v>50</v>
      </c>
      <c r="J139" s="74">
        <v>43</v>
      </c>
      <c r="K139" s="74">
        <v>25</v>
      </c>
      <c r="L139" s="74">
        <v>12</v>
      </c>
      <c r="M139" s="74">
        <v>3</v>
      </c>
      <c r="N139" s="74">
        <v>248</v>
      </c>
      <c r="O139" s="74">
        <v>49</v>
      </c>
      <c r="P139" s="74">
        <v>33</v>
      </c>
      <c r="Q139" s="74">
        <v>36</v>
      </c>
      <c r="R139" s="74">
        <v>40</v>
      </c>
      <c r="S139" s="74">
        <v>33</v>
      </c>
      <c r="T139" s="74">
        <v>46</v>
      </c>
      <c r="U139" s="74">
        <v>73</v>
      </c>
      <c r="V139" s="74">
        <v>24</v>
      </c>
      <c r="W139" s="74">
        <v>972</v>
      </c>
    </row>
    <row r="140" spans="1:23">
      <c r="A140" s="72"/>
      <c r="B140" s="73"/>
      <c r="C140" s="73"/>
      <c r="D140" s="73" t="s">
        <v>442</v>
      </c>
      <c r="E140" s="73"/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  <c r="P140" s="74">
        <v>0</v>
      </c>
      <c r="Q140" s="74">
        <v>0</v>
      </c>
      <c r="R140" s="74">
        <v>0</v>
      </c>
      <c r="S140" s="74">
        <v>1</v>
      </c>
      <c r="T140" s="74">
        <v>0</v>
      </c>
      <c r="U140" s="74">
        <v>0</v>
      </c>
      <c r="V140" s="74">
        <v>0</v>
      </c>
      <c r="W140" s="74">
        <v>1</v>
      </c>
    </row>
    <row r="141" spans="1:23">
      <c r="A141" s="72"/>
      <c r="B141" s="73"/>
      <c r="C141" s="73"/>
      <c r="D141" s="73" t="s">
        <v>443</v>
      </c>
      <c r="E141" s="73"/>
      <c r="F141" s="74">
        <v>114</v>
      </c>
      <c r="G141" s="74">
        <v>32</v>
      </c>
      <c r="H141" s="74">
        <v>39</v>
      </c>
      <c r="I141" s="74">
        <v>36</v>
      </c>
      <c r="J141" s="74">
        <v>32</v>
      </c>
      <c r="K141" s="74">
        <v>31</v>
      </c>
      <c r="L141" s="74">
        <v>18</v>
      </c>
      <c r="M141" s="74">
        <v>8</v>
      </c>
      <c r="N141" s="74">
        <v>331</v>
      </c>
      <c r="O141" s="74">
        <v>61</v>
      </c>
      <c r="P141" s="74">
        <v>51</v>
      </c>
      <c r="Q141" s="74">
        <v>71</v>
      </c>
      <c r="R141" s="74">
        <v>39</v>
      </c>
      <c r="S141" s="74">
        <v>47</v>
      </c>
      <c r="T141" s="74">
        <v>82</v>
      </c>
      <c r="U141" s="74">
        <v>91</v>
      </c>
      <c r="V141" s="74">
        <v>25</v>
      </c>
      <c r="W141" s="74">
        <v>1108</v>
      </c>
    </row>
    <row r="142" spans="1:23">
      <c r="A142" s="72"/>
      <c r="B142" s="73"/>
      <c r="C142" s="73"/>
      <c r="D142" s="73" t="s">
        <v>444</v>
      </c>
      <c r="E142" s="73"/>
      <c r="F142" s="74">
        <v>3094</v>
      </c>
      <c r="G142" s="74">
        <v>676</v>
      </c>
      <c r="H142" s="74">
        <v>629</v>
      </c>
      <c r="I142" s="74">
        <v>862</v>
      </c>
      <c r="J142" s="74">
        <v>402</v>
      </c>
      <c r="K142" s="74">
        <v>472</v>
      </c>
      <c r="L142" s="74">
        <v>265</v>
      </c>
      <c r="M142" s="74">
        <v>69</v>
      </c>
      <c r="N142" s="74">
        <v>3138</v>
      </c>
      <c r="O142" s="74">
        <v>515</v>
      </c>
      <c r="P142" s="74">
        <v>432</v>
      </c>
      <c r="Q142" s="74">
        <v>717</v>
      </c>
      <c r="R142" s="74">
        <v>525</v>
      </c>
      <c r="S142" s="74">
        <v>752</v>
      </c>
      <c r="T142" s="74">
        <v>816</v>
      </c>
      <c r="U142" s="74">
        <v>822</v>
      </c>
      <c r="V142" s="74">
        <v>261</v>
      </c>
      <c r="W142" s="74">
        <v>14447</v>
      </c>
    </row>
  </sheetData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B914-B72F-432B-8D51-3CBE259118E1}">
  <dimension ref="J2:P18"/>
  <sheetViews>
    <sheetView zoomScale="85" zoomScaleNormal="85" workbookViewId="0">
      <selection activeCell="J19" sqref="J19"/>
    </sheetView>
  </sheetViews>
  <sheetFormatPr defaultColWidth="9" defaultRowHeight="16.5"/>
  <cols>
    <col min="1" max="11" width="9" style="9"/>
    <col min="12" max="12" width="10.875" style="9" bestFit="1" customWidth="1"/>
    <col min="13" max="13" width="9" style="9"/>
    <col min="14" max="14" width="16.25" style="9" customWidth="1"/>
    <col min="15" max="15" width="18.375" style="9" bestFit="1" customWidth="1"/>
    <col min="16" max="16384" width="9" style="9"/>
  </cols>
  <sheetData>
    <row r="2" spans="10:16">
      <c r="J2" s="9" t="s">
        <v>285</v>
      </c>
    </row>
    <row r="3" spans="10:16">
      <c r="J3" s="9" t="s">
        <v>281</v>
      </c>
      <c r="K3" s="82">
        <f>SUM('DV-2017regis'!B2:H2)</f>
        <v>0</v>
      </c>
    </row>
    <row r="4" spans="10:16">
      <c r="J4" s="9" t="s">
        <v>282</v>
      </c>
      <c r="K4" s="82">
        <f>SUM('DV-2017regis'!B3:H3)</f>
        <v>0</v>
      </c>
    </row>
    <row r="6" spans="10:16">
      <c r="K6" s="9" t="s">
        <v>445</v>
      </c>
      <c r="N6" s="9" t="s">
        <v>447</v>
      </c>
      <c r="O6" s="9" t="s">
        <v>499</v>
      </c>
    </row>
    <row r="7" spans="10:16">
      <c r="J7" s="9" t="s">
        <v>286</v>
      </c>
      <c r="K7" s="9">
        <v>1</v>
      </c>
      <c r="N7" s="96" t="s">
        <v>448</v>
      </c>
      <c r="O7" s="83">
        <f>SUM('DV-2017regis'!W87,'DV-2017regis'!W95,'DV-2017regis'!W100)</f>
        <v>2285303</v>
      </c>
      <c r="P7" s="84" t="s">
        <v>460</v>
      </c>
    </row>
    <row r="8" spans="10:16">
      <c r="J8" s="9" t="s">
        <v>287</v>
      </c>
      <c r="K8" s="9">
        <v>1.8</v>
      </c>
      <c r="N8" s="96" t="s">
        <v>449</v>
      </c>
      <c r="O8" s="83">
        <f>SUM('DV-2017regis'!W88,'DV-2017regis'!W89)</f>
        <v>310815</v>
      </c>
      <c r="P8" s="84" t="s">
        <v>459</v>
      </c>
    </row>
    <row r="9" spans="10:16">
      <c r="J9" s="9" t="s">
        <v>288</v>
      </c>
      <c r="K9" s="9">
        <v>5.8</v>
      </c>
      <c r="N9" s="96" t="s">
        <v>450</v>
      </c>
      <c r="O9" s="83">
        <f>SUM('DV-2017regis'!W90)</f>
        <v>76533</v>
      </c>
      <c r="P9" s="84" t="s">
        <v>458</v>
      </c>
    </row>
    <row r="10" spans="10:16">
      <c r="J10" s="9" t="s">
        <v>289</v>
      </c>
      <c r="K10" s="85">
        <v>27.6</v>
      </c>
      <c r="N10" s="96" t="s">
        <v>259</v>
      </c>
      <c r="O10" s="85">
        <f>SUMPRODUCT(O7:O9,K7:K9)/SUM(O7:O9)</f>
        <v>1.2304866591260886</v>
      </c>
    </row>
    <row r="12" spans="10:16">
      <c r="J12" s="9" t="s">
        <v>446</v>
      </c>
    </row>
    <row r="14" spans="10:16">
      <c r="J14" s="8" t="s">
        <v>454</v>
      </c>
    </row>
    <row r="15" spans="10:16">
      <c r="J15" s="9" t="s">
        <v>498</v>
      </c>
    </row>
    <row r="16" spans="10:16">
      <c r="J16" s="9" t="s">
        <v>497</v>
      </c>
    </row>
    <row r="18" spans="10:10">
      <c r="J18" s="9" t="s">
        <v>500</v>
      </c>
    </row>
  </sheetData>
  <phoneticPr fontId="4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55CB-ED11-48EF-AA99-B206FDDEB829}">
  <dimension ref="A1:P51"/>
  <sheetViews>
    <sheetView zoomScale="70" zoomScaleNormal="70" workbookViewId="0">
      <selection activeCell="S21" sqref="S21"/>
    </sheetView>
  </sheetViews>
  <sheetFormatPr defaultColWidth="9" defaultRowHeight="16.5"/>
  <cols>
    <col min="1" max="1" width="9" style="9"/>
    <col min="2" max="2" width="13.125" style="9" bestFit="1" customWidth="1"/>
    <col min="3" max="3" width="15.875" style="9" bestFit="1" customWidth="1"/>
    <col min="4" max="4" width="9.875" style="9" bestFit="1" customWidth="1"/>
    <col min="5" max="5" width="14.75" style="9" bestFit="1" customWidth="1"/>
    <col min="6" max="6" width="9.125" style="9" bestFit="1" customWidth="1"/>
    <col min="7" max="7" width="13.625" style="9" bestFit="1" customWidth="1"/>
    <col min="8" max="8" width="9" style="9"/>
    <col min="9" max="9" width="11" style="9" customWidth="1"/>
    <col min="10" max="10" width="12.25" style="9" bestFit="1" customWidth="1"/>
    <col min="11" max="11" width="15.875" style="9" bestFit="1" customWidth="1"/>
    <col min="12" max="12" width="9.125" style="9" bestFit="1" customWidth="1"/>
    <col min="13" max="13" width="15.875" style="9" bestFit="1" customWidth="1"/>
    <col min="14" max="14" width="17.75" style="9" bestFit="1" customWidth="1"/>
    <col min="15" max="15" width="12.75" style="9" bestFit="1" customWidth="1"/>
    <col min="16" max="16384" width="9" style="9"/>
  </cols>
  <sheetData>
    <row r="1" spans="1:16">
      <c r="A1" s="8" t="s">
        <v>11</v>
      </c>
    </row>
    <row r="2" spans="1:16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I2" s="11" t="s">
        <v>19</v>
      </c>
      <c r="J2" s="12"/>
    </row>
    <row r="3" spans="1:16">
      <c r="A3" s="13">
        <v>1989</v>
      </c>
      <c r="B3" s="14">
        <v>17234880</v>
      </c>
      <c r="C3" s="14">
        <v>32973999372</v>
      </c>
      <c r="D3" s="14">
        <v>865713</v>
      </c>
      <c r="E3" s="14">
        <v>4331431570</v>
      </c>
      <c r="F3" s="14">
        <v>122857</v>
      </c>
      <c r="G3" s="14">
        <v>240728926</v>
      </c>
      <c r="I3" s="160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</row>
    <row r="4" spans="1:16">
      <c r="A4" s="13">
        <v>1990</v>
      </c>
      <c r="B4" s="14">
        <v>20690235</v>
      </c>
      <c r="C4" s="14">
        <v>40415780780</v>
      </c>
      <c r="D4" s="14">
        <v>959590</v>
      </c>
      <c r="E4" s="14">
        <v>4626454321</v>
      </c>
      <c r="F4" s="14">
        <v>139529</v>
      </c>
      <c r="G4" s="14">
        <v>280656064</v>
      </c>
      <c r="I4" s="161"/>
      <c r="J4" s="16" t="e">
        <f>INDEX(B:B,MATCH(About!$B$29,$A:$A,0))</f>
        <v>#N/A</v>
      </c>
      <c r="K4" s="94" t="e">
        <f>INDEX(C:C,MATCH(About!$B$29,$A:$A,0))*N49</f>
        <v>#N/A</v>
      </c>
      <c r="L4" s="16">
        <f>K16</f>
        <v>155.72981935122084</v>
      </c>
      <c r="M4" s="16">
        <v>259915924</v>
      </c>
      <c r="N4" s="16">
        <v>161504217</v>
      </c>
      <c r="O4" s="94">
        <f>N4/L4</f>
        <v>1037079.5886930045</v>
      </c>
    </row>
    <row r="5" spans="1:16">
      <c r="A5" s="13">
        <v>1991</v>
      </c>
      <c r="B5" s="14">
        <v>22523737</v>
      </c>
      <c r="C5" s="14">
        <v>42968310434</v>
      </c>
      <c r="D5" s="14">
        <v>986884</v>
      </c>
      <c r="E5" s="14">
        <v>4548580506</v>
      </c>
      <c r="F5" s="14">
        <v>150595</v>
      </c>
      <c r="G5" s="14">
        <v>300479394</v>
      </c>
    </row>
    <row r="6" spans="1:16">
      <c r="A6" s="13">
        <v>1992</v>
      </c>
      <c r="B6" s="14">
        <v>25811748</v>
      </c>
      <c r="C6" s="14">
        <v>50453658708</v>
      </c>
      <c r="D6" s="14">
        <v>1078832</v>
      </c>
      <c r="E6" s="14">
        <v>5062484859</v>
      </c>
      <c r="F6" s="14">
        <v>177627</v>
      </c>
      <c r="G6" s="14">
        <v>347095622</v>
      </c>
      <c r="I6" s="160" t="s">
        <v>27</v>
      </c>
      <c r="J6" s="15" t="s">
        <v>28</v>
      </c>
      <c r="K6" s="15" t="s">
        <v>29</v>
      </c>
      <c r="L6" s="15" t="s">
        <v>30</v>
      </c>
      <c r="M6" s="15" t="s">
        <v>31</v>
      </c>
      <c r="N6" s="15" t="s">
        <v>32</v>
      </c>
      <c r="O6" s="15" t="s">
        <v>26</v>
      </c>
    </row>
    <row r="7" spans="1:16">
      <c r="A7" s="13">
        <v>1993</v>
      </c>
      <c r="B7" s="14">
        <v>27201333</v>
      </c>
      <c r="C7" s="14">
        <v>53138303731</v>
      </c>
      <c r="D7" s="14">
        <v>1223888</v>
      </c>
      <c r="E7" s="14">
        <v>6287703403</v>
      </c>
      <c r="F7" s="14">
        <v>201182</v>
      </c>
      <c r="G7" s="14">
        <v>371002537</v>
      </c>
      <c r="I7" s="161"/>
      <c r="J7" s="16" t="e">
        <f>INDEX(D:D,MATCH(About!$B$29,$A:$A,0))*O49</f>
        <v>#N/A</v>
      </c>
      <c r="K7" s="94" t="e">
        <f>INDEX(E:E,MATCH(About!$B$29,$A:$A,0))*O49</f>
        <v>#N/A</v>
      </c>
      <c r="L7" s="16">
        <f>O12</f>
        <v>63.556825639903742</v>
      </c>
      <c r="M7" s="16">
        <v>343226964</v>
      </c>
      <c r="N7" s="16">
        <v>213271282</v>
      </c>
      <c r="O7" s="94">
        <f>N7/L7</f>
        <v>3355599.9666871186</v>
      </c>
    </row>
    <row r="8" spans="1:16">
      <c r="A8" s="13">
        <v>1994</v>
      </c>
      <c r="B8" s="14">
        <v>31481845</v>
      </c>
      <c r="C8" s="14">
        <v>60636514958</v>
      </c>
      <c r="D8" s="14">
        <v>1418923</v>
      </c>
      <c r="E8" s="14">
        <v>7107986755</v>
      </c>
      <c r="F8" s="14">
        <v>214424</v>
      </c>
      <c r="G8" s="14">
        <v>416475276</v>
      </c>
      <c r="I8" s="9" t="s">
        <v>33</v>
      </c>
    </row>
    <row r="9" spans="1:16">
      <c r="A9" s="13">
        <v>1995</v>
      </c>
      <c r="B9" s="14">
        <v>35611282</v>
      </c>
      <c r="C9" s="14">
        <v>69018847961</v>
      </c>
      <c r="D9" s="14">
        <v>1613469</v>
      </c>
      <c r="E9" s="14">
        <v>8218439669</v>
      </c>
      <c r="F9" s="14">
        <v>234027</v>
      </c>
      <c r="G9" s="14">
        <v>468101617</v>
      </c>
    </row>
    <row r="10" spans="1:16">
      <c r="A10" s="13">
        <v>1996</v>
      </c>
      <c r="B10" s="14">
        <v>39559043</v>
      </c>
      <c r="C10" s="14">
        <v>78775501273</v>
      </c>
      <c r="D10" s="14">
        <v>1782337</v>
      </c>
      <c r="E10" s="14">
        <v>9176947009</v>
      </c>
      <c r="F10" s="14">
        <v>254565</v>
      </c>
      <c r="G10" s="14">
        <v>528539658</v>
      </c>
      <c r="I10" s="8" t="s">
        <v>34</v>
      </c>
      <c r="K10" s="8" t="s">
        <v>35</v>
      </c>
      <c r="L10" s="8" t="s">
        <v>36</v>
      </c>
      <c r="M10" s="9" t="s">
        <v>37</v>
      </c>
      <c r="N10" s="8" t="s">
        <v>38</v>
      </c>
      <c r="O10" s="8" t="s">
        <v>39</v>
      </c>
    </row>
    <row r="11" spans="1:16">
      <c r="A11" s="13">
        <v>1997</v>
      </c>
      <c r="B11" s="14">
        <v>42176926</v>
      </c>
      <c r="C11" s="14">
        <v>83426879836</v>
      </c>
      <c r="D11" s="14">
        <v>2018393</v>
      </c>
      <c r="E11" s="14">
        <v>10700851468</v>
      </c>
      <c r="F11" s="14">
        <v>277048</v>
      </c>
      <c r="G11" s="14">
        <v>591150615</v>
      </c>
      <c r="I11" s="162">
        <v>2019</v>
      </c>
      <c r="J11" s="10" t="s">
        <v>40</v>
      </c>
      <c r="K11" s="17">
        <v>523827</v>
      </c>
      <c r="L11" s="17">
        <v>1723221</v>
      </c>
      <c r="M11" s="9">
        <f>K11/SUM($K$11:$K$12)</f>
        <v>0.96627258993084442</v>
      </c>
      <c r="N11" s="9">
        <f>L11/SUM($L$11:$L$12)</f>
        <v>0.5972427766459848</v>
      </c>
      <c r="O11" s="9">
        <f>L11/K11</f>
        <v>3.2896757899077369</v>
      </c>
      <c r="P11" s="9" t="s">
        <v>41</v>
      </c>
    </row>
    <row r="12" spans="1:16">
      <c r="A12" s="13">
        <v>1998</v>
      </c>
      <c r="B12" s="14">
        <v>33608780</v>
      </c>
      <c r="C12" s="14">
        <v>62612530888</v>
      </c>
      <c r="D12" s="14">
        <v>1834298</v>
      </c>
      <c r="E12" s="14">
        <v>9400102457</v>
      </c>
      <c r="F12" s="14">
        <v>248188</v>
      </c>
      <c r="G12" s="14">
        <v>489105234</v>
      </c>
      <c r="I12" s="162"/>
      <c r="J12" s="10" t="s">
        <v>42</v>
      </c>
      <c r="K12" s="17">
        <v>18284</v>
      </c>
      <c r="L12" s="17">
        <v>1162073</v>
      </c>
      <c r="M12" s="9">
        <f>K12/SUM($K$11:$K$12)</f>
        <v>3.3727410069155576E-2</v>
      </c>
      <c r="N12" s="9">
        <f>L12/SUM($L$11:$L$12)</f>
        <v>0.4027572233540152</v>
      </c>
      <c r="O12" s="85">
        <f>L12/K12</f>
        <v>63.556825639903742</v>
      </c>
    </row>
    <row r="13" spans="1:16">
      <c r="A13" s="13">
        <v>1999</v>
      </c>
      <c r="B13" s="14">
        <v>37894642</v>
      </c>
      <c r="C13" s="14">
        <v>72436042000</v>
      </c>
      <c r="D13" s="14">
        <v>2112703</v>
      </c>
      <c r="E13" s="14">
        <v>10898300517</v>
      </c>
      <c r="F13" s="14">
        <v>246910</v>
      </c>
      <c r="G13" s="14">
        <v>498569299</v>
      </c>
    </row>
    <row r="14" spans="1:16">
      <c r="A14" s="13">
        <v>2000</v>
      </c>
      <c r="B14" s="14">
        <v>41967169</v>
      </c>
      <c r="C14" s="14">
        <v>83955503185</v>
      </c>
      <c r="D14" s="14">
        <v>2383581</v>
      </c>
      <c r="E14" s="14">
        <v>12429945390</v>
      </c>
      <c r="F14" s="14">
        <v>273691</v>
      </c>
      <c r="G14" s="14">
        <v>561891020</v>
      </c>
      <c r="I14" s="8" t="s">
        <v>43</v>
      </c>
      <c r="K14" s="14"/>
    </row>
    <row r="15" spans="1:16">
      <c r="A15" s="13">
        <v>2001</v>
      </c>
      <c r="B15" s="14">
        <v>42161838</v>
      </c>
      <c r="C15" s="14">
        <v>84544146258</v>
      </c>
      <c r="D15" s="14">
        <v>2294864</v>
      </c>
      <c r="E15" s="14">
        <v>11326745204</v>
      </c>
      <c r="F15" s="14">
        <v>283914</v>
      </c>
      <c r="G15" s="14">
        <v>567756515</v>
      </c>
      <c r="I15" s="9" t="s">
        <v>636</v>
      </c>
    </row>
    <row r="16" spans="1:16">
      <c r="A16" s="13">
        <v>2002</v>
      </c>
      <c r="B16" s="14">
        <v>43965144</v>
      </c>
      <c r="C16" s="14">
        <v>92174967638</v>
      </c>
      <c r="D16" s="14">
        <v>2509507</v>
      </c>
      <c r="E16" s="14">
        <v>12606344764</v>
      </c>
      <c r="F16" s="14">
        <v>303032</v>
      </c>
      <c r="G16" s="14">
        <v>641000008</v>
      </c>
      <c r="I16" s="9">
        <f>SUM(B49,I49)/SUM(C49,J49)*N49</f>
        <v>155.72981935122084</v>
      </c>
      <c r="K16" s="85">
        <f>I16</f>
        <v>155.72981935122084</v>
      </c>
    </row>
    <row r="17" spans="1:7">
      <c r="A17" s="13">
        <v>2003</v>
      </c>
      <c r="B17" s="14">
        <v>42838812</v>
      </c>
      <c r="C17" s="14">
        <v>82231019775</v>
      </c>
      <c r="D17" s="14">
        <v>2631359</v>
      </c>
      <c r="E17" s="14">
        <v>11695819583</v>
      </c>
      <c r="F17" s="14">
        <v>310124</v>
      </c>
      <c r="G17" s="14">
        <v>615049182</v>
      </c>
    </row>
    <row r="18" spans="1:7">
      <c r="A18" s="13">
        <v>2004</v>
      </c>
      <c r="B18" s="14">
        <v>45823588</v>
      </c>
      <c r="C18" s="14">
        <v>96583257785</v>
      </c>
      <c r="D18" s="14">
        <v>2978118</v>
      </c>
      <c r="E18" s="14">
        <v>13809815644</v>
      </c>
      <c r="F18" s="14">
        <v>313708</v>
      </c>
      <c r="G18" s="14">
        <v>688719258</v>
      </c>
    </row>
    <row r="19" spans="1:7">
      <c r="A19" s="13">
        <v>2005</v>
      </c>
      <c r="B19" s="14">
        <v>46841441</v>
      </c>
      <c r="C19" s="14">
        <v>101664000000</v>
      </c>
      <c r="D19" s="14">
        <v>2989203</v>
      </c>
      <c r="E19" s="14">
        <v>13597859781</v>
      </c>
      <c r="F19" s="14">
        <v>314128</v>
      </c>
      <c r="G19" s="14">
        <v>697677439</v>
      </c>
    </row>
    <row r="20" spans="1:7">
      <c r="A20" s="13">
        <v>2006</v>
      </c>
      <c r="B20" s="14">
        <v>49888580</v>
      </c>
      <c r="C20" s="14">
        <v>110791000000</v>
      </c>
      <c r="D20" s="14">
        <v>3208783</v>
      </c>
      <c r="E20" s="14">
        <v>14730313293</v>
      </c>
      <c r="F20" s="14">
        <v>340637</v>
      </c>
      <c r="G20" s="14">
        <v>765599846</v>
      </c>
    </row>
    <row r="21" spans="1:7">
      <c r="A21" s="13">
        <v>2007</v>
      </c>
      <c r="B21" s="14">
        <v>53715079</v>
      </c>
      <c r="C21" s="14">
        <v>121308000000</v>
      </c>
      <c r="D21" s="14">
        <v>3454508</v>
      </c>
      <c r="E21" s="14">
        <v>15880213082</v>
      </c>
      <c r="F21" s="14">
        <v>386314</v>
      </c>
      <c r="G21" s="14">
        <v>860482950</v>
      </c>
    </row>
    <row r="22" spans="1:7">
      <c r="A22" s="13">
        <v>2008</v>
      </c>
      <c r="B22" s="14">
        <v>52331770</v>
      </c>
      <c r="C22" s="14">
        <v>121563000000</v>
      </c>
      <c r="D22" s="14">
        <v>3251606</v>
      </c>
      <c r="E22" s="14">
        <v>14948577845</v>
      </c>
      <c r="F22" s="14">
        <v>389484</v>
      </c>
      <c r="G22" s="14">
        <v>868323394</v>
      </c>
    </row>
    <row r="23" spans="1:7">
      <c r="A23" s="13">
        <v>2009</v>
      </c>
      <c r="B23" s="14">
        <v>51574629</v>
      </c>
      <c r="C23" s="14">
        <v>116308000000</v>
      </c>
      <c r="D23" s="14">
        <v>3141146</v>
      </c>
      <c r="E23" s="14">
        <v>14085183952</v>
      </c>
      <c r="F23" s="14">
        <v>379865</v>
      </c>
      <c r="G23" s="14">
        <v>790370533</v>
      </c>
    </row>
    <row r="24" spans="1:7">
      <c r="A24" s="13">
        <v>2010</v>
      </c>
      <c r="B24" s="14">
        <v>60277303</v>
      </c>
      <c r="C24" s="14">
        <v>135771000000</v>
      </c>
      <c r="D24" s="14">
        <v>3588741</v>
      </c>
      <c r="E24" s="14">
        <v>16376088401</v>
      </c>
      <c r="F24" s="14">
        <v>403296</v>
      </c>
      <c r="G24" s="14">
        <v>894995910</v>
      </c>
    </row>
    <row r="25" spans="1:7">
      <c r="A25" s="13">
        <v>2011</v>
      </c>
      <c r="B25" s="14">
        <v>63629352</v>
      </c>
      <c r="C25" s="14">
        <v>148394000000</v>
      </c>
      <c r="D25" s="14">
        <v>3519237</v>
      </c>
      <c r="E25" s="14">
        <v>16021369980</v>
      </c>
      <c r="F25" s="14">
        <v>432080</v>
      </c>
      <c r="G25" s="14">
        <v>984715383</v>
      </c>
    </row>
    <row r="26" spans="1:7">
      <c r="A26" s="13">
        <v>2012</v>
      </c>
      <c r="B26" s="14">
        <v>69304162</v>
      </c>
      <c r="C26" s="14">
        <v>162735000000</v>
      </c>
      <c r="D26" s="14">
        <v>3474057</v>
      </c>
      <c r="E26" s="14">
        <v>15678617167</v>
      </c>
      <c r="F26" s="14">
        <v>469335</v>
      </c>
      <c r="G26" s="14">
        <v>1055832994</v>
      </c>
    </row>
    <row r="27" spans="1:7">
      <c r="A27" s="13">
        <v>2013</v>
      </c>
      <c r="B27" s="14">
        <v>73340261</v>
      </c>
      <c r="C27" s="14">
        <v>172963000000</v>
      </c>
      <c r="D27" s="14">
        <v>3498939</v>
      </c>
      <c r="E27" s="14">
        <v>15657045872</v>
      </c>
      <c r="F27" s="14">
        <v>500738</v>
      </c>
      <c r="G27" s="14">
        <v>1116671455</v>
      </c>
    </row>
    <row r="28" spans="1:7">
      <c r="A28" s="13">
        <v>2014</v>
      </c>
      <c r="B28" s="14">
        <v>81426297</v>
      </c>
      <c r="C28" s="14">
        <v>183113000000</v>
      </c>
      <c r="D28" s="14">
        <v>3693861</v>
      </c>
      <c r="E28" s="14">
        <v>16472894383</v>
      </c>
      <c r="F28" s="14">
        <v>536586</v>
      </c>
      <c r="G28" s="14">
        <v>1151922788</v>
      </c>
    </row>
    <row r="29" spans="1:7">
      <c r="A29" s="13">
        <v>2015</v>
      </c>
      <c r="B29" s="14">
        <v>89414538</v>
      </c>
      <c r="C29" s="14">
        <v>198443000000</v>
      </c>
      <c r="D29" s="14">
        <v>3806553</v>
      </c>
      <c r="E29" s="14">
        <v>16780475856</v>
      </c>
      <c r="F29" s="14">
        <v>570591</v>
      </c>
      <c r="G29" s="14">
        <v>1197486056</v>
      </c>
    </row>
    <row r="30" spans="1:7">
      <c r="A30" s="13">
        <v>2016</v>
      </c>
      <c r="B30" s="14">
        <v>103913732</v>
      </c>
      <c r="C30" s="14">
        <v>224081000000</v>
      </c>
      <c r="D30" s="14">
        <v>4073795</v>
      </c>
      <c r="E30" s="14">
        <v>17477169423</v>
      </c>
      <c r="F30" s="14">
        <v>629853</v>
      </c>
      <c r="G30" s="14">
        <v>1291889819</v>
      </c>
    </row>
    <row r="31" spans="1:7">
      <c r="A31" s="13">
        <v>2017</v>
      </c>
      <c r="B31" s="14">
        <v>109361974</v>
      </c>
      <c r="C31" s="14">
        <v>243641000000</v>
      </c>
      <c r="D31" s="14">
        <v>4321641</v>
      </c>
      <c r="E31" s="14">
        <v>18875336169</v>
      </c>
      <c r="F31" s="14">
        <v>653654</v>
      </c>
      <c r="G31" s="14">
        <v>1365679888</v>
      </c>
    </row>
    <row r="32" spans="1:7">
      <c r="A32" s="13">
        <v>2018</v>
      </c>
      <c r="B32" s="14">
        <v>117525898</v>
      </c>
      <c r="C32" s="14">
        <v>263629000000</v>
      </c>
      <c r="D32" s="14">
        <v>4441975</v>
      </c>
      <c r="E32" s="14">
        <v>19447758637</v>
      </c>
      <c r="F32" s="14">
        <v>691521</v>
      </c>
      <c r="G32" s="14">
        <v>1455708646</v>
      </c>
    </row>
    <row r="33" spans="1:16">
      <c r="A33" s="18">
        <v>2019</v>
      </c>
      <c r="B33" s="19">
        <v>123366608</v>
      </c>
      <c r="C33" s="19">
        <v>281755000000</v>
      </c>
      <c r="D33" s="19">
        <v>4274717</v>
      </c>
      <c r="E33" s="19">
        <v>18306326147</v>
      </c>
      <c r="F33" s="19">
        <v>723592</v>
      </c>
      <c r="G33" s="19">
        <v>1543833004</v>
      </c>
    </row>
    <row r="34" spans="1:16">
      <c r="A34" s="20">
        <v>2020</v>
      </c>
      <c r="B34" s="21">
        <v>39403960</v>
      </c>
      <c r="C34" s="21">
        <v>62314352681</v>
      </c>
      <c r="D34" s="21">
        <v>3252778</v>
      </c>
      <c r="E34" s="21">
        <v>15811549626</v>
      </c>
      <c r="F34" s="21">
        <v>339594</v>
      </c>
      <c r="G34" s="21">
        <v>770665128</v>
      </c>
    </row>
    <row r="35" spans="1:16">
      <c r="A35" s="8" t="s">
        <v>44</v>
      </c>
    </row>
    <row r="37" spans="1:16">
      <c r="A37" s="8" t="s">
        <v>45</v>
      </c>
      <c r="N37" s="8" t="s">
        <v>46</v>
      </c>
    </row>
    <row r="38" spans="1:16">
      <c r="A38" s="10" t="s">
        <v>47</v>
      </c>
      <c r="B38" s="8" t="s">
        <v>48</v>
      </c>
      <c r="C38" s="8" t="s">
        <v>35</v>
      </c>
      <c r="D38" s="8" t="s">
        <v>49</v>
      </c>
      <c r="E38" s="8" t="s">
        <v>36</v>
      </c>
      <c r="H38" s="10" t="s">
        <v>50</v>
      </c>
      <c r="I38" s="8" t="s">
        <v>48</v>
      </c>
      <c r="J38" s="8" t="s">
        <v>35</v>
      </c>
      <c r="K38" s="8" t="s">
        <v>49</v>
      </c>
      <c r="L38" s="8" t="s">
        <v>36</v>
      </c>
      <c r="N38" s="8" t="s">
        <v>49</v>
      </c>
      <c r="O38" s="8" t="s">
        <v>36</v>
      </c>
      <c r="P38" s="9">
        <f>AVERAGE(O39:O49)</f>
        <v>0.72088835996183043</v>
      </c>
    </row>
    <row r="39" spans="1:16">
      <c r="A39" s="13">
        <v>2009</v>
      </c>
      <c r="B39" s="17">
        <v>58017647</v>
      </c>
      <c r="C39" s="17">
        <v>292381</v>
      </c>
      <c r="D39" s="17">
        <v>40387789</v>
      </c>
      <c r="E39" s="17">
        <v>2378141</v>
      </c>
      <c r="H39" s="13">
        <v>2009</v>
      </c>
      <c r="I39" s="17">
        <v>16331104</v>
      </c>
      <c r="J39" s="17">
        <v>87476</v>
      </c>
      <c r="K39" s="17">
        <v>11579779</v>
      </c>
      <c r="L39" s="17">
        <v>762743</v>
      </c>
      <c r="N39" s="9">
        <f>D39/SUM(D39,K39)</f>
        <v>0.77717296680114023</v>
      </c>
      <c r="O39" s="9">
        <f>E39/SUM(E39,L39)</f>
        <v>0.75715658394260976</v>
      </c>
    </row>
    <row r="40" spans="1:16">
      <c r="A40" s="13">
        <v>2010</v>
      </c>
      <c r="B40" s="17">
        <v>61312548</v>
      </c>
      <c r="C40" s="17">
        <v>307880</v>
      </c>
      <c r="D40" s="17">
        <v>47237514</v>
      </c>
      <c r="E40" s="17">
        <v>2666460</v>
      </c>
      <c r="H40" s="13">
        <v>2010</v>
      </c>
      <c r="I40" s="17">
        <v>17358540</v>
      </c>
      <c r="J40" s="17">
        <v>95417</v>
      </c>
      <c r="K40" s="17">
        <v>13495430</v>
      </c>
      <c r="L40" s="17">
        <v>922120</v>
      </c>
      <c r="N40" s="9">
        <f t="shared" ref="N40:O50" si="0">D40/SUM(D40,K40)</f>
        <v>0.7777906172307405</v>
      </c>
      <c r="O40" s="9">
        <f t="shared" si="0"/>
        <v>0.74304042267414971</v>
      </c>
    </row>
    <row r="41" spans="1:16">
      <c r="A41" s="13">
        <v>2011</v>
      </c>
      <c r="B41" s="17">
        <v>65976928</v>
      </c>
      <c r="C41" s="17">
        <v>328216</v>
      </c>
      <c r="D41" s="17">
        <v>49538896</v>
      </c>
      <c r="E41" s="17">
        <v>2623974</v>
      </c>
      <c r="H41" s="13">
        <v>2011</v>
      </c>
      <c r="I41" s="17">
        <v>19538208</v>
      </c>
      <c r="J41" s="17">
        <v>103853</v>
      </c>
      <c r="K41" s="17">
        <v>14588820</v>
      </c>
      <c r="L41" s="17">
        <v>895258</v>
      </c>
      <c r="N41" s="9">
        <f t="shared" si="0"/>
        <v>0.77250367064375103</v>
      </c>
      <c r="O41" s="9">
        <f t="shared" si="0"/>
        <v>0.74560983760093114</v>
      </c>
    </row>
    <row r="42" spans="1:16">
      <c r="A42" s="13">
        <v>2012</v>
      </c>
      <c r="B42" s="17">
        <v>70457208</v>
      </c>
      <c r="C42" s="17">
        <v>355775</v>
      </c>
      <c r="D42" s="17">
        <v>53874897</v>
      </c>
      <c r="E42" s="17">
        <v>2556561</v>
      </c>
      <c r="H42" s="13">
        <v>2012</v>
      </c>
      <c r="I42" s="17">
        <v>21378152</v>
      </c>
      <c r="J42" s="17">
        <v>113579</v>
      </c>
      <c r="K42" s="17">
        <v>15982369</v>
      </c>
      <c r="L42" s="17">
        <v>917497</v>
      </c>
      <c r="N42" s="9">
        <f t="shared" si="0"/>
        <v>0.77121393499711255</v>
      </c>
      <c r="O42" s="9">
        <f t="shared" si="0"/>
        <v>0.73590049446497441</v>
      </c>
    </row>
    <row r="43" spans="1:16">
      <c r="A43" s="13">
        <v>2013</v>
      </c>
      <c r="B43" s="17">
        <v>73317719</v>
      </c>
      <c r="C43" s="17">
        <v>375144</v>
      </c>
      <c r="D43" s="17">
        <v>56145585</v>
      </c>
      <c r="E43" s="17">
        <v>2569156</v>
      </c>
      <c r="H43" s="13">
        <v>2013</v>
      </c>
      <c r="I43" s="17">
        <v>23697631</v>
      </c>
      <c r="J43" s="17">
        <v>125595</v>
      </c>
      <c r="K43" s="17">
        <v>17819459</v>
      </c>
      <c r="L43" s="17">
        <v>929791</v>
      </c>
      <c r="N43" s="9">
        <f t="shared" si="0"/>
        <v>0.7590826958745539</v>
      </c>
      <c r="O43" s="9">
        <f t="shared" si="0"/>
        <v>0.73426548044311613</v>
      </c>
    </row>
    <row r="44" spans="1:16">
      <c r="A44" s="13">
        <v>2014</v>
      </c>
      <c r="B44" s="17">
        <v>77209328</v>
      </c>
      <c r="C44" s="17">
        <v>391048</v>
      </c>
      <c r="D44" s="17">
        <v>60788552</v>
      </c>
      <c r="E44" s="17">
        <v>2658483</v>
      </c>
      <c r="H44" s="13">
        <v>2014</v>
      </c>
      <c r="I44" s="17">
        <v>27619692</v>
      </c>
      <c r="J44" s="17">
        <v>145538</v>
      </c>
      <c r="K44" s="17">
        <v>21344930</v>
      </c>
      <c r="L44" s="17">
        <v>1035379</v>
      </c>
      <c r="N44" s="9">
        <f t="shared" si="0"/>
        <v>0.74011901747937581</v>
      </c>
      <c r="O44" s="9">
        <f t="shared" si="0"/>
        <v>0.71970284758878378</v>
      </c>
    </row>
    <row r="45" spans="1:16">
      <c r="A45" s="13">
        <v>2015</v>
      </c>
      <c r="B45" s="17">
        <v>84329502</v>
      </c>
      <c r="C45" s="17">
        <v>420486</v>
      </c>
      <c r="D45" s="17">
        <v>68106765</v>
      </c>
      <c r="E45" s="17">
        <v>2733091</v>
      </c>
      <c r="H45" s="13">
        <v>2015</v>
      </c>
      <c r="I45" s="17">
        <v>28582396</v>
      </c>
      <c r="J45" s="17">
        <v>150111</v>
      </c>
      <c r="K45" s="17">
        <v>22132049</v>
      </c>
      <c r="L45" s="17">
        <v>1073461</v>
      </c>
      <c r="N45" s="9">
        <f t="shared" si="0"/>
        <v>0.75473914140759868</v>
      </c>
      <c r="O45" s="9">
        <f t="shared" si="0"/>
        <v>0.71799649656697184</v>
      </c>
    </row>
    <row r="46" spans="1:16">
      <c r="A46" s="13">
        <v>2016</v>
      </c>
      <c r="B46" s="17">
        <v>94085064</v>
      </c>
      <c r="C46" s="17">
        <v>464495</v>
      </c>
      <c r="D46" s="17">
        <v>78956163</v>
      </c>
      <c r="E46" s="17">
        <v>2886178</v>
      </c>
      <c r="H46" s="13">
        <v>2016</v>
      </c>
      <c r="I46" s="17">
        <v>31928821</v>
      </c>
      <c r="J46" s="17">
        <v>165364</v>
      </c>
      <c r="K46" s="17">
        <v>25933915</v>
      </c>
      <c r="L46" s="17">
        <v>1187678</v>
      </c>
      <c r="N46" s="9">
        <f t="shared" si="0"/>
        <v>0.75275149476006686</v>
      </c>
      <c r="O46" s="9">
        <f t="shared" si="0"/>
        <v>0.70846343120620858</v>
      </c>
    </row>
    <row r="47" spans="1:16">
      <c r="A47" s="13">
        <v>2017</v>
      </c>
      <c r="B47" s="17">
        <v>101616268</v>
      </c>
      <c r="C47" s="17">
        <v>497211</v>
      </c>
      <c r="D47" s="17">
        <v>85904545</v>
      </c>
      <c r="E47" s="17">
        <v>3031848</v>
      </c>
      <c r="H47" s="13">
        <v>2017</v>
      </c>
      <c r="I47" s="17">
        <v>30565057</v>
      </c>
      <c r="J47" s="17">
        <v>156448</v>
      </c>
      <c r="K47" s="17">
        <v>24513986</v>
      </c>
      <c r="L47" s="17">
        <v>1289793</v>
      </c>
      <c r="N47" s="9">
        <f t="shared" si="0"/>
        <v>0.77799029041601719</v>
      </c>
      <c r="O47" s="9">
        <f t="shared" si="0"/>
        <v>0.70155017503767669</v>
      </c>
    </row>
    <row r="48" spans="1:16">
      <c r="A48" s="13">
        <v>2018</v>
      </c>
      <c r="B48" s="17">
        <v>107630602</v>
      </c>
      <c r="C48" s="17">
        <v>524690</v>
      </c>
      <c r="D48" s="17">
        <v>91273049</v>
      </c>
      <c r="E48" s="17">
        <v>3069951</v>
      </c>
      <c r="H48" s="13">
        <v>2018</v>
      </c>
      <c r="I48" s="17">
        <v>33353714</v>
      </c>
      <c r="J48" s="17">
        <v>166833</v>
      </c>
      <c r="K48" s="17">
        <v>27217444</v>
      </c>
      <c r="L48" s="17">
        <v>1372050</v>
      </c>
      <c r="N48" s="9">
        <f t="shared" si="0"/>
        <v>0.7702984998129766</v>
      </c>
      <c r="O48" s="9">
        <f t="shared" si="0"/>
        <v>0.69111893491244147</v>
      </c>
    </row>
    <row r="49" spans="1:16">
      <c r="A49" s="13">
        <v>2019</v>
      </c>
      <c r="B49" s="17">
        <v>111528123</v>
      </c>
      <c r="C49" s="17">
        <v>542111</v>
      </c>
      <c r="D49" s="17">
        <v>94245011</v>
      </c>
      <c r="E49" s="17">
        <v>2885294</v>
      </c>
      <c r="H49" s="13">
        <v>2019</v>
      </c>
      <c r="I49" s="17">
        <v>37076549</v>
      </c>
      <c r="J49" s="17">
        <v>181481</v>
      </c>
      <c r="K49" s="17">
        <v>30041872</v>
      </c>
      <c r="L49" s="17">
        <v>1389423</v>
      </c>
      <c r="N49" s="22">
        <f t="shared" si="0"/>
        <v>0.75828606145026578</v>
      </c>
      <c r="O49" s="22">
        <f t="shared" si="0"/>
        <v>0.67496725514227018</v>
      </c>
      <c r="P49" s="9" t="s">
        <v>479</v>
      </c>
    </row>
    <row r="50" spans="1:16">
      <c r="A50" s="13">
        <v>2020</v>
      </c>
      <c r="B50" s="17">
        <v>48876694</v>
      </c>
      <c r="C50" s="17">
        <v>275368</v>
      </c>
      <c r="D50" s="17">
        <v>34952212</v>
      </c>
      <c r="E50" s="17">
        <v>2346383</v>
      </c>
      <c r="H50" s="13">
        <v>2020</v>
      </c>
      <c r="I50" s="17">
        <v>8166640</v>
      </c>
      <c r="J50" s="17">
        <v>64229</v>
      </c>
      <c r="K50" s="17">
        <v>4719167</v>
      </c>
      <c r="L50" s="17">
        <v>906395</v>
      </c>
      <c r="N50" s="9">
        <f t="shared" si="0"/>
        <v>0.88104353518943723</v>
      </c>
      <c r="O50" s="9">
        <f t="shared" si="0"/>
        <v>0.72134741442545414</v>
      </c>
    </row>
    <row r="51" spans="1:16">
      <c r="B51" s="17"/>
      <c r="C51" s="17"/>
      <c r="D51" s="17"/>
      <c r="E51" s="17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875-4123-45E2-BB7A-4A247C80FD34}">
  <dimension ref="A1:FA82"/>
  <sheetViews>
    <sheetView zoomScale="70" zoomScaleNormal="70" workbookViewId="0">
      <selection activeCell="L74" sqref="L74"/>
    </sheetView>
  </sheetViews>
  <sheetFormatPr defaultColWidth="9" defaultRowHeight="16.5"/>
  <cols>
    <col min="1" max="1" width="9.75" style="9" bestFit="1" customWidth="1"/>
    <col min="2" max="2" width="13.875" style="9" bestFit="1" customWidth="1"/>
    <col min="3" max="3" width="15.125" style="9" bestFit="1" customWidth="1"/>
    <col min="4" max="4" width="18.5" style="9" bestFit="1" customWidth="1"/>
    <col min="5" max="5" width="15.125" style="9" bestFit="1" customWidth="1"/>
    <col min="6" max="6" width="15.875" style="9" bestFit="1" customWidth="1"/>
    <col min="7" max="7" width="14" style="9" bestFit="1" customWidth="1"/>
    <col min="8" max="8" width="12.75" style="9" bestFit="1" customWidth="1"/>
    <col min="9" max="11" width="11.375" style="9" bestFit="1" customWidth="1"/>
    <col min="12" max="12" width="15.75" style="9" customWidth="1"/>
    <col min="13" max="13" width="11.375" style="9" bestFit="1" customWidth="1"/>
    <col min="14" max="15" width="13.5" style="9" bestFit="1" customWidth="1"/>
    <col min="16" max="16" width="12.875" style="9" customWidth="1"/>
    <col min="17" max="17" width="13.5" style="9" bestFit="1" customWidth="1"/>
    <col min="18" max="18" width="21.625" style="9" bestFit="1" customWidth="1"/>
    <col min="19" max="19" width="18.5" style="9" bestFit="1" customWidth="1"/>
    <col min="20" max="20" width="19.75" style="9" customWidth="1"/>
    <col min="21" max="22" width="15.125" style="9" bestFit="1" customWidth="1"/>
    <col min="23" max="23" width="15.75" style="9" bestFit="1" customWidth="1"/>
    <col min="24" max="25" width="15.125" style="9" bestFit="1" customWidth="1"/>
    <col min="26" max="26" width="9.5" style="9" bestFit="1" customWidth="1"/>
    <col min="27" max="28" width="11" style="9" customWidth="1"/>
    <col min="29" max="29" width="15.875" style="9" bestFit="1" customWidth="1"/>
    <col min="30" max="16384" width="9" style="9"/>
  </cols>
  <sheetData>
    <row r="1" spans="1:157">
      <c r="A1" s="8" t="s">
        <v>51</v>
      </c>
    </row>
    <row r="2" spans="1:157" ht="20.100000000000001" customHeight="1">
      <c r="A2" s="23" t="s">
        <v>52</v>
      </c>
      <c r="B2" s="23" t="s">
        <v>53</v>
      </c>
      <c r="C2" s="24" t="s">
        <v>54</v>
      </c>
      <c r="D2" s="24" t="s">
        <v>55</v>
      </c>
      <c r="E2" s="24" t="s">
        <v>56</v>
      </c>
    </row>
    <row r="3" spans="1:157" ht="20.100000000000001" customHeight="1">
      <c r="A3" s="25" t="s">
        <v>57</v>
      </c>
      <c r="B3" s="25" t="s">
        <v>58</v>
      </c>
      <c r="C3" s="26">
        <v>15422957</v>
      </c>
      <c r="D3" s="26">
        <v>16909861</v>
      </c>
      <c r="E3" s="26">
        <v>14625484</v>
      </c>
    </row>
    <row r="4" spans="1:157" ht="20.100000000000001" customHeight="1">
      <c r="A4" s="27" t="s">
        <v>59</v>
      </c>
      <c r="B4" s="25" t="s">
        <v>60</v>
      </c>
      <c r="C4" s="26">
        <v>30912922</v>
      </c>
      <c r="D4" s="26">
        <v>32406255</v>
      </c>
      <c r="E4" s="26">
        <v>31600610</v>
      </c>
    </row>
    <row r="5" spans="1:157" ht="20.100000000000001" customHeight="1">
      <c r="A5" s="27" t="s">
        <v>59</v>
      </c>
      <c r="B5" s="25" t="s">
        <v>61</v>
      </c>
      <c r="C5" s="26">
        <v>839080084</v>
      </c>
      <c r="D5" s="26">
        <v>915668809</v>
      </c>
      <c r="E5" s="26">
        <v>822233607</v>
      </c>
    </row>
    <row r="6" spans="1:157" ht="20.100000000000001" customHeight="1">
      <c r="A6" s="27" t="s">
        <v>59</v>
      </c>
      <c r="B6" s="25" t="s">
        <v>62</v>
      </c>
      <c r="C6" s="26">
        <v>11819784935</v>
      </c>
      <c r="D6" s="26">
        <v>12243233861</v>
      </c>
      <c r="E6" s="26">
        <v>11882156510</v>
      </c>
    </row>
    <row r="7" spans="1:157" ht="20.100000000000001" customHeight="1">
      <c r="A7" s="25" t="s">
        <v>63</v>
      </c>
      <c r="B7" s="25" t="s">
        <v>58</v>
      </c>
      <c r="C7" s="26">
        <v>2776696</v>
      </c>
      <c r="D7" s="26">
        <v>2728147</v>
      </c>
      <c r="E7" s="26" t="s">
        <v>64</v>
      </c>
    </row>
    <row r="8" spans="1:157" ht="20.100000000000001" customHeight="1">
      <c r="A8" s="27" t="s">
        <v>59</v>
      </c>
      <c r="B8" s="25" t="s">
        <v>60</v>
      </c>
      <c r="C8" s="26">
        <v>73000810</v>
      </c>
      <c r="D8" s="26">
        <v>76955719</v>
      </c>
      <c r="E8" s="26">
        <v>85925288</v>
      </c>
    </row>
    <row r="9" spans="1:157" ht="20.100000000000001" customHeight="1">
      <c r="A9" s="27" t="s">
        <v>59</v>
      </c>
      <c r="B9" s="25" t="s">
        <v>61</v>
      </c>
      <c r="C9" s="26" t="s">
        <v>64</v>
      </c>
      <c r="D9" s="26" t="s">
        <v>64</v>
      </c>
      <c r="E9" s="26" t="s">
        <v>64</v>
      </c>
    </row>
    <row r="10" spans="1:157" ht="20.100000000000001" customHeight="1">
      <c r="A10" s="28" t="s">
        <v>59</v>
      </c>
      <c r="B10" s="29" t="s">
        <v>62</v>
      </c>
      <c r="C10" s="26">
        <v>212261253909</v>
      </c>
      <c r="D10" s="26">
        <v>231398037659</v>
      </c>
      <c r="E10" s="26">
        <v>251747144593</v>
      </c>
    </row>
    <row r="11" spans="1:157">
      <c r="A11" s="8" t="s">
        <v>65</v>
      </c>
    </row>
    <row r="12" spans="1:157" ht="20.100000000000001" customHeight="1">
      <c r="A12" s="23" t="s">
        <v>66</v>
      </c>
      <c r="B12" s="23" t="s">
        <v>67</v>
      </c>
      <c r="C12" s="24" t="s">
        <v>68</v>
      </c>
      <c r="D12" s="24" t="s">
        <v>69</v>
      </c>
      <c r="E12" s="24" t="s">
        <v>70</v>
      </c>
      <c r="F12" s="24" t="s">
        <v>71</v>
      </c>
      <c r="G12" s="24" t="s">
        <v>72</v>
      </c>
      <c r="H12" s="24" t="s">
        <v>73</v>
      </c>
      <c r="I12" s="24" t="s">
        <v>74</v>
      </c>
      <c r="J12" s="24" t="s">
        <v>75</v>
      </c>
      <c r="K12" s="24" t="s">
        <v>76</v>
      </c>
      <c r="L12" s="24" t="s">
        <v>77</v>
      </c>
      <c r="M12" s="24" t="s">
        <v>78</v>
      </c>
      <c r="N12" s="24" t="s">
        <v>79</v>
      </c>
      <c r="O12" s="24" t="s">
        <v>80</v>
      </c>
      <c r="P12" s="24" t="s">
        <v>81</v>
      </c>
      <c r="Q12" s="24" t="s">
        <v>82</v>
      </c>
      <c r="R12" s="24" t="s">
        <v>83</v>
      </c>
      <c r="S12" s="24" t="s">
        <v>84</v>
      </c>
      <c r="T12" s="24" t="s">
        <v>85</v>
      </c>
      <c r="U12" s="24" t="s">
        <v>86</v>
      </c>
      <c r="V12" s="24" t="s">
        <v>87</v>
      </c>
      <c r="W12" s="24" t="s">
        <v>88</v>
      </c>
      <c r="X12" s="24" t="s">
        <v>89</v>
      </c>
      <c r="Y12" s="24" t="s">
        <v>90</v>
      </c>
      <c r="Z12" s="24" t="s">
        <v>91</v>
      </c>
      <c r="AA12" s="24" t="s">
        <v>92</v>
      </c>
      <c r="AB12" s="24" t="s">
        <v>93</v>
      </c>
      <c r="AC12" s="24" t="s">
        <v>94</v>
      </c>
      <c r="AD12" s="24" t="s">
        <v>95</v>
      </c>
      <c r="AE12" s="24" t="s">
        <v>96</v>
      </c>
      <c r="AF12" s="24" t="s">
        <v>97</v>
      </c>
      <c r="AG12" s="24" t="s">
        <v>98</v>
      </c>
      <c r="AH12" s="24" t="s">
        <v>99</v>
      </c>
      <c r="AI12" s="24" t="s">
        <v>100</v>
      </c>
      <c r="AJ12" s="24" t="s">
        <v>101</v>
      </c>
      <c r="AK12" s="24" t="s">
        <v>102</v>
      </c>
      <c r="AL12" s="24" t="s">
        <v>103</v>
      </c>
      <c r="AM12" s="24" t="s">
        <v>104</v>
      </c>
      <c r="AN12" s="24" t="s">
        <v>105</v>
      </c>
      <c r="AO12" s="24" t="s">
        <v>106</v>
      </c>
      <c r="AP12" s="24" t="s">
        <v>107</v>
      </c>
      <c r="AQ12" s="24" t="s">
        <v>108</v>
      </c>
      <c r="AR12" s="24" t="s">
        <v>109</v>
      </c>
      <c r="AS12" s="24" t="s">
        <v>110</v>
      </c>
      <c r="AT12" s="24" t="s">
        <v>111</v>
      </c>
      <c r="AU12" s="24" t="s">
        <v>112</v>
      </c>
      <c r="AV12" s="24" t="s">
        <v>113</v>
      </c>
      <c r="AW12" s="24" t="s">
        <v>114</v>
      </c>
      <c r="AX12" s="24" t="s">
        <v>115</v>
      </c>
      <c r="AY12" s="24" t="s">
        <v>116</v>
      </c>
      <c r="AZ12" s="24" t="s">
        <v>117</v>
      </c>
      <c r="BA12" s="24" t="s">
        <v>118</v>
      </c>
      <c r="BB12" s="24" t="s">
        <v>119</v>
      </c>
      <c r="BC12" s="24" t="s">
        <v>120</v>
      </c>
      <c r="BD12" s="24" t="s">
        <v>121</v>
      </c>
      <c r="BE12" s="24" t="s">
        <v>122</v>
      </c>
      <c r="BF12" s="24" t="s">
        <v>123</v>
      </c>
      <c r="BG12" s="24" t="s">
        <v>124</v>
      </c>
      <c r="BH12" s="24" t="s">
        <v>125</v>
      </c>
      <c r="BI12" s="24" t="s">
        <v>126</v>
      </c>
      <c r="BJ12" s="24" t="s">
        <v>127</v>
      </c>
      <c r="BK12" s="24" t="s">
        <v>128</v>
      </c>
      <c r="BL12" s="24" t="s">
        <v>129</v>
      </c>
      <c r="BM12" s="24" t="s">
        <v>130</v>
      </c>
      <c r="BN12" s="24" t="s">
        <v>131</v>
      </c>
      <c r="BO12" s="24" t="s">
        <v>132</v>
      </c>
      <c r="BP12" s="24" t="s">
        <v>133</v>
      </c>
      <c r="BQ12" s="24" t="s">
        <v>134</v>
      </c>
      <c r="BR12" s="24" t="s">
        <v>135</v>
      </c>
      <c r="BS12" s="24" t="s">
        <v>136</v>
      </c>
      <c r="BT12" s="24" t="s">
        <v>137</v>
      </c>
      <c r="BU12" s="24" t="s">
        <v>138</v>
      </c>
      <c r="BV12" s="24" t="s">
        <v>139</v>
      </c>
      <c r="BW12" s="24" t="s">
        <v>140</v>
      </c>
      <c r="BX12" s="24" t="s">
        <v>141</v>
      </c>
      <c r="BY12" s="24" t="s">
        <v>142</v>
      </c>
      <c r="BZ12" s="24" t="s">
        <v>143</v>
      </c>
      <c r="CA12" s="24" t="s">
        <v>144</v>
      </c>
      <c r="CB12" s="24" t="s">
        <v>145</v>
      </c>
      <c r="CC12" s="24" t="s">
        <v>146</v>
      </c>
      <c r="CD12" s="24" t="s">
        <v>147</v>
      </c>
      <c r="CE12" s="24" t="s">
        <v>148</v>
      </c>
      <c r="CF12" s="24" t="s">
        <v>149</v>
      </c>
      <c r="CG12" s="24" t="s">
        <v>150</v>
      </c>
      <c r="CH12" s="24" t="s">
        <v>151</v>
      </c>
      <c r="CI12" s="24" t="s">
        <v>152</v>
      </c>
      <c r="CJ12" s="24" t="s">
        <v>153</v>
      </c>
      <c r="CK12" s="24" t="s">
        <v>154</v>
      </c>
      <c r="CL12" s="24" t="s">
        <v>155</v>
      </c>
      <c r="CM12" s="24" t="s">
        <v>156</v>
      </c>
      <c r="CN12" s="24" t="s">
        <v>157</v>
      </c>
      <c r="CO12" s="24" t="s">
        <v>158</v>
      </c>
      <c r="CP12" s="24" t="s">
        <v>159</v>
      </c>
      <c r="CQ12" s="24" t="s">
        <v>160</v>
      </c>
      <c r="CR12" s="24" t="s">
        <v>161</v>
      </c>
      <c r="CS12" s="24" t="s">
        <v>162</v>
      </c>
      <c r="CT12" s="24" t="s">
        <v>163</v>
      </c>
      <c r="CU12" s="24" t="s">
        <v>164</v>
      </c>
      <c r="CV12" s="24" t="s">
        <v>165</v>
      </c>
      <c r="CW12" s="24" t="s">
        <v>166</v>
      </c>
      <c r="CX12" s="24" t="s">
        <v>167</v>
      </c>
      <c r="CY12" s="24" t="s">
        <v>168</v>
      </c>
      <c r="CZ12" s="24" t="s">
        <v>169</v>
      </c>
      <c r="DA12" s="24" t="s">
        <v>170</v>
      </c>
      <c r="DB12" s="24" t="s">
        <v>171</v>
      </c>
      <c r="DC12" s="24" t="s">
        <v>172</v>
      </c>
      <c r="DD12" s="24" t="s">
        <v>173</v>
      </c>
      <c r="DE12" s="24" t="s">
        <v>174</v>
      </c>
      <c r="DF12" s="24" t="s">
        <v>175</v>
      </c>
      <c r="DG12" s="24" t="s">
        <v>176</v>
      </c>
      <c r="DH12" s="24" t="s">
        <v>177</v>
      </c>
      <c r="DI12" s="24" t="s">
        <v>178</v>
      </c>
      <c r="DJ12" s="24" t="s">
        <v>179</v>
      </c>
      <c r="DK12" s="24" t="s">
        <v>180</v>
      </c>
      <c r="DL12" s="24" t="s">
        <v>181</v>
      </c>
      <c r="DM12" s="24" t="s">
        <v>182</v>
      </c>
      <c r="DN12" s="24" t="s">
        <v>183</v>
      </c>
      <c r="DO12" s="24" t="s">
        <v>184</v>
      </c>
      <c r="DP12" s="24" t="s">
        <v>185</v>
      </c>
      <c r="DQ12" s="24" t="s">
        <v>186</v>
      </c>
      <c r="DR12" s="24" t="s">
        <v>187</v>
      </c>
      <c r="DS12" s="24" t="s">
        <v>188</v>
      </c>
      <c r="DT12" s="24" t="s">
        <v>189</v>
      </c>
      <c r="DU12" s="24" t="s">
        <v>190</v>
      </c>
      <c r="DV12" s="24" t="s">
        <v>191</v>
      </c>
      <c r="DW12" s="24" t="s">
        <v>192</v>
      </c>
      <c r="DX12" s="24" t="s">
        <v>193</v>
      </c>
      <c r="DY12" s="24" t="s">
        <v>194</v>
      </c>
      <c r="DZ12" s="24" t="s">
        <v>195</v>
      </c>
      <c r="EA12" s="24" t="s">
        <v>196</v>
      </c>
      <c r="EB12" s="24" t="s">
        <v>197</v>
      </c>
      <c r="EC12" s="24" t="s">
        <v>198</v>
      </c>
      <c r="ED12" s="24" t="s">
        <v>199</v>
      </c>
      <c r="EE12" s="24" t="s">
        <v>200</v>
      </c>
      <c r="EF12" s="24" t="s">
        <v>201</v>
      </c>
      <c r="EG12" s="24" t="s">
        <v>202</v>
      </c>
      <c r="EH12" s="24" t="s">
        <v>203</v>
      </c>
      <c r="EI12" s="24" t="s">
        <v>204</v>
      </c>
      <c r="EJ12" s="24" t="s">
        <v>205</v>
      </c>
      <c r="EK12" s="24" t="s">
        <v>206</v>
      </c>
      <c r="EL12" s="24" t="s">
        <v>207</v>
      </c>
      <c r="EM12" s="24" t="s">
        <v>208</v>
      </c>
      <c r="EN12" s="24" t="s">
        <v>209</v>
      </c>
      <c r="EO12" s="24" t="s">
        <v>210</v>
      </c>
      <c r="EP12" s="24" t="s">
        <v>211</v>
      </c>
      <c r="EQ12" s="24" t="s">
        <v>212</v>
      </c>
      <c r="ER12" s="24" t="s">
        <v>213</v>
      </c>
      <c r="ES12" s="24" t="s">
        <v>214</v>
      </c>
      <c r="ET12" s="24" t="s">
        <v>215</v>
      </c>
      <c r="EU12" s="24" t="s">
        <v>216</v>
      </c>
      <c r="EV12" s="24" t="s">
        <v>217</v>
      </c>
      <c r="EW12" s="24" t="s">
        <v>218</v>
      </c>
      <c r="EX12" s="24" t="s">
        <v>219</v>
      </c>
      <c r="EY12" s="24" t="s">
        <v>220</v>
      </c>
      <c r="EZ12" s="24" t="s">
        <v>221</v>
      </c>
      <c r="FA12" s="24" t="s">
        <v>222</v>
      </c>
    </row>
    <row r="13" spans="1:157" ht="20.100000000000001" customHeight="1">
      <c r="A13" s="25" t="s">
        <v>57</v>
      </c>
      <c r="B13" s="25" t="s">
        <v>223</v>
      </c>
      <c r="C13" s="26">
        <v>595272320</v>
      </c>
      <c r="D13" s="26">
        <v>621239664</v>
      </c>
      <c r="E13" s="26">
        <v>700344184</v>
      </c>
      <c r="F13" s="26">
        <v>567023195</v>
      </c>
      <c r="G13" s="26">
        <v>567344200</v>
      </c>
      <c r="H13" s="26">
        <v>676315453</v>
      </c>
      <c r="I13" s="26">
        <v>721822691</v>
      </c>
      <c r="J13" s="26">
        <v>772444316</v>
      </c>
      <c r="K13" s="26">
        <v>758315596</v>
      </c>
      <c r="L13" s="26">
        <v>679412965</v>
      </c>
      <c r="M13" s="26">
        <v>687451212</v>
      </c>
      <c r="N13" s="26">
        <v>56080572</v>
      </c>
      <c r="O13" s="26">
        <v>54825756</v>
      </c>
      <c r="P13" s="26">
        <v>57161659</v>
      </c>
      <c r="Q13" s="26">
        <v>58392931</v>
      </c>
      <c r="R13" s="26">
        <v>59763150</v>
      </c>
      <c r="S13" s="26">
        <v>58231499</v>
      </c>
      <c r="T13" s="26">
        <v>56572624</v>
      </c>
      <c r="U13" s="26">
        <v>56112587</v>
      </c>
      <c r="V13" s="26">
        <v>58516121</v>
      </c>
      <c r="W13" s="26">
        <v>60695990</v>
      </c>
      <c r="X13" s="26">
        <v>57461547</v>
      </c>
      <c r="Y13" s="26">
        <v>56964040</v>
      </c>
      <c r="Z13" s="26">
        <v>57950364</v>
      </c>
      <c r="AA13" s="26">
        <v>56843979</v>
      </c>
      <c r="AB13" s="26">
        <v>59369471</v>
      </c>
      <c r="AC13" s="26">
        <v>59748875</v>
      </c>
      <c r="AD13" s="26">
        <v>60576452</v>
      </c>
      <c r="AE13" s="26">
        <v>60353498</v>
      </c>
      <c r="AF13" s="26">
        <v>58712222</v>
      </c>
      <c r="AG13" s="26">
        <v>58989227</v>
      </c>
      <c r="AH13" s="26">
        <v>59909506</v>
      </c>
      <c r="AI13" s="26">
        <v>61361275</v>
      </c>
      <c r="AJ13" s="26">
        <v>60401219</v>
      </c>
      <c r="AK13" s="26">
        <v>61005759</v>
      </c>
      <c r="AL13" s="26">
        <v>59137520</v>
      </c>
      <c r="AM13" s="26">
        <v>57871646</v>
      </c>
      <c r="AN13" s="26">
        <v>61509159</v>
      </c>
      <c r="AO13" s="26">
        <v>61243019</v>
      </c>
      <c r="AP13" s="26">
        <v>61659465</v>
      </c>
      <c r="AQ13" s="26">
        <v>60761327</v>
      </c>
      <c r="AR13" s="26">
        <v>61119952</v>
      </c>
      <c r="AS13" s="26">
        <v>60613441</v>
      </c>
      <c r="AT13" s="26">
        <v>61386242</v>
      </c>
      <c r="AU13" s="26">
        <v>63231326</v>
      </c>
      <c r="AV13" s="26">
        <v>61043684</v>
      </c>
      <c r="AW13" s="26">
        <v>60248745</v>
      </c>
      <c r="AX13" s="26">
        <v>60376458</v>
      </c>
      <c r="AY13" s="26">
        <v>60263022</v>
      </c>
      <c r="AZ13" s="26">
        <v>63981588</v>
      </c>
      <c r="BA13" s="26">
        <v>64934061</v>
      </c>
      <c r="BB13" s="26">
        <v>64980430</v>
      </c>
      <c r="BC13" s="26">
        <v>63467496</v>
      </c>
      <c r="BD13" s="26">
        <v>64075052</v>
      </c>
      <c r="BE13" s="26">
        <v>63653300</v>
      </c>
      <c r="BF13" s="26">
        <v>65302883</v>
      </c>
      <c r="BG13" s="26">
        <v>66251299</v>
      </c>
      <c r="BH13" s="26">
        <v>65174664</v>
      </c>
      <c r="BI13" s="26">
        <v>64218363</v>
      </c>
      <c r="BJ13" s="26">
        <v>63186365</v>
      </c>
      <c r="BK13" s="26">
        <v>61698492</v>
      </c>
      <c r="BL13" s="26">
        <v>66151489</v>
      </c>
      <c r="BM13" s="26">
        <v>66261054</v>
      </c>
      <c r="BN13" s="26">
        <v>66599215</v>
      </c>
      <c r="BO13" s="26">
        <v>65608968</v>
      </c>
      <c r="BP13" s="26">
        <v>64398781</v>
      </c>
      <c r="BQ13" s="26">
        <v>63039418</v>
      </c>
      <c r="BR13" s="26">
        <v>63092034</v>
      </c>
      <c r="BS13" s="26">
        <v>64569496</v>
      </c>
      <c r="BT13" s="26">
        <v>67948877</v>
      </c>
      <c r="BU13" s="26">
        <v>65476342</v>
      </c>
      <c r="BV13" s="26">
        <v>62449195</v>
      </c>
      <c r="BW13" s="26">
        <v>61414084</v>
      </c>
      <c r="BX13" s="26">
        <v>66930418</v>
      </c>
      <c r="BY13" s="26">
        <v>66790386</v>
      </c>
      <c r="BZ13" s="26">
        <v>66599215</v>
      </c>
      <c r="CA13" s="26">
        <v>65945949</v>
      </c>
      <c r="CB13" s="26">
        <v>64398781</v>
      </c>
      <c r="CC13" s="26">
        <v>64218520</v>
      </c>
      <c r="CD13" s="26">
        <v>64814588</v>
      </c>
      <c r="CE13" s="26">
        <v>67411275</v>
      </c>
      <c r="CF13" s="26">
        <v>67948877</v>
      </c>
      <c r="CG13" s="26">
        <v>65839355</v>
      </c>
      <c r="CH13" s="26">
        <v>73499611</v>
      </c>
      <c r="CI13" s="26">
        <v>70705774</v>
      </c>
      <c r="CJ13" s="26">
        <v>76095011</v>
      </c>
      <c r="CK13" s="26">
        <v>75129468</v>
      </c>
      <c r="CL13" s="26">
        <v>75656868</v>
      </c>
      <c r="CM13" s="26">
        <v>75000303</v>
      </c>
      <c r="CN13" s="26">
        <v>75662591</v>
      </c>
      <c r="CO13" s="26">
        <v>70169560</v>
      </c>
      <c r="CP13" s="26">
        <v>74179930</v>
      </c>
      <c r="CQ13" s="26">
        <v>77235033</v>
      </c>
      <c r="CR13" s="26">
        <v>75518286</v>
      </c>
      <c r="CS13" s="26">
        <v>73697996</v>
      </c>
      <c r="CT13" s="26">
        <v>71911186</v>
      </c>
      <c r="CU13" s="26">
        <v>68666202</v>
      </c>
      <c r="CV13" s="26">
        <v>75157956</v>
      </c>
      <c r="CW13" s="26">
        <v>73568520</v>
      </c>
      <c r="CX13" s="26">
        <v>74040388</v>
      </c>
      <c r="CY13" s="26">
        <v>75119275</v>
      </c>
      <c r="CZ13" s="26">
        <v>72126529</v>
      </c>
      <c r="DA13" s="26">
        <v>72852462</v>
      </c>
      <c r="DB13" s="26">
        <v>72402080</v>
      </c>
      <c r="DC13" s="26">
        <v>75075197</v>
      </c>
      <c r="DD13" s="26">
        <v>75000710</v>
      </c>
      <c r="DE13" s="26">
        <v>73391281</v>
      </c>
      <c r="DF13" s="26">
        <v>63388271</v>
      </c>
      <c r="DG13" s="26">
        <v>60760139</v>
      </c>
      <c r="DH13" s="26">
        <v>65784262</v>
      </c>
      <c r="DI13" s="26">
        <v>65547050</v>
      </c>
      <c r="DJ13" s="26">
        <v>65998059</v>
      </c>
      <c r="DK13" s="26">
        <v>66001586</v>
      </c>
      <c r="DL13" s="26">
        <v>65240808</v>
      </c>
      <c r="DM13" s="26">
        <v>63564047</v>
      </c>
      <c r="DN13" s="26">
        <v>64859702</v>
      </c>
      <c r="DO13" s="26">
        <v>77642564</v>
      </c>
      <c r="DP13" s="26">
        <v>76890838</v>
      </c>
      <c r="DQ13" s="26">
        <v>74950685</v>
      </c>
      <c r="DR13" s="26" t="s">
        <v>64</v>
      </c>
      <c r="DS13" s="26" t="s">
        <v>64</v>
      </c>
      <c r="DT13" s="26" t="s">
        <v>64</v>
      </c>
      <c r="DU13" s="26" t="s">
        <v>64</v>
      </c>
      <c r="DV13" s="26" t="s">
        <v>64</v>
      </c>
      <c r="DW13" s="26" t="s">
        <v>64</v>
      </c>
      <c r="DX13" s="26" t="s">
        <v>64</v>
      </c>
      <c r="DY13" s="26" t="s">
        <v>64</v>
      </c>
      <c r="DZ13" s="26" t="s">
        <v>64</v>
      </c>
      <c r="EA13" s="26" t="s">
        <v>64</v>
      </c>
      <c r="EB13" s="26" t="s">
        <v>64</v>
      </c>
      <c r="EC13" s="26" t="s">
        <v>64</v>
      </c>
      <c r="ED13" s="26" t="s">
        <v>64</v>
      </c>
      <c r="EE13" s="26" t="s">
        <v>64</v>
      </c>
      <c r="EF13" s="26" t="s">
        <v>64</v>
      </c>
      <c r="EG13" s="26" t="s">
        <v>64</v>
      </c>
      <c r="EH13" s="26" t="s">
        <v>64</v>
      </c>
      <c r="EI13" s="26" t="s">
        <v>64</v>
      </c>
      <c r="EJ13" s="26" t="s">
        <v>64</v>
      </c>
      <c r="EK13" s="26" t="s">
        <v>64</v>
      </c>
      <c r="EL13" s="26" t="s">
        <v>64</v>
      </c>
      <c r="EM13" s="26" t="s">
        <v>64</v>
      </c>
      <c r="EN13" s="26" t="s">
        <v>64</v>
      </c>
      <c r="EO13" s="26" t="s">
        <v>64</v>
      </c>
      <c r="EP13" s="26" t="s">
        <v>64</v>
      </c>
      <c r="EQ13" s="26" t="s">
        <v>64</v>
      </c>
      <c r="ER13" s="26" t="s">
        <v>64</v>
      </c>
      <c r="ES13" s="26" t="s">
        <v>64</v>
      </c>
      <c r="ET13" s="26" t="s">
        <v>64</v>
      </c>
      <c r="EU13" s="26" t="s">
        <v>64</v>
      </c>
      <c r="EV13" s="26" t="s">
        <v>64</v>
      </c>
      <c r="EW13" s="26" t="s">
        <v>64</v>
      </c>
      <c r="EX13" s="26" t="s">
        <v>64</v>
      </c>
      <c r="EY13" s="26" t="s">
        <v>64</v>
      </c>
      <c r="EZ13" s="26" t="s">
        <v>64</v>
      </c>
      <c r="FA13" s="26" t="s">
        <v>64</v>
      </c>
    </row>
    <row r="14" spans="1:157" ht="20.100000000000001" customHeight="1">
      <c r="A14" s="27" t="s">
        <v>59</v>
      </c>
      <c r="B14" s="25" t="s">
        <v>224</v>
      </c>
      <c r="C14" s="26">
        <v>57469339</v>
      </c>
      <c r="D14" s="26">
        <v>53526971</v>
      </c>
      <c r="E14" s="26">
        <v>53827826</v>
      </c>
      <c r="F14" s="26">
        <v>43344820</v>
      </c>
      <c r="G14" s="26">
        <v>42080967</v>
      </c>
      <c r="H14" s="26">
        <v>45239839</v>
      </c>
      <c r="I14" s="26">
        <v>45122332</v>
      </c>
      <c r="J14" s="26">
        <v>45732629</v>
      </c>
      <c r="K14" s="26">
        <v>47109970</v>
      </c>
      <c r="L14" s="26">
        <v>44512467</v>
      </c>
      <c r="M14" s="26">
        <v>41668802</v>
      </c>
      <c r="N14" s="26">
        <v>3000989</v>
      </c>
      <c r="O14" s="26">
        <v>3058861</v>
      </c>
      <c r="P14" s="26">
        <v>3632421</v>
      </c>
      <c r="Q14" s="26">
        <v>3874998</v>
      </c>
      <c r="R14" s="26">
        <v>3908205</v>
      </c>
      <c r="S14" s="26">
        <v>3723069</v>
      </c>
      <c r="T14" s="26">
        <v>3035281</v>
      </c>
      <c r="U14" s="26">
        <v>3582249</v>
      </c>
      <c r="V14" s="26">
        <v>3865430</v>
      </c>
      <c r="W14" s="26">
        <v>3663709</v>
      </c>
      <c r="X14" s="26">
        <v>4060887</v>
      </c>
      <c r="Y14" s="26">
        <v>3934481</v>
      </c>
      <c r="Z14" s="26">
        <v>3319263</v>
      </c>
      <c r="AA14" s="26">
        <v>2974849</v>
      </c>
      <c r="AB14" s="26">
        <v>3914912</v>
      </c>
      <c r="AC14" s="26">
        <v>3924455</v>
      </c>
      <c r="AD14" s="26">
        <v>3895774</v>
      </c>
      <c r="AE14" s="26">
        <v>3703086</v>
      </c>
      <c r="AF14" s="26">
        <v>3476431</v>
      </c>
      <c r="AG14" s="26">
        <v>3444103</v>
      </c>
      <c r="AH14" s="26">
        <v>3235934</v>
      </c>
      <c r="AI14" s="26">
        <v>4309512</v>
      </c>
      <c r="AJ14" s="26">
        <v>4230336</v>
      </c>
      <c r="AK14" s="26">
        <v>4133124</v>
      </c>
      <c r="AL14" s="26">
        <v>3419470</v>
      </c>
      <c r="AM14" s="26">
        <v>3070669</v>
      </c>
      <c r="AN14" s="26">
        <v>4048396</v>
      </c>
      <c r="AO14" s="26">
        <v>4239781</v>
      </c>
      <c r="AP14" s="26">
        <v>4417651</v>
      </c>
      <c r="AQ14" s="26">
        <v>4193394</v>
      </c>
      <c r="AR14" s="26">
        <v>4096204</v>
      </c>
      <c r="AS14" s="26">
        <v>3809148</v>
      </c>
      <c r="AT14" s="26">
        <v>3863128</v>
      </c>
      <c r="AU14" s="26">
        <v>4322695</v>
      </c>
      <c r="AV14" s="26">
        <v>3876609</v>
      </c>
      <c r="AW14" s="26">
        <v>3448543</v>
      </c>
      <c r="AX14" s="26">
        <v>2346643</v>
      </c>
      <c r="AY14" s="26">
        <v>2621495</v>
      </c>
      <c r="AZ14" s="26">
        <v>3438099</v>
      </c>
      <c r="BA14" s="26">
        <v>3572112</v>
      </c>
      <c r="BB14" s="26">
        <v>3666841</v>
      </c>
      <c r="BC14" s="26">
        <v>3591244</v>
      </c>
      <c r="BD14" s="26">
        <v>3280017</v>
      </c>
      <c r="BE14" s="26">
        <v>3288796</v>
      </c>
      <c r="BF14" s="26">
        <v>3463755</v>
      </c>
      <c r="BG14" s="26">
        <v>3426784</v>
      </c>
      <c r="BH14" s="26">
        <v>2994640</v>
      </c>
      <c r="BI14" s="26">
        <v>3207278</v>
      </c>
      <c r="BJ14" s="26">
        <v>2588834</v>
      </c>
      <c r="BK14" s="26">
        <v>2590708</v>
      </c>
      <c r="BL14" s="26">
        <v>3510581</v>
      </c>
      <c r="BM14" s="26">
        <v>3754282</v>
      </c>
      <c r="BN14" s="26">
        <v>3674631</v>
      </c>
      <c r="BO14" s="26">
        <v>3651789</v>
      </c>
      <c r="BP14" s="26">
        <v>3360575</v>
      </c>
      <c r="BQ14" s="26">
        <v>3058764</v>
      </c>
      <c r="BR14" s="26">
        <v>2759690</v>
      </c>
      <c r="BS14" s="26">
        <v>3460098</v>
      </c>
      <c r="BT14" s="26">
        <v>3542581</v>
      </c>
      <c r="BU14" s="26">
        <v>3264912</v>
      </c>
      <c r="BV14" s="26">
        <v>2567788</v>
      </c>
      <c r="BW14" s="26">
        <v>2470106</v>
      </c>
      <c r="BX14" s="26">
        <v>3675088</v>
      </c>
      <c r="BY14" s="26">
        <v>3757325</v>
      </c>
      <c r="BZ14" s="26">
        <v>3674631</v>
      </c>
      <c r="CA14" s="26">
        <v>3605712</v>
      </c>
      <c r="CB14" s="26">
        <v>3360575</v>
      </c>
      <c r="CC14" s="26">
        <v>3227277</v>
      </c>
      <c r="CD14" s="26">
        <v>3298026</v>
      </c>
      <c r="CE14" s="26">
        <v>3635453</v>
      </c>
      <c r="CF14" s="26">
        <v>3542581</v>
      </c>
      <c r="CG14" s="26">
        <v>3469153</v>
      </c>
      <c r="CH14" s="26">
        <v>2689011</v>
      </c>
      <c r="CI14" s="26">
        <v>2933099</v>
      </c>
      <c r="CJ14" s="26">
        <v>3605834</v>
      </c>
      <c r="CK14" s="26">
        <v>3557410</v>
      </c>
      <c r="CL14" s="26">
        <v>3807425</v>
      </c>
      <c r="CM14" s="26">
        <v>3731815</v>
      </c>
      <c r="CN14" s="26">
        <v>3506984</v>
      </c>
      <c r="CO14" s="26">
        <v>3046520</v>
      </c>
      <c r="CP14" s="26">
        <v>3080181</v>
      </c>
      <c r="CQ14" s="26">
        <v>3592844</v>
      </c>
      <c r="CR14" s="26">
        <v>3592416</v>
      </c>
      <c r="CS14" s="26">
        <v>3165389</v>
      </c>
      <c r="CT14" s="26">
        <v>2909186</v>
      </c>
      <c r="CU14" s="26">
        <v>2717781</v>
      </c>
      <c r="CV14" s="26">
        <v>3639589</v>
      </c>
      <c r="CW14" s="26">
        <v>3807309</v>
      </c>
      <c r="CX14" s="26">
        <v>3984681</v>
      </c>
      <c r="CY14" s="26">
        <v>3565386</v>
      </c>
      <c r="CZ14" s="26">
        <v>3437362</v>
      </c>
      <c r="DA14" s="26">
        <v>3313811</v>
      </c>
      <c r="DB14" s="26">
        <v>3026376</v>
      </c>
      <c r="DC14" s="26">
        <v>3689731</v>
      </c>
      <c r="DD14" s="26">
        <v>3587288</v>
      </c>
      <c r="DE14" s="26">
        <v>2143770</v>
      </c>
      <c r="DF14" s="26">
        <v>2534655</v>
      </c>
      <c r="DG14" s="26">
        <v>2602407</v>
      </c>
      <c r="DH14" s="26">
        <v>3382487</v>
      </c>
      <c r="DI14" s="26">
        <v>3450747</v>
      </c>
      <c r="DJ14" s="26">
        <v>3362860</v>
      </c>
      <c r="DK14" s="26">
        <v>3210007</v>
      </c>
      <c r="DL14" s="26">
        <v>3314427</v>
      </c>
      <c r="DM14" s="26">
        <v>3008351</v>
      </c>
      <c r="DN14" s="26">
        <v>2892065</v>
      </c>
      <c r="DO14" s="26">
        <v>3346101</v>
      </c>
      <c r="DP14" s="26">
        <v>3224812</v>
      </c>
      <c r="DQ14" s="26">
        <v>3050249</v>
      </c>
      <c r="DR14" s="26">
        <v>2734664</v>
      </c>
      <c r="DS14" s="26">
        <v>2344967</v>
      </c>
      <c r="DT14" s="26">
        <v>3251254</v>
      </c>
      <c r="DU14" s="26">
        <v>3250163</v>
      </c>
      <c r="DV14" s="26">
        <v>3217001</v>
      </c>
      <c r="DW14" s="26">
        <v>3287290</v>
      </c>
      <c r="DX14" s="26">
        <v>3274352</v>
      </c>
      <c r="DY14" s="26">
        <v>3014957</v>
      </c>
      <c r="DZ14" s="26">
        <v>2907906</v>
      </c>
      <c r="EA14" s="26">
        <v>3409564</v>
      </c>
      <c r="EB14" s="26">
        <v>3167879</v>
      </c>
      <c r="EC14" s="26">
        <v>3233645</v>
      </c>
      <c r="ED14" s="26">
        <v>2622245</v>
      </c>
      <c r="EE14" s="26">
        <v>2471111</v>
      </c>
      <c r="EF14" s="26">
        <v>3286290</v>
      </c>
      <c r="EG14" s="26">
        <v>3118350</v>
      </c>
      <c r="EH14" s="26">
        <v>3188390</v>
      </c>
      <c r="EI14" s="26">
        <v>3105722</v>
      </c>
      <c r="EJ14" s="26">
        <v>3009458</v>
      </c>
      <c r="EK14" s="26">
        <v>3024435</v>
      </c>
      <c r="EL14" s="26">
        <v>2527637</v>
      </c>
      <c r="EM14" s="26">
        <v>1883222</v>
      </c>
      <c r="EN14" s="26">
        <v>1898447</v>
      </c>
      <c r="EO14" s="26">
        <v>2420134</v>
      </c>
      <c r="EP14" s="26">
        <v>2151665</v>
      </c>
      <c r="EQ14" s="26">
        <v>2402359</v>
      </c>
      <c r="ER14" s="26">
        <v>2905635</v>
      </c>
      <c r="ES14" s="26">
        <v>2868040</v>
      </c>
      <c r="ET14" s="26">
        <v>2890323</v>
      </c>
      <c r="EU14" s="26">
        <v>2775104</v>
      </c>
      <c r="EV14" s="26">
        <v>2525432</v>
      </c>
      <c r="EW14" s="26">
        <v>2505020</v>
      </c>
      <c r="EX14" s="26">
        <v>2783365</v>
      </c>
      <c r="EY14" s="26">
        <v>2429279</v>
      </c>
      <c r="EZ14" s="26">
        <v>2860412</v>
      </c>
      <c r="FA14" s="26">
        <v>2572976</v>
      </c>
    </row>
    <row r="15" spans="1:157" ht="20.100000000000001" customHeight="1">
      <c r="A15" s="27" t="s">
        <v>59</v>
      </c>
      <c r="B15" s="25" t="s">
        <v>225</v>
      </c>
      <c r="C15" s="26">
        <v>408368372</v>
      </c>
      <c r="D15" s="26">
        <v>426413788</v>
      </c>
      <c r="E15" s="26">
        <v>499083185</v>
      </c>
      <c r="F15" s="26">
        <v>408136000</v>
      </c>
      <c r="G15" s="26">
        <v>401177000</v>
      </c>
      <c r="H15" s="26">
        <v>496174000</v>
      </c>
      <c r="I15" s="26">
        <v>535725000</v>
      </c>
      <c r="J15" s="26">
        <v>584573000</v>
      </c>
      <c r="K15" s="26">
        <v>565456252</v>
      </c>
      <c r="L15" s="26">
        <v>518855708</v>
      </c>
      <c r="M15" s="26">
        <v>526000147</v>
      </c>
      <c r="N15" s="26">
        <v>43309017</v>
      </c>
      <c r="O15" s="26">
        <v>42999385</v>
      </c>
      <c r="P15" s="26">
        <v>43331211</v>
      </c>
      <c r="Q15" s="26">
        <v>44167415</v>
      </c>
      <c r="R15" s="26">
        <v>44953006</v>
      </c>
      <c r="S15" s="26">
        <v>44307841</v>
      </c>
      <c r="T15" s="26">
        <v>44590048</v>
      </c>
      <c r="U15" s="26">
        <v>42994062</v>
      </c>
      <c r="V15" s="26">
        <v>44998500</v>
      </c>
      <c r="W15" s="26">
        <v>46923771</v>
      </c>
      <c r="X15" s="26">
        <v>43894486</v>
      </c>
      <c r="Y15" s="26">
        <v>42809129</v>
      </c>
      <c r="Z15" s="26">
        <v>44917100</v>
      </c>
      <c r="AA15" s="26">
        <v>45536597</v>
      </c>
      <c r="AB15" s="26">
        <v>45393591</v>
      </c>
      <c r="AC15" s="26">
        <v>45896203</v>
      </c>
      <c r="AD15" s="26">
        <v>45883342</v>
      </c>
      <c r="AE15" s="26">
        <v>45791504</v>
      </c>
      <c r="AF15" s="26">
        <v>45166795</v>
      </c>
      <c r="AG15" s="26">
        <v>45996175</v>
      </c>
      <c r="AH15" s="26">
        <v>46793231</v>
      </c>
      <c r="AI15" s="26">
        <v>46658698</v>
      </c>
      <c r="AJ15" s="26">
        <v>45879483</v>
      </c>
      <c r="AK15" s="26">
        <v>46351752</v>
      </c>
      <c r="AL15" s="26">
        <v>45005689</v>
      </c>
      <c r="AM15" s="26">
        <v>45383050</v>
      </c>
      <c r="AN15" s="26">
        <v>46158592</v>
      </c>
      <c r="AO15" s="26">
        <v>46365508</v>
      </c>
      <c r="AP15" s="26">
        <v>46236132</v>
      </c>
      <c r="AQ15" s="26">
        <v>46508927</v>
      </c>
      <c r="AR15" s="26">
        <v>46595820</v>
      </c>
      <c r="AS15" s="26">
        <v>46217048</v>
      </c>
      <c r="AT15" s="26">
        <v>47109328</v>
      </c>
      <c r="AU15" s="26">
        <v>47749743</v>
      </c>
      <c r="AV15" s="26">
        <v>46588269</v>
      </c>
      <c r="AW15" s="26">
        <v>45883239</v>
      </c>
      <c r="AX15" s="26">
        <v>49031750</v>
      </c>
      <c r="AY15" s="26">
        <v>48637977</v>
      </c>
      <c r="AZ15" s="26">
        <v>50507890</v>
      </c>
      <c r="BA15" s="26">
        <v>50561749</v>
      </c>
      <c r="BB15" s="26">
        <v>50283974</v>
      </c>
      <c r="BC15" s="26">
        <v>50536333</v>
      </c>
      <c r="BD15" s="26">
        <v>50545724</v>
      </c>
      <c r="BE15" s="26">
        <v>50508637</v>
      </c>
      <c r="BF15" s="26">
        <v>51113078</v>
      </c>
      <c r="BG15" s="26">
        <v>52749720</v>
      </c>
      <c r="BH15" s="26">
        <v>51842183</v>
      </c>
      <c r="BI15" s="26">
        <v>51161310</v>
      </c>
      <c r="BJ15" s="26">
        <v>51144826</v>
      </c>
      <c r="BK15" s="26">
        <v>50764398</v>
      </c>
      <c r="BL15" s="26">
        <v>52494343</v>
      </c>
      <c r="BM15" s="26">
        <v>51933773</v>
      </c>
      <c r="BN15" s="26">
        <v>51570955</v>
      </c>
      <c r="BO15" s="26">
        <v>51673455</v>
      </c>
      <c r="BP15" s="26">
        <v>51564008</v>
      </c>
      <c r="BQ15" s="26">
        <v>50778956</v>
      </c>
      <c r="BR15" s="26">
        <v>51643833</v>
      </c>
      <c r="BS15" s="26">
        <v>50654485</v>
      </c>
      <c r="BT15" s="26">
        <v>53367764</v>
      </c>
      <c r="BU15" s="26">
        <v>51938851</v>
      </c>
      <c r="BV15" s="26">
        <v>51385569</v>
      </c>
      <c r="BW15" s="26">
        <v>51228249</v>
      </c>
      <c r="BX15" s="26">
        <v>53250737</v>
      </c>
      <c r="BY15" s="26">
        <v>53084007</v>
      </c>
      <c r="BZ15" s="26">
        <v>51570955</v>
      </c>
      <c r="CA15" s="26">
        <v>52801732</v>
      </c>
      <c r="CB15" s="26">
        <v>51564008</v>
      </c>
      <c r="CC15" s="26">
        <v>52036861</v>
      </c>
      <c r="CD15" s="26">
        <v>53242152</v>
      </c>
      <c r="CE15" s="26">
        <v>54581252</v>
      </c>
      <c r="CF15" s="26">
        <v>53367764</v>
      </c>
      <c r="CG15" s="26">
        <v>53061782</v>
      </c>
      <c r="CH15" s="26">
        <v>60713663</v>
      </c>
      <c r="CI15" s="26">
        <v>58612836</v>
      </c>
      <c r="CJ15" s="26">
        <v>62357794</v>
      </c>
      <c r="CK15" s="26">
        <v>61080942</v>
      </c>
      <c r="CL15" s="26">
        <v>61000089</v>
      </c>
      <c r="CM15" s="26">
        <v>60632011</v>
      </c>
      <c r="CN15" s="26">
        <v>61612048</v>
      </c>
      <c r="CO15" s="26">
        <v>58311599</v>
      </c>
      <c r="CP15" s="26">
        <v>61772727</v>
      </c>
      <c r="CQ15" s="26">
        <v>63544929</v>
      </c>
      <c r="CR15" s="26">
        <v>61876148</v>
      </c>
      <c r="CS15" s="26">
        <v>61404133</v>
      </c>
      <c r="CT15" s="26">
        <v>60029250</v>
      </c>
      <c r="CU15" s="26">
        <v>57908135</v>
      </c>
      <c r="CV15" s="26">
        <v>61166814</v>
      </c>
      <c r="CW15" s="26">
        <v>59638979</v>
      </c>
      <c r="CX15" s="26">
        <v>59697842</v>
      </c>
      <c r="CY15" s="26">
        <v>60980828</v>
      </c>
      <c r="CZ15" s="26">
        <v>58956901</v>
      </c>
      <c r="DA15" s="26">
        <v>59527635</v>
      </c>
      <c r="DB15" s="26">
        <v>60060883</v>
      </c>
      <c r="DC15" s="26">
        <v>61429400</v>
      </c>
      <c r="DD15" s="26">
        <v>60949738</v>
      </c>
      <c r="DE15" s="26">
        <v>61030314</v>
      </c>
      <c r="DF15" s="26">
        <v>50748466</v>
      </c>
      <c r="DG15" s="26">
        <v>49637621</v>
      </c>
      <c r="DH15" s="26">
        <v>51867701</v>
      </c>
      <c r="DI15" s="26">
        <v>51806931</v>
      </c>
      <c r="DJ15" s="26">
        <v>52512074</v>
      </c>
      <c r="DK15" s="26">
        <v>52459071</v>
      </c>
      <c r="DL15" s="26">
        <v>52125555</v>
      </c>
      <c r="DM15" s="26">
        <v>51221834</v>
      </c>
      <c r="DN15" s="26">
        <v>53274948</v>
      </c>
      <c r="DO15" s="26">
        <v>63839968</v>
      </c>
      <c r="DP15" s="26">
        <v>63077511</v>
      </c>
      <c r="DQ15" s="26">
        <v>62473956</v>
      </c>
      <c r="DR15" s="26" t="s">
        <v>64</v>
      </c>
      <c r="DS15" s="26" t="s">
        <v>64</v>
      </c>
      <c r="DT15" s="26" t="s">
        <v>64</v>
      </c>
      <c r="DU15" s="26" t="s">
        <v>64</v>
      </c>
      <c r="DV15" s="26" t="s">
        <v>64</v>
      </c>
      <c r="DW15" s="26" t="s">
        <v>64</v>
      </c>
      <c r="DX15" s="26" t="s">
        <v>64</v>
      </c>
      <c r="DY15" s="26" t="s">
        <v>64</v>
      </c>
      <c r="DZ15" s="26" t="s">
        <v>64</v>
      </c>
      <c r="EA15" s="26" t="s">
        <v>64</v>
      </c>
      <c r="EB15" s="26" t="s">
        <v>64</v>
      </c>
      <c r="EC15" s="26" t="s">
        <v>64</v>
      </c>
      <c r="ED15" s="26" t="s">
        <v>64</v>
      </c>
      <c r="EE15" s="26" t="s">
        <v>64</v>
      </c>
      <c r="EF15" s="26" t="s">
        <v>64</v>
      </c>
      <c r="EG15" s="26" t="s">
        <v>64</v>
      </c>
      <c r="EH15" s="26" t="s">
        <v>64</v>
      </c>
      <c r="EI15" s="26" t="s">
        <v>64</v>
      </c>
      <c r="EJ15" s="26" t="s">
        <v>64</v>
      </c>
      <c r="EK15" s="26" t="s">
        <v>64</v>
      </c>
      <c r="EL15" s="26" t="s">
        <v>64</v>
      </c>
      <c r="EM15" s="26" t="s">
        <v>64</v>
      </c>
      <c r="EN15" s="26" t="s">
        <v>64</v>
      </c>
      <c r="EO15" s="26" t="s">
        <v>64</v>
      </c>
      <c r="EP15" s="26" t="s">
        <v>64</v>
      </c>
      <c r="EQ15" s="26" t="s">
        <v>64</v>
      </c>
      <c r="ER15" s="26" t="s">
        <v>64</v>
      </c>
      <c r="ES15" s="26" t="s">
        <v>64</v>
      </c>
      <c r="ET15" s="26" t="s">
        <v>64</v>
      </c>
      <c r="EU15" s="26" t="s">
        <v>64</v>
      </c>
      <c r="EV15" s="26" t="s">
        <v>64</v>
      </c>
      <c r="EW15" s="26" t="s">
        <v>64</v>
      </c>
      <c r="EX15" s="26" t="s">
        <v>64</v>
      </c>
      <c r="EY15" s="26" t="s">
        <v>64</v>
      </c>
      <c r="EZ15" s="26" t="s">
        <v>64</v>
      </c>
      <c r="FA15" s="26" t="s">
        <v>64</v>
      </c>
    </row>
    <row r="16" spans="1:157" ht="20.100000000000001" customHeight="1">
      <c r="A16" s="27" t="s">
        <v>59</v>
      </c>
      <c r="B16" s="25" t="s">
        <v>226</v>
      </c>
      <c r="C16" s="26">
        <v>129111889</v>
      </c>
      <c r="D16" s="26">
        <v>140947542</v>
      </c>
      <c r="E16" s="26">
        <v>147045854</v>
      </c>
      <c r="F16" s="26">
        <v>115178828</v>
      </c>
      <c r="G16" s="26">
        <v>123692958</v>
      </c>
      <c r="H16" s="26">
        <v>134467386</v>
      </c>
      <c r="I16" s="26">
        <v>140544327</v>
      </c>
      <c r="J16" s="26">
        <v>141705985</v>
      </c>
      <c r="K16" s="26">
        <v>145326809</v>
      </c>
      <c r="L16" s="26">
        <v>115635806</v>
      </c>
      <c r="M16" s="26">
        <v>119409878</v>
      </c>
      <c r="N16" s="26">
        <v>9738061</v>
      </c>
      <c r="O16" s="26">
        <v>8736249</v>
      </c>
      <c r="P16" s="26">
        <v>10159869</v>
      </c>
      <c r="Q16" s="26">
        <v>10318433</v>
      </c>
      <c r="R16" s="26">
        <v>10875542</v>
      </c>
      <c r="S16" s="26">
        <v>10176447</v>
      </c>
      <c r="T16" s="26">
        <v>8922508</v>
      </c>
      <c r="U16" s="26">
        <v>9508569</v>
      </c>
      <c r="V16" s="26">
        <v>9623495</v>
      </c>
      <c r="W16" s="26">
        <v>10080784</v>
      </c>
      <c r="X16" s="26">
        <v>9476104</v>
      </c>
      <c r="Y16" s="26">
        <v>10188715</v>
      </c>
      <c r="Z16" s="26">
        <v>9683037</v>
      </c>
      <c r="AA16" s="26">
        <v>8303819</v>
      </c>
      <c r="AB16" s="26">
        <v>10030594</v>
      </c>
      <c r="AC16" s="26">
        <v>9901094</v>
      </c>
      <c r="AD16" s="26">
        <v>10773610</v>
      </c>
      <c r="AE16" s="26">
        <v>10836921</v>
      </c>
      <c r="AF16" s="26">
        <v>10045722</v>
      </c>
      <c r="AG16" s="26">
        <v>9523785</v>
      </c>
      <c r="AH16" s="26">
        <v>9855583</v>
      </c>
      <c r="AI16" s="26">
        <v>10364414</v>
      </c>
      <c r="AJ16" s="26">
        <v>10264772</v>
      </c>
      <c r="AK16" s="26">
        <v>10495848</v>
      </c>
      <c r="AL16" s="26">
        <v>10688920</v>
      </c>
      <c r="AM16" s="26">
        <v>9393702</v>
      </c>
      <c r="AN16" s="26">
        <v>11280292</v>
      </c>
      <c r="AO16" s="26">
        <v>10617605</v>
      </c>
      <c r="AP16" s="26">
        <v>10986885</v>
      </c>
      <c r="AQ16" s="26">
        <v>10042801</v>
      </c>
      <c r="AR16" s="26">
        <v>10412026</v>
      </c>
      <c r="AS16" s="26">
        <v>10565833</v>
      </c>
      <c r="AT16" s="26">
        <v>10392834</v>
      </c>
      <c r="AU16" s="26">
        <v>11133933</v>
      </c>
      <c r="AV16" s="26">
        <v>10555440</v>
      </c>
      <c r="AW16" s="26">
        <v>10893983</v>
      </c>
      <c r="AX16" s="26">
        <v>8974859</v>
      </c>
      <c r="AY16" s="26">
        <v>8981640</v>
      </c>
      <c r="AZ16" s="26">
        <v>10011138</v>
      </c>
      <c r="BA16" s="26">
        <v>10778696</v>
      </c>
      <c r="BB16" s="26">
        <v>11010533</v>
      </c>
      <c r="BC16" s="26">
        <v>9320761</v>
      </c>
      <c r="BD16" s="26">
        <v>10229614</v>
      </c>
      <c r="BE16" s="26">
        <v>9832618</v>
      </c>
      <c r="BF16" s="26">
        <v>10702641</v>
      </c>
      <c r="BG16" s="26">
        <v>10051092</v>
      </c>
      <c r="BH16" s="26">
        <v>10313579</v>
      </c>
      <c r="BI16" s="26">
        <v>9824739</v>
      </c>
      <c r="BJ16" s="26">
        <v>9430070</v>
      </c>
      <c r="BK16" s="26">
        <v>8320019</v>
      </c>
      <c r="BL16" s="26">
        <v>10121805</v>
      </c>
      <c r="BM16" s="26">
        <v>10549394</v>
      </c>
      <c r="BN16" s="26">
        <v>11332909</v>
      </c>
      <c r="BO16" s="26">
        <v>10265194</v>
      </c>
      <c r="BP16" s="26">
        <v>9454720</v>
      </c>
      <c r="BQ16" s="26">
        <v>9179380</v>
      </c>
      <c r="BR16" s="26">
        <v>8666415</v>
      </c>
      <c r="BS16" s="26">
        <v>10431587</v>
      </c>
      <c r="BT16" s="26">
        <v>11017860</v>
      </c>
      <c r="BU16" s="26">
        <v>10252227</v>
      </c>
      <c r="BV16" s="26">
        <v>8476082</v>
      </c>
      <c r="BW16" s="26">
        <v>7694920</v>
      </c>
      <c r="BX16" s="26">
        <v>9977314</v>
      </c>
      <c r="BY16" s="26">
        <v>9924708</v>
      </c>
      <c r="BZ16" s="26">
        <v>11332909</v>
      </c>
      <c r="CA16" s="26">
        <v>9518360</v>
      </c>
      <c r="CB16" s="26">
        <v>9454720</v>
      </c>
      <c r="CC16" s="26">
        <v>8930073</v>
      </c>
      <c r="CD16" s="26">
        <v>8250502</v>
      </c>
      <c r="CE16" s="26">
        <v>9168212</v>
      </c>
      <c r="CF16" s="26">
        <v>11017860</v>
      </c>
      <c r="CG16" s="26">
        <v>9282482</v>
      </c>
      <c r="CH16" s="26">
        <v>10071298</v>
      </c>
      <c r="CI16" s="26">
        <v>9136628</v>
      </c>
      <c r="CJ16" s="26">
        <v>10105857</v>
      </c>
      <c r="CK16" s="26">
        <v>10466553</v>
      </c>
      <c r="CL16" s="26">
        <v>10826504</v>
      </c>
      <c r="CM16" s="26">
        <v>10615448</v>
      </c>
      <c r="CN16" s="26">
        <v>10522564</v>
      </c>
      <c r="CO16" s="26">
        <v>8789748</v>
      </c>
      <c r="CP16" s="26">
        <v>9307097</v>
      </c>
      <c r="CQ16" s="26">
        <v>10075289</v>
      </c>
      <c r="CR16" s="26">
        <v>10030050</v>
      </c>
      <c r="CS16" s="26">
        <v>9110271</v>
      </c>
      <c r="CT16" s="26">
        <v>8952710</v>
      </c>
      <c r="CU16" s="26">
        <v>8020408</v>
      </c>
      <c r="CV16" s="26">
        <v>10328866</v>
      </c>
      <c r="CW16" s="26">
        <v>10099682</v>
      </c>
      <c r="CX16" s="26">
        <v>10338088</v>
      </c>
      <c r="CY16" s="26">
        <v>10554611</v>
      </c>
      <c r="CZ16" s="26">
        <v>9712420</v>
      </c>
      <c r="DA16" s="26">
        <v>9989191</v>
      </c>
      <c r="DB16" s="26">
        <v>9293279</v>
      </c>
      <c r="DC16" s="26">
        <v>9933424</v>
      </c>
      <c r="DD16" s="26">
        <v>10441517</v>
      </c>
      <c r="DE16" s="26">
        <v>10195914</v>
      </c>
      <c r="DF16" s="26">
        <v>10082417</v>
      </c>
      <c r="DG16" s="26">
        <v>8498818</v>
      </c>
      <c r="DH16" s="26">
        <v>10511377</v>
      </c>
      <c r="DI16" s="26">
        <v>10266192</v>
      </c>
      <c r="DJ16" s="26">
        <v>10102259</v>
      </c>
      <c r="DK16" s="26">
        <v>10311627</v>
      </c>
      <c r="DL16" s="26">
        <v>9776873</v>
      </c>
      <c r="DM16" s="26">
        <v>9307408</v>
      </c>
      <c r="DN16" s="26">
        <v>8666943</v>
      </c>
      <c r="DO16" s="26">
        <v>10430332</v>
      </c>
      <c r="DP16" s="26">
        <v>10564679</v>
      </c>
      <c r="DQ16" s="26">
        <v>9401163</v>
      </c>
      <c r="DR16" s="26">
        <v>9634525</v>
      </c>
      <c r="DS16" s="26">
        <v>8554106</v>
      </c>
      <c r="DT16" s="26">
        <v>10026694</v>
      </c>
      <c r="DU16" s="26">
        <v>10476782</v>
      </c>
      <c r="DV16" s="26">
        <v>10655900</v>
      </c>
      <c r="DW16" s="26">
        <v>10763392</v>
      </c>
      <c r="DX16" s="26">
        <v>10480933</v>
      </c>
      <c r="DY16" s="26">
        <v>10933588</v>
      </c>
      <c r="DZ16" s="26">
        <v>10979171</v>
      </c>
      <c r="EA16" s="26">
        <v>12016779</v>
      </c>
      <c r="EB16" s="26">
        <v>11687739</v>
      </c>
      <c r="EC16" s="26">
        <v>12401621</v>
      </c>
      <c r="ED16" s="26">
        <v>12107753</v>
      </c>
      <c r="EE16" s="26">
        <v>10375643</v>
      </c>
      <c r="EF16" s="26">
        <v>12883162</v>
      </c>
      <c r="EG16" s="26">
        <v>12080222</v>
      </c>
      <c r="EH16" s="26">
        <v>12258058</v>
      </c>
      <c r="EI16" s="26">
        <v>12188677</v>
      </c>
      <c r="EJ16" s="26">
        <v>11901355</v>
      </c>
      <c r="EK16" s="26">
        <v>11685562</v>
      </c>
      <c r="EL16" s="26">
        <v>10862620</v>
      </c>
      <c r="EM16" s="26">
        <v>12544187</v>
      </c>
      <c r="EN16" s="26">
        <v>12229103</v>
      </c>
      <c r="EO16" s="26">
        <v>12111006</v>
      </c>
      <c r="EP16" s="26">
        <v>15872211</v>
      </c>
      <c r="EQ16" s="26">
        <v>13216846</v>
      </c>
      <c r="ER16" s="26">
        <v>12398437</v>
      </c>
      <c r="ES16" s="26">
        <v>12014717</v>
      </c>
      <c r="ET16" s="26">
        <v>12453431</v>
      </c>
      <c r="EU16" s="26">
        <v>11960941</v>
      </c>
      <c r="EV16" s="26">
        <v>10973679</v>
      </c>
      <c r="EW16" s="26">
        <v>11180290</v>
      </c>
      <c r="EX16" s="26">
        <v>10516491</v>
      </c>
      <c r="EY16" s="26">
        <v>9820041</v>
      </c>
      <c r="EZ16" s="26">
        <v>11024011</v>
      </c>
      <c r="FA16" s="26">
        <v>11156212</v>
      </c>
    </row>
    <row r="17" spans="1:157" ht="20.100000000000001" customHeight="1">
      <c r="A17" s="27" t="s">
        <v>59</v>
      </c>
      <c r="B17" s="25" t="s">
        <v>227</v>
      </c>
      <c r="C17" s="26">
        <v>322720</v>
      </c>
      <c r="D17" s="26">
        <v>351363</v>
      </c>
      <c r="E17" s="26">
        <v>387319</v>
      </c>
      <c r="F17" s="26">
        <v>363547</v>
      </c>
      <c r="G17" s="26">
        <v>393275</v>
      </c>
      <c r="H17" s="26">
        <v>434228</v>
      </c>
      <c r="I17" s="26">
        <v>431032</v>
      </c>
      <c r="J17" s="26">
        <v>432702</v>
      </c>
      <c r="K17" s="26">
        <v>422565</v>
      </c>
      <c r="L17" s="26">
        <v>408984</v>
      </c>
      <c r="M17" s="26">
        <v>372385</v>
      </c>
      <c r="N17" s="26">
        <v>32505</v>
      </c>
      <c r="O17" s="26">
        <v>31261</v>
      </c>
      <c r="P17" s="26">
        <v>38158</v>
      </c>
      <c r="Q17" s="26">
        <v>32085</v>
      </c>
      <c r="R17" s="26">
        <v>26397</v>
      </c>
      <c r="S17" s="26">
        <v>24142</v>
      </c>
      <c r="T17" s="26">
        <v>24787</v>
      </c>
      <c r="U17" s="26">
        <v>27707</v>
      </c>
      <c r="V17" s="26">
        <v>28696</v>
      </c>
      <c r="W17" s="26">
        <v>27726</v>
      </c>
      <c r="X17" s="26">
        <v>30070</v>
      </c>
      <c r="Y17" s="26">
        <v>31715</v>
      </c>
      <c r="Z17" s="26">
        <v>30964</v>
      </c>
      <c r="AA17" s="26">
        <v>28714</v>
      </c>
      <c r="AB17" s="26">
        <v>30374</v>
      </c>
      <c r="AC17" s="26">
        <v>27123</v>
      </c>
      <c r="AD17" s="26">
        <v>23726</v>
      </c>
      <c r="AE17" s="26">
        <v>21987</v>
      </c>
      <c r="AF17" s="26">
        <v>23274</v>
      </c>
      <c r="AG17" s="26">
        <v>25164</v>
      </c>
      <c r="AH17" s="26">
        <v>24758</v>
      </c>
      <c r="AI17" s="26">
        <v>28651</v>
      </c>
      <c r="AJ17" s="26">
        <v>26628</v>
      </c>
      <c r="AK17" s="26">
        <v>25035</v>
      </c>
      <c r="AL17" s="26">
        <v>23441</v>
      </c>
      <c r="AM17" s="26">
        <v>24225</v>
      </c>
      <c r="AN17" s="26">
        <v>21879</v>
      </c>
      <c r="AO17" s="26">
        <v>20125</v>
      </c>
      <c r="AP17" s="26">
        <v>18797</v>
      </c>
      <c r="AQ17" s="26">
        <v>16205</v>
      </c>
      <c r="AR17" s="26">
        <v>15902</v>
      </c>
      <c r="AS17" s="26">
        <v>21412</v>
      </c>
      <c r="AT17" s="26">
        <v>20952</v>
      </c>
      <c r="AU17" s="26">
        <v>24955</v>
      </c>
      <c r="AV17" s="26">
        <v>23366</v>
      </c>
      <c r="AW17" s="26">
        <v>22980</v>
      </c>
      <c r="AX17" s="26">
        <v>23206</v>
      </c>
      <c r="AY17" s="26">
        <v>21910</v>
      </c>
      <c r="AZ17" s="26">
        <v>24461</v>
      </c>
      <c r="BA17" s="26">
        <v>21504</v>
      </c>
      <c r="BB17" s="26">
        <v>19082</v>
      </c>
      <c r="BC17" s="26">
        <v>19158</v>
      </c>
      <c r="BD17" s="26">
        <v>19697</v>
      </c>
      <c r="BE17" s="26">
        <v>23249</v>
      </c>
      <c r="BF17" s="26">
        <v>23409</v>
      </c>
      <c r="BG17" s="26">
        <v>23703</v>
      </c>
      <c r="BH17" s="26">
        <v>24262</v>
      </c>
      <c r="BI17" s="26">
        <v>25036</v>
      </c>
      <c r="BJ17" s="26">
        <v>22635</v>
      </c>
      <c r="BK17" s="26">
        <v>23367</v>
      </c>
      <c r="BL17" s="26">
        <v>24760</v>
      </c>
      <c r="BM17" s="26">
        <v>23605</v>
      </c>
      <c r="BN17" s="26">
        <v>20720</v>
      </c>
      <c r="BO17" s="26">
        <v>18530</v>
      </c>
      <c r="BP17" s="26">
        <v>19478</v>
      </c>
      <c r="BQ17" s="26">
        <v>22318</v>
      </c>
      <c r="BR17" s="26">
        <v>22096</v>
      </c>
      <c r="BS17" s="26">
        <v>23326</v>
      </c>
      <c r="BT17" s="26">
        <v>20672</v>
      </c>
      <c r="BU17" s="26">
        <v>20352</v>
      </c>
      <c r="BV17" s="26">
        <v>19756</v>
      </c>
      <c r="BW17" s="26">
        <v>20809</v>
      </c>
      <c r="BX17" s="26">
        <v>27279</v>
      </c>
      <c r="BY17" s="26">
        <v>24346</v>
      </c>
      <c r="BZ17" s="26">
        <v>20720</v>
      </c>
      <c r="CA17" s="26">
        <v>20145</v>
      </c>
      <c r="CB17" s="26">
        <v>19478</v>
      </c>
      <c r="CC17" s="26">
        <v>24309</v>
      </c>
      <c r="CD17" s="26">
        <v>23908</v>
      </c>
      <c r="CE17" s="26">
        <v>26358</v>
      </c>
      <c r="CF17" s="26">
        <v>20672</v>
      </c>
      <c r="CG17" s="26">
        <v>25938</v>
      </c>
      <c r="CH17" s="26">
        <v>25639</v>
      </c>
      <c r="CI17" s="26">
        <v>23211</v>
      </c>
      <c r="CJ17" s="26">
        <v>25526</v>
      </c>
      <c r="CK17" s="26">
        <v>24563</v>
      </c>
      <c r="CL17" s="26">
        <v>22850</v>
      </c>
      <c r="CM17" s="26">
        <v>21029</v>
      </c>
      <c r="CN17" s="26">
        <v>20995</v>
      </c>
      <c r="CO17" s="26">
        <v>21693</v>
      </c>
      <c r="CP17" s="26">
        <v>19925</v>
      </c>
      <c r="CQ17" s="26">
        <v>21971</v>
      </c>
      <c r="CR17" s="26">
        <v>19672</v>
      </c>
      <c r="CS17" s="26">
        <v>18203</v>
      </c>
      <c r="CT17" s="26">
        <v>20040</v>
      </c>
      <c r="CU17" s="26">
        <v>19878</v>
      </c>
      <c r="CV17" s="26">
        <v>22687</v>
      </c>
      <c r="CW17" s="26">
        <v>22550</v>
      </c>
      <c r="CX17" s="26">
        <v>19777</v>
      </c>
      <c r="CY17" s="26">
        <v>18450</v>
      </c>
      <c r="CZ17" s="26">
        <v>19846</v>
      </c>
      <c r="DA17" s="26">
        <v>21825</v>
      </c>
      <c r="DB17" s="26">
        <v>21542</v>
      </c>
      <c r="DC17" s="26">
        <v>22642</v>
      </c>
      <c r="DD17" s="26">
        <v>22167</v>
      </c>
      <c r="DE17" s="26">
        <v>21283</v>
      </c>
      <c r="DF17" s="26">
        <v>22733</v>
      </c>
      <c r="DG17" s="26">
        <v>21293</v>
      </c>
      <c r="DH17" s="26">
        <v>22697</v>
      </c>
      <c r="DI17" s="26">
        <v>23180</v>
      </c>
      <c r="DJ17" s="26">
        <v>20866</v>
      </c>
      <c r="DK17" s="26">
        <v>20881</v>
      </c>
      <c r="DL17" s="26">
        <v>23953</v>
      </c>
      <c r="DM17" s="26">
        <v>26454</v>
      </c>
      <c r="DN17" s="26">
        <v>25746</v>
      </c>
      <c r="DO17" s="26">
        <v>26163</v>
      </c>
      <c r="DP17" s="26">
        <v>23836</v>
      </c>
      <c r="DQ17" s="26">
        <v>25317</v>
      </c>
      <c r="DR17" s="26">
        <v>24502</v>
      </c>
      <c r="DS17" s="26">
        <v>25316</v>
      </c>
      <c r="DT17" s="26">
        <v>25026</v>
      </c>
      <c r="DU17" s="26">
        <v>24622</v>
      </c>
      <c r="DV17" s="26">
        <v>23458</v>
      </c>
      <c r="DW17" s="26">
        <v>18814</v>
      </c>
      <c r="DX17" s="26">
        <v>21312</v>
      </c>
      <c r="DY17" s="26">
        <v>25130</v>
      </c>
      <c r="DZ17" s="26">
        <v>24803</v>
      </c>
      <c r="EA17" s="26">
        <v>25921</v>
      </c>
      <c r="EB17" s="26">
        <v>23847</v>
      </c>
      <c r="EC17" s="26">
        <v>25031</v>
      </c>
      <c r="ED17" s="26">
        <v>24933</v>
      </c>
      <c r="EE17" s="26">
        <v>24549</v>
      </c>
      <c r="EF17" s="26">
        <v>24435</v>
      </c>
      <c r="EG17" s="26">
        <v>23540</v>
      </c>
      <c r="EH17" s="26">
        <v>22778</v>
      </c>
      <c r="EI17" s="26">
        <v>22597</v>
      </c>
      <c r="EJ17" s="26">
        <v>25134</v>
      </c>
      <c r="EK17" s="26">
        <v>25654</v>
      </c>
      <c r="EL17" s="26">
        <v>25674</v>
      </c>
      <c r="EM17" s="26">
        <v>26830</v>
      </c>
      <c r="EN17" s="26">
        <v>23002</v>
      </c>
      <c r="EO17" s="26">
        <v>23758</v>
      </c>
      <c r="EP17" s="26">
        <v>26368</v>
      </c>
      <c r="EQ17" s="26">
        <v>23154</v>
      </c>
      <c r="ER17" s="26">
        <v>24160</v>
      </c>
      <c r="ES17" s="26">
        <v>23379</v>
      </c>
      <c r="ET17" s="26">
        <v>23574</v>
      </c>
      <c r="EU17" s="26">
        <v>22570</v>
      </c>
      <c r="EV17" s="26">
        <v>24120</v>
      </c>
      <c r="EW17" s="26">
        <v>26200</v>
      </c>
      <c r="EX17" s="26">
        <v>26053</v>
      </c>
      <c r="EY17" s="26">
        <v>25548</v>
      </c>
      <c r="EZ17" s="26">
        <v>22547</v>
      </c>
      <c r="FA17" s="26">
        <v>22454</v>
      </c>
    </row>
    <row r="18" spans="1:157" ht="20.100000000000001" customHeight="1">
      <c r="A18" s="25" t="s">
        <v>63</v>
      </c>
      <c r="B18" s="25" t="s">
        <v>223</v>
      </c>
      <c r="C18" s="26">
        <v>405714274</v>
      </c>
      <c r="D18" s="26">
        <v>442551230</v>
      </c>
      <c r="E18" s="26">
        <v>486661311</v>
      </c>
      <c r="F18" s="26">
        <v>476222728</v>
      </c>
      <c r="G18" s="26">
        <v>533902560</v>
      </c>
      <c r="H18" s="26">
        <v>571548755</v>
      </c>
      <c r="I18" s="26">
        <v>612773903</v>
      </c>
      <c r="J18" s="26">
        <v>637622077</v>
      </c>
      <c r="K18" s="26">
        <v>669816827</v>
      </c>
      <c r="L18" s="26">
        <v>735946247</v>
      </c>
      <c r="M18" s="26">
        <v>757553023</v>
      </c>
      <c r="N18" s="26">
        <v>71712480</v>
      </c>
      <c r="O18" s="26">
        <v>60371386</v>
      </c>
      <c r="P18" s="26">
        <v>69621029</v>
      </c>
      <c r="Q18" s="26">
        <v>66572995</v>
      </c>
      <c r="R18" s="26">
        <v>69341698</v>
      </c>
      <c r="S18" s="26">
        <v>65346873</v>
      </c>
      <c r="T18" s="26">
        <v>67351512</v>
      </c>
      <c r="U18" s="26">
        <v>66247601</v>
      </c>
      <c r="V18" s="26">
        <v>68907654</v>
      </c>
      <c r="W18" s="26">
        <v>66330190</v>
      </c>
      <c r="X18" s="26">
        <v>67877209</v>
      </c>
      <c r="Y18" s="26">
        <v>73002511</v>
      </c>
      <c r="Z18" s="26">
        <v>69823227</v>
      </c>
      <c r="AA18" s="26">
        <v>64765263</v>
      </c>
      <c r="AB18" s="26">
        <v>72893625</v>
      </c>
      <c r="AC18" s="26">
        <v>73768125</v>
      </c>
      <c r="AD18" s="26">
        <v>76886281</v>
      </c>
      <c r="AE18" s="26">
        <v>71823800</v>
      </c>
      <c r="AF18" s="26">
        <v>74787624</v>
      </c>
      <c r="AG18" s="26">
        <v>70166140</v>
      </c>
      <c r="AH18" s="26">
        <v>69525067</v>
      </c>
      <c r="AI18" s="26">
        <v>73019869</v>
      </c>
      <c r="AJ18" s="26">
        <v>69080081</v>
      </c>
      <c r="AK18" s="26">
        <v>79122341</v>
      </c>
      <c r="AL18" s="26">
        <v>76217972</v>
      </c>
      <c r="AM18" s="26">
        <v>68383491</v>
      </c>
      <c r="AN18" s="26">
        <v>80098146</v>
      </c>
      <c r="AO18" s="26">
        <v>75323826</v>
      </c>
      <c r="AP18" s="26">
        <v>78086486</v>
      </c>
      <c r="AQ18" s="26">
        <v>71914259</v>
      </c>
      <c r="AR18" s="26">
        <v>81232962</v>
      </c>
      <c r="AS18" s="26">
        <v>75588855</v>
      </c>
      <c r="AT18" s="26">
        <v>74979218</v>
      </c>
      <c r="AU18" s="26">
        <v>75772750</v>
      </c>
      <c r="AV18" s="26">
        <v>71295784</v>
      </c>
      <c r="AW18" s="26">
        <v>67040000</v>
      </c>
      <c r="AX18" s="26">
        <v>65569343</v>
      </c>
      <c r="AY18" s="26">
        <v>61834770</v>
      </c>
      <c r="AZ18" s="26">
        <v>70424452</v>
      </c>
      <c r="BA18" s="26">
        <v>65689263</v>
      </c>
      <c r="BB18" s="26">
        <v>70037813</v>
      </c>
      <c r="BC18" s="26">
        <v>67870082</v>
      </c>
      <c r="BD18" s="26">
        <v>72048511</v>
      </c>
      <c r="BE18" s="26">
        <v>71855645</v>
      </c>
      <c r="BF18" s="26">
        <v>73407082</v>
      </c>
      <c r="BG18" s="26">
        <v>80797905</v>
      </c>
      <c r="BH18" s="26">
        <v>74599247</v>
      </c>
      <c r="BI18" s="26">
        <v>77037000</v>
      </c>
      <c r="BJ18" s="26">
        <v>79753982</v>
      </c>
      <c r="BK18" s="26">
        <v>70655920</v>
      </c>
      <c r="BL18" s="26">
        <v>83172463</v>
      </c>
      <c r="BM18" s="26">
        <v>79083912</v>
      </c>
      <c r="BN18" s="26">
        <v>84226201</v>
      </c>
      <c r="BO18" s="26">
        <v>80146202</v>
      </c>
      <c r="BP18" s="26">
        <v>82414666</v>
      </c>
      <c r="BQ18" s="26">
        <v>79967287</v>
      </c>
      <c r="BR18" s="26">
        <v>78656024</v>
      </c>
      <c r="BS18" s="26">
        <v>82449817</v>
      </c>
      <c r="BT18" s="26">
        <v>86266955</v>
      </c>
      <c r="BU18" s="26">
        <v>82726797</v>
      </c>
      <c r="BV18" s="26">
        <v>89570617</v>
      </c>
      <c r="BW18" s="26">
        <v>78587466</v>
      </c>
      <c r="BX18" s="26">
        <v>92243362</v>
      </c>
      <c r="BY18" s="26">
        <v>89599038</v>
      </c>
      <c r="BZ18" s="26">
        <v>84226201</v>
      </c>
      <c r="CA18" s="26">
        <v>85373450</v>
      </c>
      <c r="CB18" s="26">
        <v>82414666</v>
      </c>
      <c r="CC18" s="26">
        <v>88260910</v>
      </c>
      <c r="CD18" s="26">
        <v>85833636</v>
      </c>
      <c r="CE18" s="26">
        <v>92305861</v>
      </c>
      <c r="CF18" s="26">
        <v>86266955</v>
      </c>
      <c r="CG18" s="26">
        <v>96588328</v>
      </c>
      <c r="CH18" s="26">
        <v>95141585</v>
      </c>
      <c r="CI18" s="26">
        <v>86679451</v>
      </c>
      <c r="CJ18" s="26">
        <v>95604137</v>
      </c>
      <c r="CK18" s="26">
        <v>92108043</v>
      </c>
      <c r="CL18" s="26">
        <v>95001421</v>
      </c>
      <c r="CM18" s="26">
        <v>90663146</v>
      </c>
      <c r="CN18" s="26">
        <v>94259481</v>
      </c>
      <c r="CO18" s="26">
        <v>84101404</v>
      </c>
      <c r="CP18" s="26">
        <v>96606494</v>
      </c>
      <c r="CQ18" s="26">
        <v>94290831</v>
      </c>
      <c r="CR18" s="26">
        <v>93160394</v>
      </c>
      <c r="CS18" s="26">
        <v>94130663</v>
      </c>
      <c r="CT18" s="26">
        <v>98476563</v>
      </c>
      <c r="CU18" s="26">
        <v>84993652</v>
      </c>
      <c r="CV18" s="26">
        <v>99928409</v>
      </c>
      <c r="CW18" s="26">
        <v>92464787</v>
      </c>
      <c r="CX18" s="26">
        <v>91080175</v>
      </c>
      <c r="CY18" s="26">
        <v>93047685</v>
      </c>
      <c r="CZ18" s="26">
        <v>94901896</v>
      </c>
      <c r="DA18" s="26">
        <v>91665688</v>
      </c>
      <c r="DB18" s="26">
        <v>90190630</v>
      </c>
      <c r="DC18" s="26">
        <v>93990009</v>
      </c>
      <c r="DD18" s="26">
        <v>94976891</v>
      </c>
      <c r="DE18" s="26">
        <v>100734923</v>
      </c>
      <c r="DF18" s="26">
        <v>104668191</v>
      </c>
      <c r="DG18" s="26">
        <v>88531214</v>
      </c>
      <c r="DH18" s="26">
        <v>105712440</v>
      </c>
      <c r="DI18" s="26">
        <v>98444070</v>
      </c>
      <c r="DJ18" s="26">
        <v>97944495</v>
      </c>
      <c r="DK18" s="26">
        <v>96424428</v>
      </c>
      <c r="DL18" s="26">
        <v>99657093</v>
      </c>
      <c r="DM18" s="26">
        <v>97870590</v>
      </c>
      <c r="DN18" s="26">
        <v>95267783</v>
      </c>
      <c r="DO18" s="26">
        <v>101918922</v>
      </c>
      <c r="DP18" s="26">
        <v>99645838</v>
      </c>
      <c r="DQ18" s="26">
        <v>101966872</v>
      </c>
      <c r="DR18" s="26">
        <v>106393448</v>
      </c>
      <c r="DS18" s="26">
        <v>95823656</v>
      </c>
      <c r="DT18" s="26">
        <v>104300962</v>
      </c>
      <c r="DU18" s="26">
        <v>100643276</v>
      </c>
      <c r="DV18" s="26">
        <v>102262911</v>
      </c>
      <c r="DW18" s="26">
        <v>100526977</v>
      </c>
      <c r="DX18" s="26">
        <v>101861350</v>
      </c>
      <c r="DY18" s="26">
        <v>101383136</v>
      </c>
      <c r="DZ18" s="26">
        <v>99204577</v>
      </c>
      <c r="EA18" s="26">
        <v>102969388</v>
      </c>
      <c r="EB18" s="26">
        <v>98207343</v>
      </c>
      <c r="EC18" s="26">
        <v>106723474</v>
      </c>
      <c r="ED18" s="26">
        <v>105610122</v>
      </c>
      <c r="EE18" s="26">
        <v>96221146</v>
      </c>
      <c r="EF18" s="26">
        <v>108494284</v>
      </c>
      <c r="EG18" s="26">
        <v>99251751</v>
      </c>
      <c r="EH18" s="26">
        <v>106800199</v>
      </c>
      <c r="EI18" s="26">
        <v>100979850</v>
      </c>
      <c r="EJ18" s="26">
        <v>105802676</v>
      </c>
      <c r="EK18" s="26">
        <v>98031206</v>
      </c>
      <c r="EL18" s="26">
        <v>102167608</v>
      </c>
      <c r="EM18" s="26">
        <v>108983802</v>
      </c>
      <c r="EN18" s="26">
        <v>103444358</v>
      </c>
      <c r="EO18" s="26">
        <v>110590967</v>
      </c>
      <c r="EP18" s="26">
        <v>109874598</v>
      </c>
      <c r="EQ18" s="26">
        <v>95966406</v>
      </c>
      <c r="ER18" s="26">
        <v>115933464</v>
      </c>
      <c r="ES18" s="26">
        <v>109383174</v>
      </c>
      <c r="ET18" s="26">
        <v>108440461</v>
      </c>
      <c r="EU18" s="26">
        <v>114766282</v>
      </c>
      <c r="EV18" s="26">
        <v>114130689</v>
      </c>
      <c r="EW18" s="26">
        <v>108142899</v>
      </c>
      <c r="EX18" s="26">
        <v>106043438</v>
      </c>
      <c r="EY18" s="26">
        <v>107899248</v>
      </c>
      <c r="EZ18" s="26">
        <v>110895591</v>
      </c>
      <c r="FA18" s="26">
        <v>115044738</v>
      </c>
    </row>
    <row r="19" spans="1:157" ht="20.100000000000001" customHeight="1">
      <c r="A19" s="27" t="s">
        <v>59</v>
      </c>
      <c r="B19" s="25" t="s">
        <v>226</v>
      </c>
      <c r="C19" s="26">
        <v>404423525</v>
      </c>
      <c r="D19" s="26">
        <v>441120256</v>
      </c>
      <c r="E19" s="26">
        <v>485030237</v>
      </c>
      <c r="F19" s="26">
        <v>474751966</v>
      </c>
      <c r="G19" s="26">
        <v>532183132</v>
      </c>
      <c r="H19" s="26">
        <v>569599403</v>
      </c>
      <c r="I19" s="26">
        <v>610910071</v>
      </c>
      <c r="J19" s="26">
        <v>635545272</v>
      </c>
      <c r="K19" s="26">
        <v>667608033</v>
      </c>
      <c r="L19" s="26">
        <v>733377114</v>
      </c>
      <c r="M19" s="26">
        <v>754936409</v>
      </c>
      <c r="N19" s="26">
        <v>71498130</v>
      </c>
      <c r="O19" s="26">
        <v>60166069</v>
      </c>
      <c r="P19" s="26">
        <v>69374069</v>
      </c>
      <c r="Q19" s="26">
        <v>66339706</v>
      </c>
      <c r="R19" s="26">
        <v>69117840</v>
      </c>
      <c r="S19" s="26">
        <v>65117487</v>
      </c>
      <c r="T19" s="26">
        <v>67115143</v>
      </c>
      <c r="U19" s="26">
        <v>66003023</v>
      </c>
      <c r="V19" s="26">
        <v>68654939</v>
      </c>
      <c r="W19" s="26">
        <v>66074528</v>
      </c>
      <c r="X19" s="26">
        <v>67618421</v>
      </c>
      <c r="Y19" s="26">
        <v>72750249</v>
      </c>
      <c r="Z19" s="26">
        <v>69590357</v>
      </c>
      <c r="AA19" s="26">
        <v>64537815</v>
      </c>
      <c r="AB19" s="26">
        <v>72622148</v>
      </c>
      <c r="AC19" s="26">
        <v>73509257</v>
      </c>
      <c r="AD19" s="26">
        <v>76631162</v>
      </c>
      <c r="AE19" s="26">
        <v>71565233</v>
      </c>
      <c r="AF19" s="26">
        <v>74523211</v>
      </c>
      <c r="AG19" s="26">
        <v>69898301</v>
      </c>
      <c r="AH19" s="26">
        <v>69256753</v>
      </c>
      <c r="AI19" s="26">
        <v>72739050</v>
      </c>
      <c r="AJ19" s="26">
        <v>68798775</v>
      </c>
      <c r="AK19" s="26">
        <v>78851416</v>
      </c>
      <c r="AL19" s="26">
        <v>75959392</v>
      </c>
      <c r="AM19" s="26">
        <v>68140334</v>
      </c>
      <c r="AN19" s="26">
        <v>79822102</v>
      </c>
      <c r="AO19" s="26">
        <v>75061658</v>
      </c>
      <c r="AP19" s="26">
        <v>77827643</v>
      </c>
      <c r="AQ19" s="26">
        <v>71656309</v>
      </c>
      <c r="AR19" s="26">
        <v>80974587</v>
      </c>
      <c r="AS19" s="26">
        <v>75332082</v>
      </c>
      <c r="AT19" s="26">
        <v>74737590</v>
      </c>
      <c r="AU19" s="26">
        <v>75520078</v>
      </c>
      <c r="AV19" s="26">
        <v>71068306</v>
      </c>
      <c r="AW19" s="26">
        <v>66836301</v>
      </c>
      <c r="AX19" s="26">
        <v>65372953</v>
      </c>
      <c r="AY19" s="26">
        <v>61631352</v>
      </c>
      <c r="AZ19" s="26">
        <v>70188547</v>
      </c>
      <c r="BA19" s="26">
        <v>65463381</v>
      </c>
      <c r="BB19" s="26">
        <v>69809347</v>
      </c>
      <c r="BC19" s="26">
        <v>67640916</v>
      </c>
      <c r="BD19" s="26">
        <v>71802669</v>
      </c>
      <c r="BE19" s="26">
        <v>71606954</v>
      </c>
      <c r="BF19" s="26">
        <v>73154152</v>
      </c>
      <c r="BG19" s="26">
        <v>80532236</v>
      </c>
      <c r="BH19" s="26">
        <v>74325677</v>
      </c>
      <c r="BI19" s="26">
        <v>76770460</v>
      </c>
      <c r="BJ19" s="26">
        <v>79496585</v>
      </c>
      <c r="BK19" s="26">
        <v>70408567</v>
      </c>
      <c r="BL19" s="26">
        <v>82877407</v>
      </c>
      <c r="BM19" s="26">
        <v>78804243</v>
      </c>
      <c r="BN19" s="26">
        <v>83933977</v>
      </c>
      <c r="BO19" s="26">
        <v>79870634</v>
      </c>
      <c r="BP19" s="26">
        <v>82128859</v>
      </c>
      <c r="BQ19" s="26">
        <v>79693904</v>
      </c>
      <c r="BR19" s="26">
        <v>78388759</v>
      </c>
      <c r="BS19" s="26">
        <v>82156187</v>
      </c>
      <c r="BT19" s="26">
        <v>85987952</v>
      </c>
      <c r="BU19" s="26">
        <v>82446268</v>
      </c>
      <c r="BV19" s="26">
        <v>89299706</v>
      </c>
      <c r="BW19" s="26">
        <v>78345814</v>
      </c>
      <c r="BX19" s="26">
        <v>91950050</v>
      </c>
      <c r="BY19" s="26">
        <v>89330061</v>
      </c>
      <c r="BZ19" s="26">
        <v>83933977</v>
      </c>
      <c r="CA19" s="26">
        <v>85107490</v>
      </c>
      <c r="CB19" s="26">
        <v>82128859</v>
      </c>
      <c r="CC19" s="26">
        <v>87989584</v>
      </c>
      <c r="CD19" s="26">
        <v>85571617</v>
      </c>
      <c r="CE19" s="26">
        <v>92026295</v>
      </c>
      <c r="CF19" s="26">
        <v>85987952</v>
      </c>
      <c r="CG19" s="26">
        <v>96314793</v>
      </c>
      <c r="CH19" s="26">
        <v>94896714</v>
      </c>
      <c r="CI19" s="26">
        <v>86421173</v>
      </c>
      <c r="CJ19" s="26">
        <v>95324695</v>
      </c>
      <c r="CK19" s="26">
        <v>91848315</v>
      </c>
      <c r="CL19" s="26">
        <v>94739877</v>
      </c>
      <c r="CM19" s="26">
        <v>90395008</v>
      </c>
      <c r="CN19" s="26">
        <v>93986459</v>
      </c>
      <c r="CO19" s="26">
        <v>83830349</v>
      </c>
      <c r="CP19" s="26">
        <v>96334454</v>
      </c>
      <c r="CQ19" s="26">
        <v>94013869</v>
      </c>
      <c r="CR19" s="26">
        <v>92884917</v>
      </c>
      <c r="CS19" s="26">
        <v>93862440</v>
      </c>
      <c r="CT19" s="26">
        <v>98223778</v>
      </c>
      <c r="CU19" s="26">
        <v>84760248</v>
      </c>
      <c r="CV19" s="26">
        <v>99639144</v>
      </c>
      <c r="CW19" s="26">
        <v>92195514</v>
      </c>
      <c r="CX19" s="26">
        <v>90811456</v>
      </c>
      <c r="CY19" s="26">
        <v>92780740</v>
      </c>
      <c r="CZ19" s="26">
        <v>94631597</v>
      </c>
      <c r="DA19" s="26">
        <v>91391060</v>
      </c>
      <c r="DB19" s="26">
        <v>89923450</v>
      </c>
      <c r="DC19" s="26">
        <v>93702614</v>
      </c>
      <c r="DD19" s="26">
        <v>94690782</v>
      </c>
      <c r="DE19" s="26">
        <v>100454672</v>
      </c>
      <c r="DF19" s="26">
        <v>104396105</v>
      </c>
      <c r="DG19" s="26">
        <v>88282914</v>
      </c>
      <c r="DH19" s="26">
        <v>105411161</v>
      </c>
      <c r="DI19" s="26">
        <v>98161977</v>
      </c>
      <c r="DJ19" s="26">
        <v>97666692</v>
      </c>
      <c r="DK19" s="26">
        <v>96148308</v>
      </c>
      <c r="DL19" s="26">
        <v>99369439</v>
      </c>
      <c r="DM19" s="26">
        <v>97579420</v>
      </c>
      <c r="DN19" s="26">
        <v>94990644</v>
      </c>
      <c r="DO19" s="26">
        <v>101618359</v>
      </c>
      <c r="DP19" s="26">
        <v>99343048</v>
      </c>
      <c r="DQ19" s="26">
        <v>101673127</v>
      </c>
      <c r="DR19" s="26">
        <v>106111429</v>
      </c>
      <c r="DS19" s="26">
        <v>95552893</v>
      </c>
      <c r="DT19" s="26">
        <v>103983109</v>
      </c>
      <c r="DU19" s="26">
        <v>100344125</v>
      </c>
      <c r="DV19" s="26">
        <v>101967710</v>
      </c>
      <c r="DW19" s="26">
        <v>100255921</v>
      </c>
      <c r="DX19" s="26">
        <v>101580882</v>
      </c>
      <c r="DY19" s="26">
        <v>101090659</v>
      </c>
      <c r="DZ19" s="26">
        <v>98915618</v>
      </c>
      <c r="EA19" s="26">
        <v>102656683</v>
      </c>
      <c r="EB19" s="26">
        <v>97901217</v>
      </c>
      <c r="EC19" s="26">
        <v>106421480</v>
      </c>
      <c r="ED19" s="26">
        <v>105315336</v>
      </c>
      <c r="EE19" s="26">
        <v>95956187</v>
      </c>
      <c r="EF19" s="26">
        <v>108177404</v>
      </c>
      <c r="EG19" s="26">
        <v>98943999</v>
      </c>
      <c r="EH19" s="26">
        <v>106497406</v>
      </c>
      <c r="EI19" s="26">
        <v>100665074</v>
      </c>
      <c r="EJ19" s="26">
        <v>105480287</v>
      </c>
      <c r="EK19" s="26">
        <v>97716091</v>
      </c>
      <c r="EL19" s="26">
        <v>101849677</v>
      </c>
      <c r="EM19" s="26">
        <v>108638653</v>
      </c>
      <c r="EN19" s="26">
        <v>103108914</v>
      </c>
      <c r="EO19" s="26">
        <v>110248033</v>
      </c>
      <c r="EP19" s="26">
        <v>109551763</v>
      </c>
      <c r="EQ19" s="26">
        <v>95660622</v>
      </c>
      <c r="ER19" s="26">
        <v>115581807</v>
      </c>
      <c r="ES19" s="26">
        <v>109053490</v>
      </c>
      <c r="ET19" s="26">
        <v>108120113</v>
      </c>
      <c r="EU19" s="26">
        <v>114441570</v>
      </c>
      <c r="EV19" s="26">
        <v>113793969</v>
      </c>
      <c r="EW19" s="26">
        <v>107805399</v>
      </c>
      <c r="EX19" s="26">
        <v>105698271</v>
      </c>
      <c r="EY19" s="26">
        <v>107560077</v>
      </c>
      <c r="EZ19" s="26">
        <v>110537249</v>
      </c>
      <c r="FA19" s="26">
        <v>114685144</v>
      </c>
    </row>
    <row r="20" spans="1:157" ht="20.100000000000001" customHeight="1">
      <c r="A20" s="28" t="s">
        <v>59</v>
      </c>
      <c r="B20" s="29" t="s">
        <v>227</v>
      </c>
      <c r="C20" s="26">
        <v>1290749</v>
      </c>
      <c r="D20" s="26">
        <v>1430974</v>
      </c>
      <c r="E20" s="26">
        <v>1631074</v>
      </c>
      <c r="F20" s="26">
        <v>1470762</v>
      </c>
      <c r="G20" s="26">
        <v>1719428</v>
      </c>
      <c r="H20" s="26">
        <v>1949352</v>
      </c>
      <c r="I20" s="26">
        <v>1863832</v>
      </c>
      <c r="J20" s="26">
        <v>2076805</v>
      </c>
      <c r="K20" s="26">
        <v>2208794</v>
      </c>
      <c r="L20" s="26">
        <v>2569133</v>
      </c>
      <c r="M20" s="26">
        <v>2616614</v>
      </c>
      <c r="N20" s="26">
        <v>214350</v>
      </c>
      <c r="O20" s="26">
        <v>205317</v>
      </c>
      <c r="P20" s="26">
        <v>246960</v>
      </c>
      <c r="Q20" s="26">
        <v>233289</v>
      </c>
      <c r="R20" s="26">
        <v>223858</v>
      </c>
      <c r="S20" s="26">
        <v>229386</v>
      </c>
      <c r="T20" s="26">
        <v>236369</v>
      </c>
      <c r="U20" s="26">
        <v>244578</v>
      </c>
      <c r="V20" s="26">
        <v>252715</v>
      </c>
      <c r="W20" s="26">
        <v>255662</v>
      </c>
      <c r="X20" s="26">
        <v>258788</v>
      </c>
      <c r="Y20" s="26">
        <v>252262</v>
      </c>
      <c r="Z20" s="26">
        <v>232870</v>
      </c>
      <c r="AA20" s="26">
        <v>227448</v>
      </c>
      <c r="AB20" s="26">
        <v>271477</v>
      </c>
      <c r="AC20" s="26">
        <v>258868</v>
      </c>
      <c r="AD20" s="26">
        <v>255119</v>
      </c>
      <c r="AE20" s="26">
        <v>258567</v>
      </c>
      <c r="AF20" s="26">
        <v>264413</v>
      </c>
      <c r="AG20" s="26">
        <v>267839</v>
      </c>
      <c r="AH20" s="26">
        <v>268314</v>
      </c>
      <c r="AI20" s="26">
        <v>280819</v>
      </c>
      <c r="AJ20" s="26">
        <v>281306</v>
      </c>
      <c r="AK20" s="26">
        <v>270925</v>
      </c>
      <c r="AL20" s="26">
        <v>258580</v>
      </c>
      <c r="AM20" s="26">
        <v>243157</v>
      </c>
      <c r="AN20" s="26">
        <v>276044</v>
      </c>
      <c r="AO20" s="26">
        <v>262168</v>
      </c>
      <c r="AP20" s="26">
        <v>258843</v>
      </c>
      <c r="AQ20" s="26">
        <v>257950</v>
      </c>
      <c r="AR20" s="26">
        <v>258375</v>
      </c>
      <c r="AS20" s="26">
        <v>256773</v>
      </c>
      <c r="AT20" s="26">
        <v>241628</v>
      </c>
      <c r="AU20" s="26">
        <v>252672</v>
      </c>
      <c r="AV20" s="26">
        <v>227478</v>
      </c>
      <c r="AW20" s="26">
        <v>203699</v>
      </c>
      <c r="AX20" s="26">
        <v>196390</v>
      </c>
      <c r="AY20" s="26">
        <v>203418</v>
      </c>
      <c r="AZ20" s="26">
        <v>235905</v>
      </c>
      <c r="BA20" s="26">
        <v>225882</v>
      </c>
      <c r="BB20" s="26">
        <v>228466</v>
      </c>
      <c r="BC20" s="26">
        <v>229166</v>
      </c>
      <c r="BD20" s="26">
        <v>245842</v>
      </c>
      <c r="BE20" s="26">
        <v>248691</v>
      </c>
      <c r="BF20" s="26">
        <v>252930</v>
      </c>
      <c r="BG20" s="26">
        <v>265669</v>
      </c>
      <c r="BH20" s="26">
        <v>273570</v>
      </c>
      <c r="BI20" s="26">
        <v>266540</v>
      </c>
      <c r="BJ20" s="26">
        <v>257397</v>
      </c>
      <c r="BK20" s="26">
        <v>247353</v>
      </c>
      <c r="BL20" s="26">
        <v>295056</v>
      </c>
      <c r="BM20" s="26">
        <v>279669</v>
      </c>
      <c r="BN20" s="26">
        <v>292224</v>
      </c>
      <c r="BO20" s="26">
        <v>275568</v>
      </c>
      <c r="BP20" s="26">
        <v>285807</v>
      </c>
      <c r="BQ20" s="26">
        <v>273383</v>
      </c>
      <c r="BR20" s="26">
        <v>267265</v>
      </c>
      <c r="BS20" s="26">
        <v>293630</v>
      </c>
      <c r="BT20" s="26">
        <v>279003</v>
      </c>
      <c r="BU20" s="26">
        <v>280529</v>
      </c>
      <c r="BV20" s="26">
        <v>270911</v>
      </c>
      <c r="BW20" s="26">
        <v>241652</v>
      </c>
      <c r="BX20" s="26">
        <v>293312</v>
      </c>
      <c r="BY20" s="26">
        <v>268977</v>
      </c>
      <c r="BZ20" s="26">
        <v>292224</v>
      </c>
      <c r="CA20" s="26">
        <v>265960</v>
      </c>
      <c r="CB20" s="26">
        <v>285807</v>
      </c>
      <c r="CC20" s="26">
        <v>271326</v>
      </c>
      <c r="CD20" s="26">
        <v>262019</v>
      </c>
      <c r="CE20" s="26">
        <v>279566</v>
      </c>
      <c r="CF20" s="26">
        <v>279003</v>
      </c>
      <c r="CG20" s="26">
        <v>273535</v>
      </c>
      <c r="CH20" s="26">
        <v>244871</v>
      </c>
      <c r="CI20" s="26">
        <v>258278</v>
      </c>
      <c r="CJ20" s="26">
        <v>279442</v>
      </c>
      <c r="CK20" s="26">
        <v>259728</v>
      </c>
      <c r="CL20" s="26">
        <v>261544</v>
      </c>
      <c r="CM20" s="26">
        <v>268138</v>
      </c>
      <c r="CN20" s="26">
        <v>273022</v>
      </c>
      <c r="CO20" s="26">
        <v>271055</v>
      </c>
      <c r="CP20" s="26">
        <v>272040</v>
      </c>
      <c r="CQ20" s="26">
        <v>276962</v>
      </c>
      <c r="CR20" s="26">
        <v>275477</v>
      </c>
      <c r="CS20" s="26">
        <v>268223</v>
      </c>
      <c r="CT20" s="26">
        <v>252785</v>
      </c>
      <c r="CU20" s="26">
        <v>233404</v>
      </c>
      <c r="CV20" s="26">
        <v>289265</v>
      </c>
      <c r="CW20" s="26">
        <v>269273</v>
      </c>
      <c r="CX20" s="26">
        <v>268719</v>
      </c>
      <c r="CY20" s="26">
        <v>266945</v>
      </c>
      <c r="CZ20" s="26">
        <v>270299</v>
      </c>
      <c r="DA20" s="26">
        <v>274628</v>
      </c>
      <c r="DB20" s="26">
        <v>267180</v>
      </c>
      <c r="DC20" s="26">
        <v>287395</v>
      </c>
      <c r="DD20" s="26">
        <v>286109</v>
      </c>
      <c r="DE20" s="26">
        <v>280251</v>
      </c>
      <c r="DF20" s="26">
        <v>272086</v>
      </c>
      <c r="DG20" s="26">
        <v>248300</v>
      </c>
      <c r="DH20" s="26">
        <v>301279</v>
      </c>
      <c r="DI20" s="26">
        <v>282093</v>
      </c>
      <c r="DJ20" s="26">
        <v>277803</v>
      </c>
      <c r="DK20" s="26">
        <v>276120</v>
      </c>
      <c r="DL20" s="26">
        <v>287654</v>
      </c>
      <c r="DM20" s="26">
        <v>291170</v>
      </c>
      <c r="DN20" s="26">
        <v>277139</v>
      </c>
      <c r="DO20" s="26">
        <v>300563</v>
      </c>
      <c r="DP20" s="26">
        <v>302790</v>
      </c>
      <c r="DQ20" s="26">
        <v>293745</v>
      </c>
      <c r="DR20" s="26">
        <v>282019</v>
      </c>
      <c r="DS20" s="26">
        <v>270763</v>
      </c>
      <c r="DT20" s="26">
        <v>317853</v>
      </c>
      <c r="DU20" s="26">
        <v>299151</v>
      </c>
      <c r="DV20" s="26">
        <v>295201</v>
      </c>
      <c r="DW20" s="26">
        <v>271056</v>
      </c>
      <c r="DX20" s="26">
        <v>280468</v>
      </c>
      <c r="DY20" s="26">
        <v>292477</v>
      </c>
      <c r="DZ20" s="26">
        <v>288959</v>
      </c>
      <c r="EA20" s="26">
        <v>312705</v>
      </c>
      <c r="EB20" s="26">
        <v>306126</v>
      </c>
      <c r="EC20" s="26">
        <v>301994</v>
      </c>
      <c r="ED20" s="26">
        <v>294786</v>
      </c>
      <c r="EE20" s="26">
        <v>264959</v>
      </c>
      <c r="EF20" s="26">
        <v>316880</v>
      </c>
      <c r="EG20" s="26">
        <v>307752</v>
      </c>
      <c r="EH20" s="26">
        <v>302793</v>
      </c>
      <c r="EI20" s="26">
        <v>314776</v>
      </c>
      <c r="EJ20" s="26">
        <v>322389</v>
      </c>
      <c r="EK20" s="26">
        <v>315115</v>
      </c>
      <c r="EL20" s="26">
        <v>317931</v>
      </c>
      <c r="EM20" s="26">
        <v>345149</v>
      </c>
      <c r="EN20" s="26">
        <v>335444</v>
      </c>
      <c r="EO20" s="26">
        <v>342934</v>
      </c>
      <c r="EP20" s="26">
        <v>322835</v>
      </c>
      <c r="EQ20" s="26">
        <v>305784</v>
      </c>
      <c r="ER20" s="26">
        <v>351657</v>
      </c>
      <c r="ES20" s="26">
        <v>329684</v>
      </c>
      <c r="ET20" s="26">
        <v>320348</v>
      </c>
      <c r="EU20" s="26">
        <v>324712</v>
      </c>
      <c r="EV20" s="26">
        <v>336720</v>
      </c>
      <c r="EW20" s="26">
        <v>337500</v>
      </c>
      <c r="EX20" s="26">
        <v>345167</v>
      </c>
      <c r="EY20" s="26">
        <v>339171</v>
      </c>
      <c r="EZ20" s="26">
        <v>358342</v>
      </c>
      <c r="FA20" s="26">
        <v>359594</v>
      </c>
    </row>
    <row r="21" spans="1:157" ht="20.100000000000001" customHeight="1">
      <c r="A21" s="8" t="s">
        <v>228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</row>
    <row r="22" spans="1:157" ht="20.100000000000001" customHeight="1">
      <c r="A22" s="32" t="s">
        <v>66</v>
      </c>
      <c r="B22" s="32" t="s">
        <v>67</v>
      </c>
      <c r="C22" s="33">
        <v>1995</v>
      </c>
      <c r="D22" s="33">
        <v>1996</v>
      </c>
      <c r="E22" s="33">
        <v>1997</v>
      </c>
      <c r="F22" s="33">
        <v>1998</v>
      </c>
      <c r="G22" s="33">
        <v>1999</v>
      </c>
      <c r="H22" s="33">
        <v>2000</v>
      </c>
      <c r="I22" s="33">
        <v>2001</v>
      </c>
      <c r="J22" s="33">
        <v>2002</v>
      </c>
      <c r="K22" s="33">
        <v>2003</v>
      </c>
      <c r="L22" s="33">
        <v>2004</v>
      </c>
      <c r="M22" s="33">
        <v>2005</v>
      </c>
      <c r="N22" s="34">
        <v>2006</v>
      </c>
      <c r="O22" s="34">
        <v>2007</v>
      </c>
      <c r="P22" s="34">
        <v>2008</v>
      </c>
      <c r="Q22" s="34">
        <v>2009</v>
      </c>
      <c r="R22" s="34">
        <v>2010</v>
      </c>
      <c r="S22" s="34">
        <v>2011</v>
      </c>
      <c r="T22" s="34">
        <v>2012</v>
      </c>
      <c r="U22" s="34">
        <v>2013</v>
      </c>
      <c r="V22" s="34">
        <v>2014</v>
      </c>
      <c r="W22" s="34">
        <v>2015</v>
      </c>
      <c r="X22" s="34">
        <v>2016</v>
      </c>
      <c r="Y22" s="34">
        <v>2017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</row>
    <row r="23" spans="1:157" ht="20.100000000000001" customHeight="1">
      <c r="A23" s="168" t="s">
        <v>57</v>
      </c>
      <c r="B23" s="25" t="s">
        <v>223</v>
      </c>
      <c r="C23" s="26">
        <v>595272320</v>
      </c>
      <c r="D23" s="26">
        <v>621239664</v>
      </c>
      <c r="E23" s="26">
        <v>700344184</v>
      </c>
      <c r="F23" s="26">
        <v>567023195</v>
      </c>
      <c r="G23" s="26">
        <v>567344200</v>
      </c>
      <c r="H23" s="26">
        <v>676315453</v>
      </c>
      <c r="I23" s="26">
        <v>721822691</v>
      </c>
      <c r="J23" s="26">
        <v>772444316</v>
      </c>
      <c r="K23" s="26">
        <v>758315596</v>
      </c>
      <c r="L23" s="26">
        <v>679412965</v>
      </c>
      <c r="M23" s="26">
        <v>687451212</v>
      </c>
      <c r="N23" s="35">
        <f>SUM(N13:Y13)</f>
        <v>690778476</v>
      </c>
      <c r="O23" s="35">
        <f>SUM(Z13:AK13)</f>
        <v>715221847</v>
      </c>
      <c r="P23" s="35">
        <f>SUM(AL13:AW13)</f>
        <v>729825526</v>
      </c>
      <c r="Q23" s="35">
        <f>SUM(AX13:BI13)</f>
        <v>766678616</v>
      </c>
      <c r="R23" s="35">
        <f>SUM(BJ13:BU13)</f>
        <v>778030531</v>
      </c>
      <c r="S23" s="35">
        <f>SUM(BV13:CG13)</f>
        <v>784760643</v>
      </c>
      <c r="T23" s="35">
        <f>SUM(CH13:CS13)</f>
        <v>892550431</v>
      </c>
      <c r="U23" s="35">
        <f>SUM(CT13:DE13)</f>
        <v>879311786</v>
      </c>
      <c r="V23" s="35">
        <f>SUM(DF13:DQ13)</f>
        <v>810628011</v>
      </c>
      <c r="W23" s="35">
        <f>SUM(DR13:EC13)</f>
        <v>0</v>
      </c>
      <c r="X23" s="35">
        <f>SUM(ED13:EO13)</f>
        <v>0</v>
      </c>
      <c r="Y23" s="35">
        <f>SUM(EP13:FA13)</f>
        <v>0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</row>
    <row r="24" spans="1:157" ht="20.100000000000001" customHeight="1">
      <c r="A24" s="169"/>
      <c r="B24" s="25" t="s">
        <v>224</v>
      </c>
      <c r="C24" s="26">
        <v>57469339</v>
      </c>
      <c r="D24" s="26">
        <v>53526971</v>
      </c>
      <c r="E24" s="26">
        <v>53827826</v>
      </c>
      <c r="F24" s="26">
        <v>43344820</v>
      </c>
      <c r="G24" s="26">
        <v>42080967</v>
      </c>
      <c r="H24" s="26">
        <v>45239839</v>
      </c>
      <c r="I24" s="26">
        <v>45122332</v>
      </c>
      <c r="J24" s="26">
        <v>45732629</v>
      </c>
      <c r="K24" s="26">
        <v>47109970</v>
      </c>
      <c r="L24" s="26">
        <v>44512467</v>
      </c>
      <c r="M24" s="26">
        <v>41668802</v>
      </c>
      <c r="N24" s="35">
        <f t="shared" ref="N24:N30" si="0">SUM(N14:Y14)</f>
        <v>43340580</v>
      </c>
      <c r="O24" s="35">
        <f t="shared" ref="O24:O30" si="1">SUM(Z14:AK14)</f>
        <v>44561779</v>
      </c>
      <c r="P24" s="35">
        <f t="shared" ref="P24:P30" si="2">SUM(AL14:AW14)</f>
        <v>46805688</v>
      </c>
      <c r="Q24" s="35">
        <f t="shared" ref="Q24:Q30" si="3">SUM(AX14:BI14)</f>
        <v>38897704</v>
      </c>
      <c r="R24" s="35">
        <f t="shared" ref="R24:R30" si="4">SUM(BJ14:BU14)</f>
        <v>39217445</v>
      </c>
      <c r="S24" s="35">
        <f t="shared" ref="S24:S30" si="5">SUM(BV14:CG14)</f>
        <v>40283715</v>
      </c>
      <c r="T24" s="35">
        <f t="shared" ref="T24:T30" si="6">SUM(CH14:CS14)</f>
        <v>40308928</v>
      </c>
      <c r="U24" s="35">
        <f t="shared" ref="U24:U30" si="7">SUM(CT14:DE14)</f>
        <v>39822270</v>
      </c>
      <c r="V24" s="35">
        <f t="shared" ref="V24:V30" si="8">SUM(DF14:DQ14)</f>
        <v>37379168</v>
      </c>
      <c r="W24" s="35">
        <f t="shared" ref="W24:W30" si="9">SUM(DR14:EC14)</f>
        <v>37093642</v>
      </c>
      <c r="X24" s="35">
        <f t="shared" ref="X24:X30" si="10">SUM(ED14:EO14)</f>
        <v>32555441</v>
      </c>
      <c r="Y24" s="35">
        <f t="shared" ref="Y24:Y30" si="11">SUM(EP14:FA14)</f>
        <v>31669610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</row>
    <row r="25" spans="1:157" ht="20.100000000000001" customHeight="1">
      <c r="A25" s="169"/>
      <c r="B25" s="25" t="s">
        <v>225</v>
      </c>
      <c r="C25" s="26">
        <v>408368372</v>
      </c>
      <c r="D25" s="26">
        <v>426413788</v>
      </c>
      <c r="E25" s="26">
        <v>499083185</v>
      </c>
      <c r="F25" s="26">
        <v>408136000</v>
      </c>
      <c r="G25" s="26">
        <v>401177000</v>
      </c>
      <c r="H25" s="26">
        <v>496174000</v>
      </c>
      <c r="I25" s="26">
        <v>535725000</v>
      </c>
      <c r="J25" s="26">
        <v>584573000</v>
      </c>
      <c r="K25" s="26">
        <v>565456252</v>
      </c>
      <c r="L25" s="26">
        <v>518855708</v>
      </c>
      <c r="M25" s="26">
        <v>526000147</v>
      </c>
      <c r="N25" s="35">
        <f t="shared" si="0"/>
        <v>529277871</v>
      </c>
      <c r="O25" s="35">
        <f t="shared" si="1"/>
        <v>550264471</v>
      </c>
      <c r="P25" s="35">
        <f t="shared" si="2"/>
        <v>555801345</v>
      </c>
      <c r="Q25" s="35">
        <f t="shared" si="3"/>
        <v>607480325</v>
      </c>
      <c r="R25" s="35">
        <f t="shared" si="4"/>
        <v>619529647</v>
      </c>
      <c r="S25" s="35">
        <f t="shared" si="5"/>
        <v>631175068</v>
      </c>
      <c r="T25" s="35">
        <f t="shared" si="6"/>
        <v>732918919</v>
      </c>
      <c r="U25" s="35">
        <f t="shared" si="7"/>
        <v>721376719</v>
      </c>
      <c r="V25" s="35">
        <f t="shared" si="8"/>
        <v>655045636</v>
      </c>
      <c r="W25" s="35">
        <f t="shared" si="9"/>
        <v>0</v>
      </c>
      <c r="X25" s="35">
        <f t="shared" si="10"/>
        <v>0</v>
      </c>
      <c r="Y25" s="35">
        <f t="shared" si="11"/>
        <v>0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</row>
    <row r="26" spans="1:157" ht="20.100000000000001" customHeight="1">
      <c r="A26" s="169"/>
      <c r="B26" s="25" t="s">
        <v>226</v>
      </c>
      <c r="C26" s="26">
        <v>129111889</v>
      </c>
      <c r="D26" s="26">
        <v>140947542</v>
      </c>
      <c r="E26" s="26">
        <v>147045854</v>
      </c>
      <c r="F26" s="26">
        <v>115178828</v>
      </c>
      <c r="G26" s="26">
        <v>123692958</v>
      </c>
      <c r="H26" s="26">
        <v>134467386</v>
      </c>
      <c r="I26" s="26">
        <v>140544327</v>
      </c>
      <c r="J26" s="26">
        <v>141705985</v>
      </c>
      <c r="K26" s="26">
        <v>145326809</v>
      </c>
      <c r="L26" s="26">
        <v>115635806</v>
      </c>
      <c r="M26" s="26">
        <v>119409878</v>
      </c>
      <c r="N26" s="35">
        <f t="shared" si="0"/>
        <v>117804776</v>
      </c>
      <c r="O26" s="35">
        <f t="shared" si="1"/>
        <v>120079199</v>
      </c>
      <c r="P26" s="35">
        <f t="shared" si="2"/>
        <v>126964254</v>
      </c>
      <c r="Q26" s="35">
        <f t="shared" si="3"/>
        <v>120031910</v>
      </c>
      <c r="R26" s="35">
        <f t="shared" si="4"/>
        <v>119021580</v>
      </c>
      <c r="S26" s="35">
        <f t="shared" si="5"/>
        <v>113028142</v>
      </c>
      <c r="T26" s="35">
        <f t="shared" si="6"/>
        <v>119057307</v>
      </c>
      <c r="U26" s="35">
        <f t="shared" si="7"/>
        <v>117860110</v>
      </c>
      <c r="V26" s="35">
        <f t="shared" si="8"/>
        <v>117920088</v>
      </c>
      <c r="W26" s="35">
        <f t="shared" si="9"/>
        <v>128611230</v>
      </c>
      <c r="X26" s="35">
        <f t="shared" si="10"/>
        <v>143227348</v>
      </c>
      <c r="Y26" s="35">
        <f t="shared" si="11"/>
        <v>142587307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</row>
    <row r="27" spans="1:157" ht="20.100000000000001" customHeight="1">
      <c r="A27" s="170"/>
      <c r="B27" s="25" t="s">
        <v>227</v>
      </c>
      <c r="C27" s="26">
        <v>322720</v>
      </c>
      <c r="D27" s="26">
        <v>351363</v>
      </c>
      <c r="E27" s="26">
        <v>387319</v>
      </c>
      <c r="F27" s="26">
        <v>363547</v>
      </c>
      <c r="G27" s="26">
        <v>393275</v>
      </c>
      <c r="H27" s="26">
        <v>434228</v>
      </c>
      <c r="I27" s="26">
        <v>431032</v>
      </c>
      <c r="J27" s="26">
        <v>432702</v>
      </c>
      <c r="K27" s="26">
        <v>422565</v>
      </c>
      <c r="L27" s="26">
        <v>408984</v>
      </c>
      <c r="M27" s="26">
        <v>372385</v>
      </c>
      <c r="N27" s="35">
        <f t="shared" si="0"/>
        <v>355249</v>
      </c>
      <c r="O27" s="35">
        <f t="shared" si="1"/>
        <v>316398</v>
      </c>
      <c r="P27" s="35">
        <f t="shared" si="2"/>
        <v>254239</v>
      </c>
      <c r="Q27" s="35">
        <f t="shared" si="3"/>
        <v>268677</v>
      </c>
      <c r="R27" s="35">
        <f t="shared" si="4"/>
        <v>261859</v>
      </c>
      <c r="S27" s="35">
        <f t="shared" si="5"/>
        <v>273718</v>
      </c>
      <c r="T27" s="35">
        <f t="shared" si="6"/>
        <v>265277</v>
      </c>
      <c r="U27" s="35">
        <f t="shared" si="7"/>
        <v>252687</v>
      </c>
      <c r="V27" s="35">
        <f t="shared" si="8"/>
        <v>283119</v>
      </c>
      <c r="W27" s="35">
        <f t="shared" si="9"/>
        <v>287782</v>
      </c>
      <c r="X27" s="35">
        <f t="shared" si="10"/>
        <v>292884</v>
      </c>
      <c r="Y27" s="35">
        <f t="shared" si="11"/>
        <v>290127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</row>
    <row r="28" spans="1:157" ht="20.100000000000001" customHeight="1">
      <c r="A28" s="168" t="s">
        <v>63</v>
      </c>
      <c r="B28" s="25" t="s">
        <v>223</v>
      </c>
      <c r="C28" s="26">
        <v>405714274</v>
      </c>
      <c r="D28" s="26">
        <v>442551230</v>
      </c>
      <c r="E28" s="26">
        <v>486661311</v>
      </c>
      <c r="F28" s="26">
        <v>476222728</v>
      </c>
      <c r="G28" s="26">
        <v>533902560</v>
      </c>
      <c r="H28" s="26">
        <v>571548755</v>
      </c>
      <c r="I28" s="26">
        <v>612773903</v>
      </c>
      <c r="J28" s="26">
        <v>637622077</v>
      </c>
      <c r="K28" s="26">
        <v>669816827</v>
      </c>
      <c r="L28" s="26">
        <v>735946247</v>
      </c>
      <c r="M28" s="26">
        <v>757553023</v>
      </c>
      <c r="N28" s="35">
        <f t="shared" si="0"/>
        <v>812683138</v>
      </c>
      <c r="O28" s="35">
        <f t="shared" si="1"/>
        <v>865661443</v>
      </c>
      <c r="P28" s="35">
        <f t="shared" si="2"/>
        <v>895933749</v>
      </c>
      <c r="Q28" s="35">
        <f t="shared" si="3"/>
        <v>851171113</v>
      </c>
      <c r="R28" s="35">
        <f t="shared" si="4"/>
        <v>969520226</v>
      </c>
      <c r="S28" s="35">
        <f t="shared" si="5"/>
        <v>1051270490</v>
      </c>
      <c r="T28" s="35">
        <f t="shared" si="6"/>
        <v>1111747050</v>
      </c>
      <c r="U28" s="35">
        <f t="shared" si="7"/>
        <v>1126451308</v>
      </c>
      <c r="V28" s="35">
        <f t="shared" si="8"/>
        <v>1188051936</v>
      </c>
      <c r="W28" s="35">
        <f t="shared" si="9"/>
        <v>1220300498</v>
      </c>
      <c r="X28" s="35">
        <f t="shared" si="10"/>
        <v>1246377969</v>
      </c>
      <c r="Y28" s="35">
        <f t="shared" si="11"/>
        <v>1316520988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</row>
    <row r="29" spans="1:157" ht="20.100000000000001" customHeight="1">
      <c r="A29" s="169"/>
      <c r="B29" s="25" t="s">
        <v>226</v>
      </c>
      <c r="C29" s="26">
        <v>404423525</v>
      </c>
      <c r="D29" s="26">
        <v>441120256</v>
      </c>
      <c r="E29" s="26">
        <v>485030237</v>
      </c>
      <c r="F29" s="26">
        <v>474751966</v>
      </c>
      <c r="G29" s="26">
        <v>532183132</v>
      </c>
      <c r="H29" s="26">
        <v>569599403</v>
      </c>
      <c r="I29" s="26">
        <v>610910071</v>
      </c>
      <c r="J29" s="26">
        <v>635545272</v>
      </c>
      <c r="K29" s="26">
        <v>667608033</v>
      </c>
      <c r="L29" s="26">
        <v>733377114</v>
      </c>
      <c r="M29" s="26">
        <v>754936409</v>
      </c>
      <c r="N29" s="35">
        <f t="shared" si="0"/>
        <v>809829604</v>
      </c>
      <c r="O29" s="35">
        <f t="shared" si="1"/>
        <v>862523478</v>
      </c>
      <c r="P29" s="35">
        <f t="shared" si="2"/>
        <v>892936382</v>
      </c>
      <c r="Q29" s="35">
        <f t="shared" si="3"/>
        <v>848298644</v>
      </c>
      <c r="R29" s="35">
        <f t="shared" si="4"/>
        <v>966193342</v>
      </c>
      <c r="S29" s="35">
        <f t="shared" si="5"/>
        <v>1047986198</v>
      </c>
      <c r="T29" s="35">
        <f t="shared" si="6"/>
        <v>1108538270</v>
      </c>
      <c r="U29" s="35">
        <f t="shared" si="7"/>
        <v>1123205055</v>
      </c>
      <c r="V29" s="35">
        <f t="shared" si="8"/>
        <v>1184641194</v>
      </c>
      <c r="W29" s="35">
        <f t="shared" si="9"/>
        <v>1216781726</v>
      </c>
      <c r="X29" s="35">
        <f t="shared" si="10"/>
        <v>1242597061</v>
      </c>
      <c r="Y29" s="35">
        <f t="shared" si="11"/>
        <v>1312489474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</row>
    <row r="30" spans="1:157" ht="20.100000000000001" customHeight="1">
      <c r="A30" s="170"/>
      <c r="B30" s="29" t="s">
        <v>227</v>
      </c>
      <c r="C30" s="26">
        <v>1290749</v>
      </c>
      <c r="D30" s="26">
        <v>1430974</v>
      </c>
      <c r="E30" s="26">
        <v>1631074</v>
      </c>
      <c r="F30" s="26">
        <v>1470762</v>
      </c>
      <c r="G30" s="26">
        <v>1719428</v>
      </c>
      <c r="H30" s="26">
        <v>1949352</v>
      </c>
      <c r="I30" s="26">
        <v>1863832</v>
      </c>
      <c r="J30" s="26">
        <v>2076805</v>
      </c>
      <c r="K30" s="26">
        <v>2208794</v>
      </c>
      <c r="L30" s="26">
        <v>2569133</v>
      </c>
      <c r="M30" s="26">
        <v>2616614</v>
      </c>
      <c r="N30" s="35">
        <f t="shared" si="0"/>
        <v>2853534</v>
      </c>
      <c r="O30" s="35">
        <f t="shared" si="1"/>
        <v>3137965</v>
      </c>
      <c r="P30" s="35">
        <f t="shared" si="2"/>
        <v>2997367</v>
      </c>
      <c r="Q30" s="35">
        <f t="shared" si="3"/>
        <v>2872469</v>
      </c>
      <c r="R30" s="35">
        <f t="shared" si="4"/>
        <v>3326884</v>
      </c>
      <c r="S30" s="35">
        <f t="shared" si="5"/>
        <v>3284292</v>
      </c>
      <c r="T30" s="35">
        <f t="shared" si="6"/>
        <v>3208780</v>
      </c>
      <c r="U30" s="35">
        <f t="shared" si="7"/>
        <v>3246253</v>
      </c>
      <c r="V30" s="35">
        <f t="shared" si="8"/>
        <v>3410742</v>
      </c>
      <c r="W30" s="35">
        <f t="shared" si="9"/>
        <v>3518772</v>
      </c>
      <c r="X30" s="35">
        <f t="shared" si="10"/>
        <v>3780908</v>
      </c>
      <c r="Y30" s="35">
        <f t="shared" si="11"/>
        <v>4031514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</row>
    <row r="31" spans="1:157" ht="20.100000000000001" customHeight="1">
      <c r="A31" s="171" t="s">
        <v>229</v>
      </c>
      <c r="B31" s="29" t="s">
        <v>230</v>
      </c>
      <c r="C31" s="31">
        <f>SUM(C26,C29)</f>
        <v>533535414</v>
      </c>
      <c r="D31" s="31">
        <f t="shared" ref="D31:Y32" si="12">SUM(D26,D29)</f>
        <v>582067798</v>
      </c>
      <c r="E31" s="31">
        <f t="shared" si="12"/>
        <v>632076091</v>
      </c>
      <c r="F31" s="31">
        <f t="shared" si="12"/>
        <v>589930794</v>
      </c>
      <c r="G31" s="31">
        <f t="shared" si="12"/>
        <v>655876090</v>
      </c>
      <c r="H31" s="31">
        <f t="shared" si="12"/>
        <v>704066789</v>
      </c>
      <c r="I31" s="31">
        <f t="shared" si="12"/>
        <v>751454398</v>
      </c>
      <c r="J31" s="31">
        <f t="shared" si="12"/>
        <v>777251257</v>
      </c>
      <c r="K31" s="31">
        <f t="shared" si="12"/>
        <v>812934842</v>
      </c>
      <c r="L31" s="31">
        <f t="shared" si="12"/>
        <v>849012920</v>
      </c>
      <c r="M31" s="31">
        <f t="shared" si="12"/>
        <v>874346287</v>
      </c>
      <c r="N31" s="31">
        <f t="shared" si="12"/>
        <v>927634380</v>
      </c>
      <c r="O31" s="31">
        <f t="shared" si="12"/>
        <v>982602677</v>
      </c>
      <c r="P31" s="31">
        <f t="shared" si="12"/>
        <v>1019900636</v>
      </c>
      <c r="Q31" s="31">
        <f t="shared" si="12"/>
        <v>968330554</v>
      </c>
      <c r="R31" s="31">
        <f t="shared" si="12"/>
        <v>1085214922</v>
      </c>
      <c r="S31" s="31">
        <f t="shared" si="12"/>
        <v>1161014340</v>
      </c>
      <c r="T31" s="31">
        <f t="shared" si="12"/>
        <v>1227595577</v>
      </c>
      <c r="U31" s="31">
        <f t="shared" si="12"/>
        <v>1241065165</v>
      </c>
      <c r="V31" s="31">
        <f t="shared" si="12"/>
        <v>1302561282</v>
      </c>
      <c r="W31" s="31">
        <f t="shared" si="12"/>
        <v>1345392956</v>
      </c>
      <c r="X31" s="31">
        <f t="shared" si="12"/>
        <v>1385824409</v>
      </c>
      <c r="Y31" s="31">
        <f t="shared" si="12"/>
        <v>1455076781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</row>
    <row r="32" spans="1:157" ht="20.100000000000001" customHeight="1">
      <c r="A32" s="171"/>
      <c r="B32" s="29" t="s">
        <v>231</v>
      </c>
      <c r="C32" s="31">
        <f>SUM(C27,C30)</f>
        <v>1613469</v>
      </c>
      <c r="D32" s="31">
        <f t="shared" si="12"/>
        <v>1782337</v>
      </c>
      <c r="E32" s="31">
        <f t="shared" si="12"/>
        <v>2018393</v>
      </c>
      <c r="F32" s="31">
        <f t="shared" si="12"/>
        <v>1834309</v>
      </c>
      <c r="G32" s="31">
        <f t="shared" si="12"/>
        <v>2112703</v>
      </c>
      <c r="H32" s="31">
        <f t="shared" si="12"/>
        <v>2383580</v>
      </c>
      <c r="I32" s="31">
        <f t="shared" si="12"/>
        <v>2294864</v>
      </c>
      <c r="J32" s="31">
        <f t="shared" si="12"/>
        <v>2509507</v>
      </c>
      <c r="K32" s="31">
        <f t="shared" si="12"/>
        <v>2631359</v>
      </c>
      <c r="L32" s="31">
        <f t="shared" si="12"/>
        <v>2978117</v>
      </c>
      <c r="M32" s="31">
        <f t="shared" si="12"/>
        <v>2988999</v>
      </c>
      <c r="N32" s="31">
        <f t="shared" si="12"/>
        <v>3208783</v>
      </c>
      <c r="O32" s="31">
        <f t="shared" si="12"/>
        <v>3454363</v>
      </c>
      <c r="P32" s="31">
        <f t="shared" si="12"/>
        <v>3251606</v>
      </c>
      <c r="Q32" s="31">
        <f t="shared" si="12"/>
        <v>3141146</v>
      </c>
      <c r="R32" s="31">
        <f t="shared" si="12"/>
        <v>3588743</v>
      </c>
      <c r="S32" s="31">
        <f t="shared" si="12"/>
        <v>3558010</v>
      </c>
      <c r="T32" s="31">
        <f t="shared" si="12"/>
        <v>3474057</v>
      </c>
      <c r="U32" s="31">
        <f t="shared" si="12"/>
        <v>3498940</v>
      </c>
      <c r="V32" s="31">
        <f t="shared" si="12"/>
        <v>3693861</v>
      </c>
      <c r="W32" s="31">
        <f t="shared" si="12"/>
        <v>3806554</v>
      </c>
      <c r="X32" s="31">
        <f t="shared" si="12"/>
        <v>4073792</v>
      </c>
      <c r="Y32" s="31">
        <f t="shared" si="12"/>
        <v>4321641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</row>
    <row r="33" spans="1:21">
      <c r="J33" s="8" t="s">
        <v>232</v>
      </c>
      <c r="K33" s="8" t="s">
        <v>233</v>
      </c>
    </row>
    <row r="34" spans="1:21">
      <c r="A34" s="36" t="s">
        <v>234</v>
      </c>
      <c r="B34" s="167" t="s">
        <v>235</v>
      </c>
      <c r="C34" s="167"/>
      <c r="D34" s="167" t="s">
        <v>236</v>
      </c>
      <c r="E34" s="167"/>
      <c r="F34" s="167" t="s">
        <v>229</v>
      </c>
      <c r="G34" s="167"/>
      <c r="I34" s="37" t="s">
        <v>237</v>
      </c>
      <c r="J34" s="163" t="s">
        <v>235</v>
      </c>
      <c r="K34" s="163"/>
      <c r="L34" s="164" t="s">
        <v>236</v>
      </c>
      <c r="M34" s="164"/>
      <c r="N34" s="164" t="s">
        <v>229</v>
      </c>
      <c r="O34" s="164"/>
      <c r="P34" s="164" t="s">
        <v>238</v>
      </c>
      <c r="Q34" s="164"/>
      <c r="T34" s="8"/>
      <c r="U34" s="8"/>
    </row>
    <row r="35" spans="1:21">
      <c r="A35" s="38" t="s">
        <v>239</v>
      </c>
      <c r="B35" s="39" t="s">
        <v>240</v>
      </c>
      <c r="C35" s="39" t="s">
        <v>241</v>
      </c>
      <c r="D35" s="39" t="s">
        <v>240</v>
      </c>
      <c r="E35" s="39" t="s">
        <v>241</v>
      </c>
      <c r="F35" s="39" t="s">
        <v>240</v>
      </c>
      <c r="G35" s="39" t="s">
        <v>241</v>
      </c>
      <c r="I35" s="10" t="s">
        <v>239</v>
      </c>
      <c r="J35" s="10" t="s">
        <v>242</v>
      </c>
      <c r="K35" s="10" t="s">
        <v>243</v>
      </c>
      <c r="L35" s="10" t="s">
        <v>242</v>
      </c>
      <c r="M35" s="10" t="s">
        <v>243</v>
      </c>
      <c r="N35" s="10" t="s">
        <v>242</v>
      </c>
      <c r="O35" s="10" t="s">
        <v>243</v>
      </c>
      <c r="P35" s="10" t="s">
        <v>244</v>
      </c>
      <c r="Q35" s="10" t="s">
        <v>245</v>
      </c>
      <c r="R35" s="10" t="s">
        <v>246</v>
      </c>
      <c r="S35" s="10" t="s">
        <v>247</v>
      </c>
    </row>
    <row r="36" spans="1:21">
      <c r="A36" s="40">
        <v>1990</v>
      </c>
      <c r="B36" s="41">
        <v>8260</v>
      </c>
      <c r="C36" s="41">
        <v>520</v>
      </c>
      <c r="D36" s="41">
        <v>236</v>
      </c>
      <c r="E36" s="41">
        <v>84</v>
      </c>
      <c r="F36" s="41">
        <f>SUM(B36,D36)</f>
        <v>8496</v>
      </c>
      <c r="G36" s="41">
        <f>SUM(C36,E36)</f>
        <v>604</v>
      </c>
      <c r="I36" s="9">
        <v>1990</v>
      </c>
      <c r="J36" s="42">
        <v>63914</v>
      </c>
      <c r="K36" s="42">
        <v>21127</v>
      </c>
      <c r="L36" s="42">
        <v>219781</v>
      </c>
      <c r="M36" s="42">
        <v>1833650</v>
      </c>
      <c r="N36" s="42">
        <v>283695</v>
      </c>
      <c r="O36" s="42">
        <v>1854777</v>
      </c>
      <c r="P36" s="42">
        <v>691.75726133577291</v>
      </c>
      <c r="Q36" s="43">
        <v>3335.1570679040137</v>
      </c>
      <c r="R36" s="42">
        <v>1858112.157067904</v>
      </c>
      <c r="S36" s="44">
        <v>8.3430778820735192</v>
      </c>
    </row>
    <row r="37" spans="1:21">
      <c r="A37" s="40">
        <v>1991</v>
      </c>
      <c r="B37" s="41">
        <v>8485</v>
      </c>
      <c r="C37" s="41">
        <v>524</v>
      </c>
      <c r="D37" s="41">
        <v>335</v>
      </c>
      <c r="E37" s="41">
        <v>113</v>
      </c>
      <c r="F37" s="41">
        <f t="shared" ref="F37:G65" si="13">SUM(B37,D37)</f>
        <v>8820</v>
      </c>
      <c r="G37" s="41">
        <f t="shared" si="13"/>
        <v>637</v>
      </c>
      <c r="I37" s="9">
        <v>1991</v>
      </c>
      <c r="J37" s="42">
        <v>76124</v>
      </c>
      <c r="K37" s="42">
        <v>24737</v>
      </c>
      <c r="L37" s="42">
        <v>262972</v>
      </c>
      <c r="M37" s="42">
        <v>2168582</v>
      </c>
      <c r="N37" s="42">
        <v>339096</v>
      </c>
      <c r="O37" s="42">
        <v>2193319</v>
      </c>
      <c r="P37" s="42">
        <v>711.43318823257107</v>
      </c>
      <c r="Q37" s="43">
        <v>3279.018741124693</v>
      </c>
      <c r="R37" s="42">
        <v>2196598.0187411248</v>
      </c>
      <c r="S37" s="44">
        <v>8.2464368830141606</v>
      </c>
    </row>
    <row r="38" spans="1:21">
      <c r="A38" s="40">
        <v>1992</v>
      </c>
      <c r="B38" s="41">
        <v>8733</v>
      </c>
      <c r="C38" s="41">
        <v>525</v>
      </c>
      <c r="D38" s="41">
        <v>338</v>
      </c>
      <c r="E38" s="41">
        <v>130</v>
      </c>
      <c r="F38" s="41">
        <f t="shared" si="13"/>
        <v>9071</v>
      </c>
      <c r="G38" s="41">
        <f t="shared" si="13"/>
        <v>655</v>
      </c>
      <c r="I38" s="9">
        <v>1992</v>
      </c>
      <c r="J38" s="42">
        <v>85589</v>
      </c>
      <c r="K38" s="42">
        <v>36008</v>
      </c>
      <c r="L38" s="42">
        <v>285573</v>
      </c>
      <c r="M38" s="42">
        <v>2457145</v>
      </c>
      <c r="N38" s="42">
        <v>371162</v>
      </c>
      <c r="O38" s="42">
        <v>2493153</v>
      </c>
      <c r="P38" s="42">
        <v>777.71743115434151</v>
      </c>
      <c r="Q38" s="43">
        <v>3649.4864073361086</v>
      </c>
      <c r="R38" s="42">
        <v>2496802.4864073363</v>
      </c>
      <c r="S38" s="44">
        <v>8.6042623077111635</v>
      </c>
    </row>
    <row r="39" spans="1:21">
      <c r="A39" s="40">
        <v>1993</v>
      </c>
      <c r="B39" s="41">
        <v>7990</v>
      </c>
      <c r="C39" s="41">
        <v>468</v>
      </c>
      <c r="D39" s="41">
        <v>296</v>
      </c>
      <c r="E39" s="41">
        <v>112</v>
      </c>
      <c r="F39" s="41">
        <f t="shared" si="13"/>
        <v>8286</v>
      </c>
      <c r="G39" s="41">
        <f t="shared" si="13"/>
        <v>580</v>
      </c>
      <c r="I39" s="9">
        <v>1993</v>
      </c>
      <c r="J39" s="42">
        <v>96196</v>
      </c>
      <c r="K39" s="42">
        <v>38765</v>
      </c>
      <c r="L39" s="42">
        <v>316872</v>
      </c>
      <c r="M39" s="42">
        <v>2768396</v>
      </c>
      <c r="N39" s="42">
        <v>413068</v>
      </c>
      <c r="O39" s="42">
        <v>2807161</v>
      </c>
      <c r="P39" s="42">
        <v>882.28661309696463</v>
      </c>
      <c r="Q39" s="43">
        <v>4532.7321941150904</v>
      </c>
      <c r="R39" s="42">
        <v>2811693.7321941149</v>
      </c>
      <c r="S39" s="44">
        <v>8.736638137796966</v>
      </c>
    </row>
    <row r="40" spans="1:21">
      <c r="A40" s="40">
        <v>1994</v>
      </c>
      <c r="B40" s="41">
        <v>7869</v>
      </c>
      <c r="C40" s="41">
        <v>436</v>
      </c>
      <c r="D40" s="41">
        <v>411</v>
      </c>
      <c r="E40" s="41">
        <v>163</v>
      </c>
      <c r="F40" s="41">
        <f t="shared" si="13"/>
        <v>8280</v>
      </c>
      <c r="G40" s="41">
        <f t="shared" si="13"/>
        <v>599</v>
      </c>
      <c r="I40" s="9">
        <v>1994</v>
      </c>
      <c r="J40" s="42">
        <v>117694</v>
      </c>
      <c r="K40" s="42">
        <v>34935</v>
      </c>
      <c r="L40" s="42">
        <v>353428</v>
      </c>
      <c r="M40" s="42">
        <v>2881696</v>
      </c>
      <c r="N40" s="42">
        <v>471122</v>
      </c>
      <c r="O40" s="42">
        <v>2916631</v>
      </c>
      <c r="P40" s="42">
        <v>1022.8850743821204</v>
      </c>
      <c r="Q40" s="43">
        <v>5124.0649144423633</v>
      </c>
      <c r="R40" s="42">
        <v>2921755.0649144421</v>
      </c>
      <c r="S40" s="44">
        <v>8.1535588578154528</v>
      </c>
    </row>
    <row r="41" spans="1:21">
      <c r="A41" s="40">
        <v>1995</v>
      </c>
      <c r="B41" s="41">
        <v>8702</v>
      </c>
      <c r="C41" s="41">
        <v>502</v>
      </c>
      <c r="D41" s="41">
        <v>395</v>
      </c>
      <c r="E41" s="41">
        <v>136</v>
      </c>
      <c r="F41" s="41">
        <f t="shared" si="13"/>
        <v>9097</v>
      </c>
      <c r="G41" s="41">
        <f t="shared" si="13"/>
        <v>638</v>
      </c>
      <c r="I41" s="9">
        <v>1995</v>
      </c>
      <c r="J41" s="42">
        <v>129112</v>
      </c>
      <c r="K41" s="42">
        <v>43936</v>
      </c>
      <c r="L41" s="42">
        <v>404424</v>
      </c>
      <c r="M41" s="42">
        <v>3263717</v>
      </c>
      <c r="N41" s="42">
        <v>533536</v>
      </c>
      <c r="O41" s="42">
        <v>3307653</v>
      </c>
      <c r="P41" s="42">
        <v>1163.1310212592546</v>
      </c>
      <c r="Q41" s="43">
        <v>5924.5774944306577</v>
      </c>
      <c r="R41" s="42">
        <v>3313577.5774944308</v>
      </c>
      <c r="S41" s="44">
        <v>8.0700378810357449</v>
      </c>
    </row>
    <row r="42" spans="1:21">
      <c r="A42" s="40">
        <v>1996</v>
      </c>
      <c r="B42" s="41">
        <v>9413</v>
      </c>
      <c r="C42" s="41">
        <v>547</v>
      </c>
      <c r="D42" s="41">
        <v>523</v>
      </c>
      <c r="E42" s="41">
        <v>198</v>
      </c>
      <c r="F42" s="41">
        <f t="shared" si="13"/>
        <v>9936</v>
      </c>
      <c r="G42" s="41">
        <f t="shared" si="13"/>
        <v>745</v>
      </c>
      <c r="I42" s="9">
        <v>1996</v>
      </c>
      <c r="J42" s="42">
        <v>140948</v>
      </c>
      <c r="K42" s="42">
        <v>46452</v>
      </c>
      <c r="L42" s="42">
        <v>441120</v>
      </c>
      <c r="M42" s="42">
        <v>3575745</v>
      </c>
      <c r="N42" s="42">
        <v>582068</v>
      </c>
      <c r="O42" s="42">
        <v>3622197</v>
      </c>
      <c r="P42" s="42">
        <v>1284.8659968292889</v>
      </c>
      <c r="Q42" s="43">
        <v>6615.5542787746344</v>
      </c>
      <c r="R42" s="42">
        <v>3628812.5542787747</v>
      </c>
      <c r="S42" s="44">
        <v>8.1060595756256806</v>
      </c>
    </row>
    <row r="43" spans="1:21">
      <c r="A43" s="40">
        <v>1997</v>
      </c>
      <c r="B43" s="41">
        <v>9899</v>
      </c>
      <c r="C43" s="41">
        <v>571</v>
      </c>
      <c r="D43" s="41">
        <v>564</v>
      </c>
      <c r="E43" s="41">
        <v>214</v>
      </c>
      <c r="F43" s="41">
        <f t="shared" si="13"/>
        <v>10463</v>
      </c>
      <c r="G43" s="41">
        <f t="shared" si="13"/>
        <v>785</v>
      </c>
      <c r="I43" s="9">
        <v>1997</v>
      </c>
      <c r="J43" s="42">
        <v>147046</v>
      </c>
      <c r="K43" s="42">
        <v>45299</v>
      </c>
      <c r="L43" s="42">
        <v>485030</v>
      </c>
      <c r="M43" s="42">
        <v>4170203</v>
      </c>
      <c r="N43" s="42">
        <v>632076</v>
      </c>
      <c r="O43" s="42">
        <v>4215502</v>
      </c>
      <c r="P43" s="42">
        <v>1455.0360195284388</v>
      </c>
      <c r="Q43" s="43">
        <v>7714.119264961666</v>
      </c>
      <c r="R43" s="42">
        <v>4223216.1192649612</v>
      </c>
      <c r="S43" s="44">
        <v>8.5978248768117442</v>
      </c>
    </row>
    <row r="44" spans="1:21">
      <c r="A44" s="40">
        <v>1998</v>
      </c>
      <c r="B44" s="41">
        <v>8277</v>
      </c>
      <c r="C44" s="41">
        <v>434</v>
      </c>
      <c r="D44" s="41">
        <v>538</v>
      </c>
      <c r="E44" s="41">
        <v>200</v>
      </c>
      <c r="F44" s="41">
        <f t="shared" si="13"/>
        <v>8815</v>
      </c>
      <c r="G44" s="41">
        <f t="shared" si="13"/>
        <v>634</v>
      </c>
      <c r="I44" s="9">
        <v>1998</v>
      </c>
      <c r="J44" s="42">
        <v>115179</v>
      </c>
      <c r="K44" s="42">
        <v>33462</v>
      </c>
      <c r="L44" s="42">
        <v>474752</v>
      </c>
      <c r="M44" s="42">
        <v>4215379</v>
      </c>
      <c r="N44" s="42">
        <v>589931</v>
      </c>
      <c r="O44" s="42">
        <v>4248841</v>
      </c>
      <c r="P44" s="42">
        <v>1322.3240769012657</v>
      </c>
      <c r="Q44" s="43">
        <v>6776.4244436999033</v>
      </c>
      <c r="R44" s="42">
        <v>4255617.4244437004</v>
      </c>
      <c r="S44" s="44">
        <v>8.8791179394715556</v>
      </c>
    </row>
    <row r="45" spans="1:21">
      <c r="A45" s="40">
        <v>1999</v>
      </c>
      <c r="B45" s="41">
        <v>9052</v>
      </c>
      <c r="C45" s="41">
        <v>543</v>
      </c>
      <c r="D45" s="41">
        <v>805</v>
      </c>
      <c r="E45" s="41">
        <v>299</v>
      </c>
      <c r="F45" s="41">
        <f t="shared" si="13"/>
        <v>9857</v>
      </c>
      <c r="G45" s="41">
        <f t="shared" si="13"/>
        <v>842</v>
      </c>
      <c r="I45" s="9">
        <v>1999</v>
      </c>
      <c r="J45" s="42">
        <v>123693</v>
      </c>
      <c r="K45" s="42">
        <v>33699</v>
      </c>
      <c r="L45" s="42">
        <v>532183</v>
      </c>
      <c r="M45" s="42">
        <v>4670305</v>
      </c>
      <c r="N45" s="42">
        <v>655876</v>
      </c>
      <c r="O45" s="42">
        <v>4704004</v>
      </c>
      <c r="P45" s="42">
        <v>1523.0230007564389</v>
      </c>
      <c r="Q45" s="43">
        <v>7856.4579860712984</v>
      </c>
      <c r="R45" s="42">
        <v>4711860.4579860717</v>
      </c>
      <c r="S45" s="44">
        <v>8.7757500709342455</v>
      </c>
    </row>
    <row r="46" spans="1:21">
      <c r="A46" s="40">
        <v>2000</v>
      </c>
      <c r="B46" s="41">
        <v>9702</v>
      </c>
      <c r="C46" s="41">
        <v>672</v>
      </c>
      <c r="D46" s="41">
        <v>999</v>
      </c>
      <c r="E46" s="41">
        <v>398</v>
      </c>
      <c r="F46" s="41">
        <f t="shared" si="13"/>
        <v>10701</v>
      </c>
      <c r="G46" s="41">
        <f t="shared" si="13"/>
        <v>1070</v>
      </c>
      <c r="I46" s="9">
        <v>2000</v>
      </c>
      <c r="J46" s="42">
        <v>131987</v>
      </c>
      <c r="K46" s="42">
        <v>38298</v>
      </c>
      <c r="L46" s="42">
        <v>569599</v>
      </c>
      <c r="M46" s="42">
        <v>4362779</v>
      </c>
      <c r="N46" s="42">
        <v>701586</v>
      </c>
      <c r="O46" s="42">
        <v>4401077</v>
      </c>
      <c r="P46" s="42">
        <v>1718.2957979261798</v>
      </c>
      <c r="Q46" s="43">
        <v>8960.6029466122145</v>
      </c>
      <c r="R46" s="42">
        <v>4410037.6029466121</v>
      </c>
      <c r="S46" s="44">
        <v>7.6593866913389945</v>
      </c>
    </row>
    <row r="47" spans="1:21">
      <c r="A47" s="40">
        <v>2001</v>
      </c>
      <c r="B47" s="41">
        <v>9340</v>
      </c>
      <c r="C47" s="41">
        <v>555</v>
      </c>
      <c r="D47" s="41">
        <v>1075</v>
      </c>
      <c r="E47" s="41">
        <v>401</v>
      </c>
      <c r="F47" s="41">
        <f t="shared" si="13"/>
        <v>10415</v>
      </c>
      <c r="G47" s="41">
        <f t="shared" si="13"/>
        <v>956</v>
      </c>
      <c r="I47" s="9">
        <v>2001</v>
      </c>
      <c r="J47" s="42">
        <v>140544</v>
      </c>
      <c r="K47" s="42">
        <v>36443</v>
      </c>
      <c r="L47" s="45">
        <v>610910.071</v>
      </c>
      <c r="M47" s="46">
        <v>5184035.0642846422</v>
      </c>
      <c r="N47" s="42">
        <v>751454.071</v>
      </c>
      <c r="O47" s="46">
        <v>5220478.0642846422</v>
      </c>
      <c r="P47" s="42">
        <v>1654.3407452954461</v>
      </c>
      <c r="Q47" s="43">
        <v>8165.3187738170891</v>
      </c>
      <c r="R47" s="42">
        <v>5228643.3830584595</v>
      </c>
      <c r="S47" s="47">
        <v>8.4857580687757928</v>
      </c>
    </row>
    <row r="48" spans="1:21">
      <c r="A48" s="40">
        <v>2002</v>
      </c>
      <c r="B48" s="41">
        <v>9460</v>
      </c>
      <c r="C48" s="41">
        <v>565</v>
      </c>
      <c r="D48" s="41">
        <v>1253</v>
      </c>
      <c r="E48" s="41">
        <v>459</v>
      </c>
      <c r="F48" s="41">
        <f t="shared" si="13"/>
        <v>10713</v>
      </c>
      <c r="G48" s="41">
        <f t="shared" si="13"/>
        <v>1024</v>
      </c>
      <c r="I48" s="9">
        <v>2002</v>
      </c>
      <c r="J48" s="42">
        <v>141706</v>
      </c>
      <c r="K48" s="42">
        <v>38171</v>
      </c>
      <c r="L48" s="45">
        <v>635545.272</v>
      </c>
      <c r="M48" s="46">
        <v>5393083.4199463055</v>
      </c>
      <c r="N48" s="42">
        <v>777251.272</v>
      </c>
      <c r="O48" s="46">
        <v>5431254.4199463055</v>
      </c>
      <c r="P48" s="42">
        <v>1809.0743855427331</v>
      </c>
      <c r="Q48" s="43">
        <v>9087.7672020333684</v>
      </c>
      <c r="R48" s="42">
        <v>5440342.1871483391</v>
      </c>
      <c r="S48" s="47">
        <v>8.4857580687757928</v>
      </c>
    </row>
    <row r="49" spans="1:19">
      <c r="A49" s="40">
        <v>2003</v>
      </c>
      <c r="B49" s="41">
        <v>10336</v>
      </c>
      <c r="C49" s="41">
        <v>620</v>
      </c>
      <c r="D49" s="41">
        <v>1380</v>
      </c>
      <c r="E49" s="41">
        <v>535</v>
      </c>
      <c r="F49" s="41">
        <f t="shared" si="13"/>
        <v>11716</v>
      </c>
      <c r="G49" s="41">
        <f t="shared" si="13"/>
        <v>1155</v>
      </c>
      <c r="I49" s="9">
        <v>2003</v>
      </c>
      <c r="J49" s="42">
        <v>145327</v>
      </c>
      <c r="K49" s="42">
        <v>33884</v>
      </c>
      <c r="L49" s="45">
        <v>667608.03300000005</v>
      </c>
      <c r="M49" s="46">
        <v>5665160.2528092861</v>
      </c>
      <c r="N49" s="42">
        <v>812935.03300000005</v>
      </c>
      <c r="O49" s="46">
        <v>5699044.2528092861</v>
      </c>
      <c r="P49" s="42">
        <v>1896.9160739808021</v>
      </c>
      <c r="Q49" s="43">
        <v>8431.3801975983297</v>
      </c>
      <c r="R49" s="42">
        <v>5707475.6330068847</v>
      </c>
      <c r="S49" s="47">
        <v>8.4857580687757928</v>
      </c>
    </row>
    <row r="50" spans="1:19">
      <c r="A50" s="40">
        <v>2004</v>
      </c>
      <c r="B50" s="41">
        <v>10648</v>
      </c>
      <c r="C50" s="41">
        <v>657</v>
      </c>
      <c r="D50" s="41">
        <v>1822</v>
      </c>
      <c r="E50" s="41">
        <v>714</v>
      </c>
      <c r="F50" s="41">
        <f t="shared" si="13"/>
        <v>12470</v>
      </c>
      <c r="G50" s="41">
        <f t="shared" si="13"/>
        <v>1371</v>
      </c>
      <c r="I50" s="9">
        <v>2004</v>
      </c>
      <c r="J50" s="42">
        <v>115636</v>
      </c>
      <c r="K50" s="42">
        <v>25840</v>
      </c>
      <c r="L50" s="45">
        <v>733377.11399999994</v>
      </c>
      <c r="M50" s="46">
        <v>6223260.7625810038</v>
      </c>
      <c r="N50" s="42">
        <v>849013.11399999994</v>
      </c>
      <c r="O50" s="46">
        <v>6249100.7625810038</v>
      </c>
      <c r="P50" s="42">
        <v>2146.8906007928063</v>
      </c>
      <c r="Q50" s="43">
        <v>9955.3353509783901</v>
      </c>
      <c r="R50" s="42">
        <v>6259056.097931982</v>
      </c>
      <c r="S50" s="47">
        <v>8.4857580687757928</v>
      </c>
    </row>
    <row r="51" spans="1:19">
      <c r="A51" s="40">
        <v>2005</v>
      </c>
      <c r="B51" s="41">
        <v>11100</v>
      </c>
      <c r="C51" s="41">
        <v>668</v>
      </c>
      <c r="D51" s="41">
        <v>2105</v>
      </c>
      <c r="E51" s="41">
        <v>857</v>
      </c>
      <c r="F51" s="41">
        <f t="shared" si="13"/>
        <v>13205</v>
      </c>
      <c r="G51" s="41">
        <f t="shared" si="13"/>
        <v>1525</v>
      </c>
      <c r="I51" s="9">
        <v>2005</v>
      </c>
      <c r="J51" s="42">
        <v>119410</v>
      </c>
      <c r="K51" s="42">
        <v>26590</v>
      </c>
      <c r="L51" s="45">
        <v>754936.40899999999</v>
      </c>
      <c r="M51" s="46">
        <v>6406207.7240843717</v>
      </c>
      <c r="N51" s="42">
        <v>874346.40899999999</v>
      </c>
      <c r="O51" s="46">
        <v>6432797.7240843717</v>
      </c>
      <c r="P51" s="42">
        <v>2154.8816482629832</v>
      </c>
      <c r="Q51" s="43">
        <v>9802.5388365160234</v>
      </c>
      <c r="R51" s="42">
        <v>6442600.2629208881</v>
      </c>
      <c r="S51" s="47">
        <v>8.4857580687757928</v>
      </c>
    </row>
    <row r="52" spans="1:19">
      <c r="A52" s="40">
        <v>2006</v>
      </c>
      <c r="B52" s="41">
        <v>11574</v>
      </c>
      <c r="C52" s="41">
        <v>709</v>
      </c>
      <c r="D52" s="41">
        <v>2385</v>
      </c>
      <c r="E52" s="41">
        <v>993</v>
      </c>
      <c r="F52" s="41">
        <f t="shared" si="13"/>
        <v>13959</v>
      </c>
      <c r="G52" s="41">
        <f t="shared" si="13"/>
        <v>1702</v>
      </c>
      <c r="I52" s="9">
        <v>2006</v>
      </c>
      <c r="J52" s="42">
        <v>117805</v>
      </c>
      <c r="K52" s="42">
        <v>26478</v>
      </c>
      <c r="L52" s="45">
        <v>809829.60400000005</v>
      </c>
      <c r="M52" s="46">
        <v>6872018.0964765055</v>
      </c>
      <c r="N52" s="42">
        <v>927634.60400000005</v>
      </c>
      <c r="O52" s="46">
        <v>6898496.0964765055</v>
      </c>
      <c r="P52" s="42">
        <v>2313.1743143434019</v>
      </c>
      <c r="Q52" s="43">
        <v>10618.911391514719</v>
      </c>
      <c r="R52" s="42">
        <v>6909115.0078680199</v>
      </c>
      <c r="S52" s="47">
        <v>8.4857580687757928</v>
      </c>
    </row>
    <row r="53" spans="1:19">
      <c r="A53" s="40">
        <v>2007</v>
      </c>
      <c r="B53" s="41">
        <v>12634</v>
      </c>
      <c r="C53" s="41">
        <v>765</v>
      </c>
      <c r="D53" s="41">
        <v>2550</v>
      </c>
      <c r="E53" s="41">
        <v>1019</v>
      </c>
      <c r="F53" s="41">
        <f t="shared" si="13"/>
        <v>15184</v>
      </c>
      <c r="G53" s="41">
        <f t="shared" si="13"/>
        <v>1784</v>
      </c>
      <c r="I53" s="9">
        <v>2007</v>
      </c>
      <c r="J53" s="42">
        <v>120079</v>
      </c>
      <c r="K53" s="42">
        <v>27998</v>
      </c>
      <c r="L53" s="45">
        <v>862523.478</v>
      </c>
      <c r="M53" s="46">
        <v>7319165.56294706</v>
      </c>
      <c r="N53" s="42">
        <v>982602.478</v>
      </c>
      <c r="O53" s="46">
        <v>7347163.56294706</v>
      </c>
      <c r="P53" s="42">
        <v>2490.3146065950227</v>
      </c>
      <c r="Q53" s="43">
        <v>11447.860764527384</v>
      </c>
      <c r="R53" s="42">
        <v>7358611.4237115877</v>
      </c>
      <c r="S53" s="47">
        <v>8.4857580687757928</v>
      </c>
    </row>
    <row r="54" spans="1:19">
      <c r="A54" s="40">
        <v>2008</v>
      </c>
      <c r="B54" s="41">
        <v>14162</v>
      </c>
      <c r="C54" s="41">
        <v>765</v>
      </c>
      <c r="D54" s="41">
        <v>2534</v>
      </c>
      <c r="E54" s="41">
        <v>1019</v>
      </c>
      <c r="F54" s="41">
        <f t="shared" si="13"/>
        <v>16696</v>
      </c>
      <c r="G54" s="41">
        <f t="shared" si="13"/>
        <v>1784</v>
      </c>
      <c r="I54" s="9">
        <v>2008</v>
      </c>
      <c r="J54" s="42">
        <v>126964</v>
      </c>
      <c r="K54" s="42">
        <v>29590</v>
      </c>
      <c r="L54" s="45">
        <v>892936.38199999998</v>
      </c>
      <c r="M54" s="46">
        <v>7577242.1084599635</v>
      </c>
      <c r="N54" s="42">
        <v>1019900.382</v>
      </c>
      <c r="O54" s="46">
        <v>7606832.1084599635</v>
      </c>
      <c r="P54" s="42">
        <v>2344.0449165820478</v>
      </c>
      <c r="Q54" s="43">
        <v>10776.255766443803</v>
      </c>
      <c r="R54" s="42">
        <v>7617608.3642264074</v>
      </c>
      <c r="S54" s="47">
        <v>8.4857580687757928</v>
      </c>
    </row>
    <row r="55" spans="1:19">
      <c r="A55" s="40">
        <v>2009</v>
      </c>
      <c r="B55" s="41">
        <v>14868</v>
      </c>
      <c r="C55" s="41">
        <v>867</v>
      </c>
      <c r="D55" s="41">
        <v>2089</v>
      </c>
      <c r="E55" s="41">
        <v>845</v>
      </c>
      <c r="F55" s="41">
        <f t="shared" si="13"/>
        <v>16957</v>
      </c>
      <c r="G55" s="41">
        <f t="shared" si="13"/>
        <v>1712</v>
      </c>
      <c r="I55" s="9">
        <v>2009</v>
      </c>
      <c r="J55" s="42">
        <v>120032</v>
      </c>
      <c r="K55" s="42">
        <v>25249</v>
      </c>
      <c r="L55" s="45">
        <v>848298.64399999997</v>
      </c>
      <c r="M55" s="46">
        <v>7198457.0630545635</v>
      </c>
      <c r="N55" s="42">
        <v>968330.64399999997</v>
      </c>
      <c r="O55" s="46">
        <v>7223706.0630545635</v>
      </c>
      <c r="P55" s="42">
        <v>2378.3393750249929</v>
      </c>
      <c r="Q55" s="43">
        <v>10664.689765299587</v>
      </c>
      <c r="R55" s="42">
        <v>7234370.7528198631</v>
      </c>
      <c r="S55" s="47">
        <v>8.4857580687757928</v>
      </c>
    </row>
    <row r="56" spans="1:19">
      <c r="A56" s="40">
        <v>2010</v>
      </c>
      <c r="B56" s="41">
        <v>14308</v>
      </c>
      <c r="C56" s="41">
        <v>883</v>
      </c>
      <c r="D56" s="41">
        <v>2761</v>
      </c>
      <c r="E56" s="41">
        <v>1104</v>
      </c>
      <c r="F56" s="41">
        <f t="shared" si="13"/>
        <v>17069</v>
      </c>
      <c r="G56" s="41">
        <f t="shared" si="13"/>
        <v>1987</v>
      </c>
      <c r="I56" s="9">
        <v>2010</v>
      </c>
      <c r="J56" s="42">
        <v>124225</v>
      </c>
      <c r="K56" s="42">
        <v>23281</v>
      </c>
      <c r="L56" s="45">
        <v>966193.34199999995</v>
      </c>
      <c r="M56" s="46">
        <v>8198882.9478739481</v>
      </c>
      <c r="N56" s="42">
        <v>1090418.3419999999</v>
      </c>
      <c r="O56" s="46">
        <v>8222163.9478739481</v>
      </c>
      <c r="P56" s="42">
        <v>2666.5796295080509</v>
      </c>
      <c r="Q56" s="43">
        <v>12168.095647228281</v>
      </c>
      <c r="R56" s="42">
        <v>8234332.0435211761</v>
      </c>
      <c r="S56" s="47">
        <v>8.4857580687757928</v>
      </c>
    </row>
    <row r="57" spans="1:19">
      <c r="A57" s="40">
        <v>2011</v>
      </c>
      <c r="B57" s="41">
        <v>14266</v>
      </c>
      <c r="C57" s="41">
        <v>981</v>
      </c>
      <c r="D57" s="41">
        <v>2660</v>
      </c>
      <c r="E57" s="41">
        <v>1188</v>
      </c>
      <c r="F57" s="41">
        <f t="shared" si="13"/>
        <v>16926</v>
      </c>
      <c r="G57" s="41">
        <f t="shared" si="13"/>
        <v>2169</v>
      </c>
      <c r="I57" s="9">
        <v>2011</v>
      </c>
      <c r="J57" s="42">
        <v>125588</v>
      </c>
      <c r="K57" s="42">
        <v>27220</v>
      </c>
      <c r="L57" s="45">
        <v>1047986.198</v>
      </c>
      <c r="M57" s="46">
        <v>8892957.3356441651</v>
      </c>
      <c r="N57" s="42">
        <v>1173574.1979999999</v>
      </c>
      <c r="O57" s="46">
        <v>8920177.3356441651</v>
      </c>
      <c r="P57" s="42">
        <v>2623.977728049188</v>
      </c>
      <c r="Q57" s="43">
        <v>11945.691068932232</v>
      </c>
      <c r="R57" s="42">
        <v>8932123.0267130975</v>
      </c>
      <c r="S57" s="47">
        <v>8.4857580687757928</v>
      </c>
    </row>
    <row r="58" spans="1:19">
      <c r="A58" s="40">
        <v>2012</v>
      </c>
      <c r="B58" s="41">
        <v>14538</v>
      </c>
      <c r="C58" s="41">
        <v>922</v>
      </c>
      <c r="D58" s="41">
        <v>2881</v>
      </c>
      <c r="E58" s="41">
        <v>1163</v>
      </c>
      <c r="F58" s="41">
        <f t="shared" si="13"/>
        <v>17419</v>
      </c>
      <c r="G58" s="41">
        <f t="shared" si="13"/>
        <v>2085</v>
      </c>
      <c r="I58" s="9">
        <v>2012</v>
      </c>
      <c r="J58" s="42">
        <v>119057</v>
      </c>
      <c r="K58" s="42">
        <v>25804</v>
      </c>
      <c r="L58" s="45">
        <v>1108538.27</v>
      </c>
      <c r="M58" s="46">
        <v>9406787.5691992585</v>
      </c>
      <c r="N58" s="42">
        <v>1227595.27</v>
      </c>
      <c r="O58" s="46">
        <v>9432591.5691992585</v>
      </c>
      <c r="P58" s="42">
        <v>2556.5602640995053</v>
      </c>
      <c r="Q58" s="43">
        <v>11537.902125722336</v>
      </c>
      <c r="R58" s="42">
        <v>9444129.4713249803</v>
      </c>
      <c r="S58" s="47">
        <v>8.4857580687757928</v>
      </c>
    </row>
    <row r="59" spans="1:19">
      <c r="A59" s="40">
        <v>2013</v>
      </c>
      <c r="B59" s="41">
        <v>16063</v>
      </c>
      <c r="C59" s="41">
        <v>1012</v>
      </c>
      <c r="D59" s="41">
        <v>2737</v>
      </c>
      <c r="E59" s="48">
        <f>1088531084/10^6</f>
        <v>1088.531084</v>
      </c>
      <c r="F59" s="41">
        <f t="shared" si="13"/>
        <v>18800</v>
      </c>
      <c r="G59" s="41">
        <f t="shared" si="13"/>
        <v>2100.5310840000002</v>
      </c>
      <c r="I59" s="9">
        <v>2013</v>
      </c>
      <c r="J59" s="42">
        <v>117860</v>
      </c>
      <c r="K59" s="42">
        <v>30476</v>
      </c>
      <c r="L59" s="45">
        <v>1123205.0549999999</v>
      </c>
      <c r="M59" s="46">
        <v>9531246.3583560083</v>
      </c>
      <c r="N59" s="42">
        <v>1241065.0549999999</v>
      </c>
      <c r="O59" s="46">
        <v>9561722.3583560083</v>
      </c>
      <c r="P59" s="42">
        <v>2569.1501258761564</v>
      </c>
      <c r="Q59" s="43">
        <v>11496.428309523988</v>
      </c>
      <c r="R59" s="42">
        <v>9573218.7866655327</v>
      </c>
      <c r="S59" s="47">
        <v>8.4857580687757928</v>
      </c>
    </row>
    <row r="60" spans="1:19">
      <c r="A60" s="40">
        <v>2014</v>
      </c>
      <c r="B60" s="41">
        <v>14271</v>
      </c>
      <c r="C60" s="41">
        <v>756</v>
      </c>
      <c r="D60" s="41">
        <v>2646</v>
      </c>
      <c r="E60" s="48">
        <f>1086021774/10^6</f>
        <v>1086.0217740000001</v>
      </c>
      <c r="F60" s="41">
        <f t="shared" si="13"/>
        <v>16917</v>
      </c>
      <c r="G60" s="41">
        <f t="shared" si="13"/>
        <v>1842.0217740000001</v>
      </c>
      <c r="I60" s="9">
        <v>2014</v>
      </c>
      <c r="J60" s="42">
        <v>117920</v>
      </c>
      <c r="K60" s="42">
        <v>29900</v>
      </c>
      <c r="L60" s="45">
        <v>1184641.1939999999</v>
      </c>
      <c r="M60" s="46">
        <v>10052578.570589688</v>
      </c>
      <c r="N60" s="42">
        <v>1302561.1939999999</v>
      </c>
      <c r="O60" s="46">
        <v>10082478.570589688</v>
      </c>
      <c r="P60" s="42">
        <v>2658.4822802971526</v>
      </c>
      <c r="Q60" s="43">
        <v>11855.58899547438</v>
      </c>
      <c r="R60" s="42">
        <v>10094334.159585161</v>
      </c>
      <c r="S60" s="47">
        <v>8.4857580687757928</v>
      </c>
    </row>
    <row r="61" spans="1:19">
      <c r="A61" s="40">
        <v>2015</v>
      </c>
      <c r="B61" s="41">
        <v>15381</v>
      </c>
      <c r="C61" s="41">
        <v>757</v>
      </c>
      <c r="D61" s="41">
        <v>2617</v>
      </c>
      <c r="E61" s="49">
        <f>TREND($E$56:$E$60,$A$56:$A$60,A61)</f>
        <v>1085.2829612000023</v>
      </c>
      <c r="F61" s="41">
        <f t="shared" si="13"/>
        <v>17998</v>
      </c>
      <c r="G61" s="41">
        <f t="shared" si="13"/>
        <v>1842.2829612000023</v>
      </c>
      <c r="I61" s="9">
        <v>2015</v>
      </c>
      <c r="J61" s="42">
        <v>128611</v>
      </c>
      <c r="K61" s="42">
        <v>31841</v>
      </c>
      <c r="L61" s="45">
        <v>1216781.726</v>
      </c>
      <c r="M61" s="46">
        <v>10325315.349343436</v>
      </c>
      <c r="N61" s="42">
        <v>1345392.726</v>
      </c>
      <c r="O61" s="46">
        <v>10357156.349343436</v>
      </c>
      <c r="P61" s="42">
        <v>2733.0917179964963</v>
      </c>
      <c r="Q61" s="43">
        <v>12048.322875334659</v>
      </c>
      <c r="R61" s="42">
        <v>10369204.67221877</v>
      </c>
      <c r="S61" s="47">
        <v>8.4857580687757928</v>
      </c>
    </row>
    <row r="62" spans="1:19">
      <c r="A62" s="40">
        <v>2016</v>
      </c>
      <c r="B62" s="41">
        <v>15423</v>
      </c>
      <c r="C62" s="41">
        <v>839</v>
      </c>
      <c r="D62" s="41">
        <v>2777</v>
      </c>
      <c r="E62" s="49">
        <f t="shared" ref="E62:E65" si="14">TREND($E$56:$E$60,$A$56:$A$60,A62)</f>
        <v>1071.7404244000027</v>
      </c>
      <c r="F62" s="41">
        <f t="shared" si="13"/>
        <v>18200</v>
      </c>
      <c r="G62" s="41">
        <f t="shared" si="13"/>
        <v>1910.7404244000027</v>
      </c>
      <c r="I62" s="9">
        <v>2016</v>
      </c>
      <c r="J62" s="42">
        <v>143227</v>
      </c>
      <c r="K62" s="42">
        <v>37036</v>
      </c>
      <c r="L62" s="45">
        <v>1242597.061</v>
      </c>
      <c r="M62" s="46">
        <v>10544378.036617836</v>
      </c>
      <c r="N62" s="42">
        <v>1385824.061</v>
      </c>
      <c r="O62" s="46">
        <v>10581414.036617836</v>
      </c>
      <c r="P62" s="42">
        <v>2886.1347837306967</v>
      </c>
      <c r="Q62" s="43">
        <v>12381.935417190813</v>
      </c>
      <c r="R62" s="42">
        <v>10593795.972035026</v>
      </c>
      <c r="S62" s="47">
        <v>8.4857580687757928</v>
      </c>
    </row>
    <row r="63" spans="1:19">
      <c r="A63" s="40">
        <v>2017</v>
      </c>
      <c r="B63" s="41">
        <f>D3/1000</f>
        <v>16909.861000000001</v>
      </c>
      <c r="C63" s="41">
        <f>D5/10^6</f>
        <v>915.66880900000001</v>
      </c>
      <c r="D63" s="41">
        <f>D7/1000</f>
        <v>2728.1469999999999</v>
      </c>
      <c r="E63" s="49">
        <f t="shared" si="14"/>
        <v>1058.197887600003</v>
      </c>
      <c r="F63" s="41">
        <f t="shared" si="13"/>
        <v>19638.008000000002</v>
      </c>
      <c r="G63" s="41">
        <f t="shared" si="13"/>
        <v>1973.866696600003</v>
      </c>
      <c r="I63" s="9">
        <v>2017</v>
      </c>
      <c r="J63" s="42">
        <v>142587</v>
      </c>
      <c r="K63" s="43">
        <v>33855</v>
      </c>
      <c r="L63" s="45">
        <v>1312489.4739999999</v>
      </c>
      <c r="M63" s="46">
        <v>11137468.144178795</v>
      </c>
      <c r="N63" s="42">
        <v>1455076.4739999999</v>
      </c>
      <c r="O63" s="46">
        <v>11171323.144178795</v>
      </c>
      <c r="P63" s="42">
        <v>3031.848</v>
      </c>
      <c r="Q63" s="43">
        <v>13241.995393256939</v>
      </c>
      <c r="R63" s="42">
        <v>11184565.139572052</v>
      </c>
      <c r="S63" s="47">
        <v>8.4857580687757928</v>
      </c>
    </row>
    <row r="64" spans="1:19">
      <c r="A64" s="40">
        <v>2018</v>
      </c>
      <c r="B64" s="41">
        <f>E3/1000</f>
        <v>14625.484</v>
      </c>
      <c r="C64" s="41">
        <f>E5/10^6</f>
        <v>822.23360700000001</v>
      </c>
      <c r="D64" s="49">
        <f>TREND($D$59:$D$63,$A$59:$A$63,A64)</f>
        <v>2735.0176000000029</v>
      </c>
      <c r="E64" s="49">
        <f t="shared" si="14"/>
        <v>1044.6553508000034</v>
      </c>
      <c r="F64" s="41">
        <f t="shared" si="13"/>
        <v>17360.501600000003</v>
      </c>
      <c r="G64" s="41">
        <f t="shared" si="13"/>
        <v>1866.8889578000035</v>
      </c>
      <c r="I64" s="9">
        <v>2018</v>
      </c>
      <c r="J64" s="43">
        <v>152469.30000000075</v>
      </c>
      <c r="K64" s="43">
        <v>28282</v>
      </c>
      <c r="L64" s="43">
        <v>1405925</v>
      </c>
      <c r="M64" s="46">
        <v>11930339.412843606</v>
      </c>
      <c r="N64" s="42">
        <v>1558394.3000000007</v>
      </c>
      <c r="O64" s="46">
        <v>11958621.412843606</v>
      </c>
      <c r="P64" s="42">
        <v>3069.9330309076927</v>
      </c>
      <c r="Q64" s="43">
        <v>13440.714235637673</v>
      </c>
      <c r="R64" s="42">
        <v>11972062.127079243</v>
      </c>
      <c r="S64" s="47">
        <v>8.4857580687757928</v>
      </c>
    </row>
    <row r="65" spans="1:21">
      <c r="A65" s="40">
        <v>2019</v>
      </c>
      <c r="B65" s="49">
        <f>TREND($B$60:$B$64,$A$60:$A$64,A65)</f>
        <v>15993.417699999991</v>
      </c>
      <c r="C65" s="49">
        <f>TREND($C$60:$C$64,$B$60:$B$64,B65)</f>
        <v>853.10778614210824</v>
      </c>
      <c r="D65" s="49">
        <f>TREND($D$59:$D$63,$A$59:$A$63,A65)</f>
        <v>2746.3470000000016</v>
      </c>
      <c r="E65" s="49">
        <f t="shared" si="14"/>
        <v>1031.1128140000037</v>
      </c>
      <c r="F65" s="41">
        <f t="shared" si="13"/>
        <v>18739.764699999992</v>
      </c>
      <c r="G65" s="41">
        <f t="shared" si="13"/>
        <v>1884.2206001421118</v>
      </c>
      <c r="I65" s="9">
        <v>2019</v>
      </c>
      <c r="J65" s="46">
        <v>161885.24000000022</v>
      </c>
      <c r="K65" s="46">
        <v>31816.200000000012</v>
      </c>
      <c r="L65" s="46">
        <v>1433969.498999998</v>
      </c>
      <c r="M65" s="46">
        <v>12168318.246517614</v>
      </c>
      <c r="N65" s="42">
        <v>1595854.7389999982</v>
      </c>
      <c r="O65" s="46">
        <v>12200134.446517613</v>
      </c>
      <c r="P65" s="42">
        <v>2885.2939999999994</v>
      </c>
      <c r="Q65" s="43">
        <v>12356.17071117976</v>
      </c>
      <c r="R65" s="42">
        <v>12212490.617228793</v>
      </c>
      <c r="S65" s="47">
        <v>8.4857580687757928</v>
      </c>
    </row>
    <row r="66" spans="1:21">
      <c r="P66" s="17"/>
    </row>
    <row r="67" spans="1:21">
      <c r="B67" s="50"/>
      <c r="C67" s="14" t="s">
        <v>248</v>
      </c>
      <c r="D67" s="14" t="s">
        <v>249</v>
      </c>
      <c r="H67" s="14"/>
      <c r="U67" s="37"/>
    </row>
    <row r="68" spans="1:21">
      <c r="B68" s="13" t="s">
        <v>231</v>
      </c>
      <c r="C68" s="14">
        <v>4441.9750000000004</v>
      </c>
      <c r="D68" s="14">
        <v>18306326147</v>
      </c>
      <c r="H68" s="14"/>
    </row>
    <row r="69" spans="1:21">
      <c r="B69" s="13" t="s">
        <v>230</v>
      </c>
      <c r="C69" s="14">
        <v>1595854.7389999982</v>
      </c>
      <c r="D69" s="21">
        <v>12200134446517.613</v>
      </c>
      <c r="F69" s="51"/>
    </row>
    <row r="70" spans="1:21">
      <c r="B70" s="52"/>
      <c r="C70" s="14"/>
      <c r="D70" s="21"/>
    </row>
    <row r="71" spans="1:21">
      <c r="B71" s="11" t="s">
        <v>19</v>
      </c>
      <c r="C71" s="53"/>
    </row>
    <row r="72" spans="1:21">
      <c r="B72" s="165" t="s">
        <v>250</v>
      </c>
      <c r="C72" s="54" t="s">
        <v>21</v>
      </c>
      <c r="D72" s="54" t="s">
        <v>22</v>
      </c>
      <c r="E72" s="54" t="s">
        <v>251</v>
      </c>
      <c r="F72" s="54" t="s">
        <v>24</v>
      </c>
      <c r="G72" s="54" t="s">
        <v>25</v>
      </c>
      <c r="H72" s="54" t="s">
        <v>26</v>
      </c>
    </row>
    <row r="73" spans="1:21">
      <c r="B73" s="166"/>
      <c r="C73" s="55">
        <v>18739764.699999992</v>
      </c>
      <c r="D73" s="55">
        <v>1884220600.1421118</v>
      </c>
      <c r="E73" s="92">
        <f>'ships-psgr'!G3</f>
        <v>337.61417769892506</v>
      </c>
      <c r="F73" s="55">
        <v>5732772.9268822484</v>
      </c>
      <c r="G73" s="55">
        <v>3562178.8463497497</v>
      </c>
      <c r="H73" s="59">
        <f>G73/E73</f>
        <v>10551.03452890655</v>
      </c>
    </row>
    <row r="75" spans="1:21">
      <c r="B75" s="165" t="s">
        <v>252</v>
      </c>
      <c r="C75" s="54" t="s">
        <v>28</v>
      </c>
      <c r="D75" s="54" t="s">
        <v>29</v>
      </c>
      <c r="E75" s="54" t="s">
        <v>253</v>
      </c>
      <c r="F75" s="54" t="s">
        <v>31</v>
      </c>
      <c r="G75" s="54" t="s">
        <v>32</v>
      </c>
      <c r="H75" s="54" t="s">
        <v>26</v>
      </c>
    </row>
    <row r="76" spans="1:21">
      <c r="B76" s="166"/>
      <c r="C76" s="16">
        <v>1595854738.9999981</v>
      </c>
      <c r="D76" s="16">
        <v>12200134446517.613</v>
      </c>
      <c r="E76" s="56">
        <f>'AVLo-freight'!B4*C69/C68</f>
        <v>22833.86588020801</v>
      </c>
      <c r="F76" s="16">
        <v>8671026614.4403782</v>
      </c>
      <c r="G76" s="16">
        <v>5387924478.441432</v>
      </c>
      <c r="H76" s="94">
        <f>$G76/$E76</f>
        <v>235961.99201255664</v>
      </c>
    </row>
    <row r="77" spans="1:21">
      <c r="C77" s="41"/>
      <c r="D77" s="41"/>
      <c r="E77" s="57"/>
      <c r="F77" s="57"/>
      <c r="G77" s="57"/>
      <c r="H77" s="57"/>
    </row>
    <row r="78" spans="1:21">
      <c r="A78" s="8" t="s">
        <v>254</v>
      </c>
    </row>
    <row r="79" spans="1:21">
      <c r="A79" s="58" t="s">
        <v>255</v>
      </c>
    </row>
    <row r="80" spans="1:21">
      <c r="A80" s="93"/>
    </row>
    <row r="82" spans="1:2">
      <c r="A82" s="8"/>
      <c r="B82" s="51"/>
    </row>
  </sheetData>
  <mergeCells count="12">
    <mergeCell ref="B75:B76"/>
    <mergeCell ref="A23:A27"/>
    <mergeCell ref="A28:A30"/>
    <mergeCell ref="A31:A32"/>
    <mergeCell ref="B34:C34"/>
    <mergeCell ref="J34:K34"/>
    <mergeCell ref="L34:M34"/>
    <mergeCell ref="N34:O34"/>
    <mergeCell ref="P34:Q34"/>
    <mergeCell ref="B72:B73"/>
    <mergeCell ref="D34:E34"/>
    <mergeCell ref="F34:G34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0CBB-759C-4C56-A4C4-D4E65F9775FA}">
  <dimension ref="B2:I175"/>
  <sheetViews>
    <sheetView workbookViewId="0">
      <selection activeCell="C10" sqref="C10"/>
    </sheetView>
  </sheetViews>
  <sheetFormatPr defaultRowHeight="16.5"/>
  <cols>
    <col min="2" max="2" width="10.75" customWidth="1"/>
    <col min="5" max="5" width="15.875" bestFit="1" customWidth="1"/>
    <col min="6" max="6" width="19" customWidth="1"/>
    <col min="7" max="7" width="20.625" bestFit="1" customWidth="1"/>
    <col min="9" max="9" width="18.375" customWidth="1"/>
  </cols>
  <sheetData>
    <row r="2" spans="2:9" ht="17.25" thickBot="1">
      <c r="B2" s="90" t="s">
        <v>472</v>
      </c>
      <c r="C2" s="90" t="s">
        <v>468</v>
      </c>
      <c r="D2" s="90" t="s">
        <v>472</v>
      </c>
      <c r="E2" s="63" t="s">
        <v>471</v>
      </c>
      <c r="F2" s="63" t="s">
        <v>474</v>
      </c>
      <c r="G2" s="90" t="s">
        <v>481</v>
      </c>
    </row>
    <row r="3" spans="2:9">
      <c r="B3" s="63" t="s">
        <v>461</v>
      </c>
      <c r="C3">
        <v>17</v>
      </c>
      <c r="D3" s="63" t="s">
        <v>461</v>
      </c>
      <c r="E3">
        <v>2150450</v>
      </c>
      <c r="F3" s="87">
        <f>I14</f>
        <v>212.64705882352942</v>
      </c>
      <c r="G3" s="61">
        <f>SUMPRODUCT(E3:E8,F3:F8)/SUM(E3:E8)</f>
        <v>337.61417769892506</v>
      </c>
    </row>
    <row r="4" spans="2:9">
      <c r="B4" s="63" t="s">
        <v>462</v>
      </c>
      <c r="C4">
        <v>1</v>
      </c>
      <c r="D4" s="63" t="s">
        <v>462</v>
      </c>
      <c r="E4">
        <v>18923</v>
      </c>
      <c r="F4" s="88">
        <f t="shared" ref="F4:F8" si="0">I15</f>
        <v>140</v>
      </c>
    </row>
    <row r="5" spans="2:9">
      <c r="B5" s="63" t="s">
        <v>463</v>
      </c>
      <c r="C5">
        <v>11</v>
      </c>
      <c r="D5" s="63" t="s">
        <v>463</v>
      </c>
      <c r="E5">
        <v>648319</v>
      </c>
      <c r="F5" s="88">
        <f t="shared" si="0"/>
        <v>342.90909090909093</v>
      </c>
    </row>
    <row r="6" spans="2:9">
      <c r="B6" s="63" t="s">
        <v>464</v>
      </c>
      <c r="C6">
        <v>17</v>
      </c>
      <c r="D6" s="63" t="s">
        <v>464</v>
      </c>
      <c r="E6">
        <v>1419693</v>
      </c>
      <c r="F6" s="88">
        <f t="shared" si="0"/>
        <v>404.11764705882354</v>
      </c>
    </row>
    <row r="7" spans="2:9">
      <c r="B7" s="63" t="s">
        <v>465</v>
      </c>
      <c r="C7">
        <v>105</v>
      </c>
      <c r="D7" s="63" t="s">
        <v>465</v>
      </c>
      <c r="E7">
        <v>8583459</v>
      </c>
      <c r="F7" s="88">
        <f t="shared" si="0"/>
        <v>254.87619047619049</v>
      </c>
    </row>
    <row r="8" spans="2:9" ht="17.25" thickBot="1">
      <c r="B8" s="63" t="s">
        <v>466</v>
      </c>
      <c r="C8">
        <v>3</v>
      </c>
      <c r="D8" s="63" t="s">
        <v>470</v>
      </c>
      <c r="E8">
        <v>1804640</v>
      </c>
      <c r="F8" s="89">
        <f t="shared" si="0"/>
        <v>827.90909090909088</v>
      </c>
    </row>
    <row r="9" spans="2:9">
      <c r="B9" s="63" t="s">
        <v>467</v>
      </c>
      <c r="C9">
        <v>8</v>
      </c>
    </row>
    <row r="10" spans="2:9">
      <c r="C10">
        <f>SUM(C3:C9)</f>
        <v>162</v>
      </c>
    </row>
    <row r="12" spans="2:9">
      <c r="B12" t="s">
        <v>469</v>
      </c>
    </row>
    <row r="13" spans="2:9" ht="17.25" thickBot="1">
      <c r="B13" s="90" t="s">
        <v>472</v>
      </c>
      <c r="C13" s="90" t="s">
        <v>473</v>
      </c>
      <c r="F13" s="90" t="s">
        <v>472</v>
      </c>
      <c r="G13" s="90" t="s">
        <v>476</v>
      </c>
      <c r="H13" s="90" t="s">
        <v>475</v>
      </c>
      <c r="I13" s="90" t="s">
        <v>474</v>
      </c>
    </row>
    <row r="14" spans="2:9">
      <c r="B14" t="s">
        <v>470</v>
      </c>
      <c r="C14">
        <v>710</v>
      </c>
      <c r="D14">
        <v>1</v>
      </c>
      <c r="F14" s="63" t="s">
        <v>461</v>
      </c>
      <c r="G14">
        <f>SUMIF($B$14:$B$175,F14,$C$14:$C$175)</f>
        <v>3615</v>
      </c>
      <c r="H14">
        <f>SUMIF($B$14:$B$175,F14,$D$14:$D$175)</f>
        <v>17</v>
      </c>
      <c r="I14" s="87">
        <f>G14/H14</f>
        <v>212.64705882352942</v>
      </c>
    </row>
    <row r="15" spans="2:9">
      <c r="B15" t="s">
        <v>463</v>
      </c>
      <c r="C15">
        <v>304</v>
      </c>
      <c r="D15">
        <v>1</v>
      </c>
      <c r="F15" s="63" t="s">
        <v>462</v>
      </c>
      <c r="G15">
        <f t="shared" ref="G15:G19" si="1">SUMIF($B$14:$B$175,F15,$C$14:$C$175)</f>
        <v>140</v>
      </c>
      <c r="H15">
        <f t="shared" ref="H15:H19" si="2">SUMIF($B$14:$B$175,F15,$D$14:$D$175)</f>
        <v>1</v>
      </c>
      <c r="I15" s="88">
        <f t="shared" ref="I15:I19" si="3">G15/H15</f>
        <v>140</v>
      </c>
    </row>
    <row r="16" spans="2:9">
      <c r="B16" t="s">
        <v>463</v>
      </c>
      <c r="C16">
        <v>354</v>
      </c>
      <c r="D16">
        <v>1</v>
      </c>
      <c r="F16" s="63" t="s">
        <v>463</v>
      </c>
      <c r="G16">
        <f t="shared" si="1"/>
        <v>3772</v>
      </c>
      <c r="H16">
        <f t="shared" si="2"/>
        <v>11</v>
      </c>
      <c r="I16" s="88">
        <f t="shared" si="3"/>
        <v>342.90909090909093</v>
      </c>
    </row>
    <row r="17" spans="2:9">
      <c r="B17" t="s">
        <v>463</v>
      </c>
      <c r="C17">
        <v>288</v>
      </c>
      <c r="D17">
        <v>1</v>
      </c>
      <c r="F17" s="63" t="s">
        <v>464</v>
      </c>
      <c r="G17">
        <f t="shared" si="1"/>
        <v>6870</v>
      </c>
      <c r="H17">
        <f t="shared" si="2"/>
        <v>17</v>
      </c>
      <c r="I17" s="88">
        <f t="shared" si="3"/>
        <v>404.11764705882354</v>
      </c>
    </row>
    <row r="18" spans="2:9">
      <c r="B18" t="s">
        <v>463</v>
      </c>
      <c r="C18">
        <v>557</v>
      </c>
      <c r="D18">
        <v>1</v>
      </c>
      <c r="F18" s="63" t="s">
        <v>465</v>
      </c>
      <c r="G18">
        <f t="shared" si="1"/>
        <v>26762</v>
      </c>
      <c r="H18">
        <f t="shared" si="2"/>
        <v>105</v>
      </c>
      <c r="I18" s="88">
        <f t="shared" si="3"/>
        <v>254.87619047619049</v>
      </c>
    </row>
    <row r="19" spans="2:9" ht="17.25" thickBot="1">
      <c r="B19" t="s">
        <v>464</v>
      </c>
      <c r="C19">
        <v>449</v>
      </c>
      <c r="D19">
        <v>1</v>
      </c>
      <c r="F19" s="63" t="s">
        <v>470</v>
      </c>
      <c r="G19">
        <f t="shared" si="1"/>
        <v>9107</v>
      </c>
      <c r="H19">
        <f t="shared" si="2"/>
        <v>11</v>
      </c>
      <c r="I19" s="89">
        <f t="shared" si="3"/>
        <v>827.90909090909088</v>
      </c>
    </row>
    <row r="20" spans="2:9">
      <c r="B20" t="s">
        <v>464</v>
      </c>
      <c r="C20">
        <v>330</v>
      </c>
      <c r="D20">
        <v>1</v>
      </c>
    </row>
    <row r="21" spans="2:9">
      <c r="B21" t="s">
        <v>465</v>
      </c>
      <c r="C21">
        <v>54</v>
      </c>
      <c r="D21">
        <v>1</v>
      </c>
      <c r="F21" s="63" t="s">
        <v>454</v>
      </c>
    </row>
    <row r="22" spans="2:9">
      <c r="B22" t="s">
        <v>465</v>
      </c>
      <c r="C22">
        <v>161</v>
      </c>
      <c r="D22">
        <v>1</v>
      </c>
      <c r="F22" t="s">
        <v>484</v>
      </c>
    </row>
    <row r="23" spans="2:9">
      <c r="B23" t="s">
        <v>465</v>
      </c>
      <c r="C23">
        <v>600</v>
      </c>
      <c r="D23">
        <v>1</v>
      </c>
    </row>
    <row r="24" spans="2:9">
      <c r="B24" t="s">
        <v>465</v>
      </c>
      <c r="C24">
        <v>565</v>
      </c>
      <c r="D24">
        <v>1</v>
      </c>
    </row>
    <row r="25" spans="2:9">
      <c r="B25" t="s">
        <v>465</v>
      </c>
      <c r="C25">
        <v>410</v>
      </c>
      <c r="D25">
        <v>1</v>
      </c>
    </row>
    <row r="26" spans="2:9">
      <c r="B26" t="s">
        <v>465</v>
      </c>
      <c r="C26">
        <v>498</v>
      </c>
      <c r="D26">
        <v>1</v>
      </c>
    </row>
    <row r="27" spans="2:9">
      <c r="B27" t="s">
        <v>465</v>
      </c>
      <c r="C27">
        <v>385</v>
      </c>
      <c r="D27">
        <v>1</v>
      </c>
    </row>
    <row r="28" spans="2:9">
      <c r="B28" t="s">
        <v>465</v>
      </c>
      <c r="C28">
        <v>375</v>
      </c>
      <c r="D28">
        <v>1</v>
      </c>
    </row>
    <row r="29" spans="2:9">
      <c r="B29" t="s">
        <v>465</v>
      </c>
      <c r="C29">
        <v>93</v>
      </c>
      <c r="D29">
        <v>1</v>
      </c>
    </row>
    <row r="30" spans="2:9">
      <c r="B30" t="s">
        <v>465</v>
      </c>
      <c r="C30">
        <v>694</v>
      </c>
      <c r="D30">
        <v>1</v>
      </c>
    </row>
    <row r="31" spans="2:9">
      <c r="B31" t="s">
        <v>470</v>
      </c>
      <c r="C31">
        <v>411</v>
      </c>
      <c r="D31">
        <v>1</v>
      </c>
    </row>
    <row r="32" spans="2:9">
      <c r="B32" t="s">
        <v>470</v>
      </c>
      <c r="C32">
        <v>544</v>
      </c>
      <c r="D32">
        <v>1</v>
      </c>
    </row>
    <row r="33" spans="2:4">
      <c r="B33" t="s">
        <v>461</v>
      </c>
      <c r="C33">
        <v>46</v>
      </c>
      <c r="D33">
        <v>1</v>
      </c>
    </row>
    <row r="34" spans="2:4">
      <c r="B34" t="s">
        <v>461</v>
      </c>
      <c r="C34">
        <v>300</v>
      </c>
      <c r="D34">
        <v>1</v>
      </c>
    </row>
    <row r="35" spans="2:4">
      <c r="B35" t="s">
        <v>461</v>
      </c>
      <c r="C35">
        <v>82</v>
      </c>
      <c r="D35">
        <v>1</v>
      </c>
    </row>
    <row r="36" spans="2:4">
      <c r="B36" t="s">
        <v>461</v>
      </c>
      <c r="C36">
        <v>77</v>
      </c>
      <c r="D36">
        <v>1</v>
      </c>
    </row>
    <row r="37" spans="2:4">
      <c r="B37" t="s">
        <v>464</v>
      </c>
      <c r="C37">
        <v>296</v>
      </c>
      <c r="D37">
        <v>1</v>
      </c>
    </row>
    <row r="38" spans="2:4">
      <c r="B38" t="s">
        <v>465</v>
      </c>
      <c r="C38">
        <v>236</v>
      </c>
      <c r="D38">
        <v>1</v>
      </c>
    </row>
    <row r="39" spans="2:4">
      <c r="B39" t="s">
        <v>465</v>
      </c>
      <c r="C39">
        <v>242</v>
      </c>
      <c r="D39">
        <v>1</v>
      </c>
    </row>
    <row r="40" spans="2:4">
      <c r="B40" t="s">
        <v>465</v>
      </c>
      <c r="C40">
        <v>128</v>
      </c>
      <c r="D40">
        <v>1</v>
      </c>
    </row>
    <row r="41" spans="2:4">
      <c r="B41" t="s">
        <v>465</v>
      </c>
      <c r="C41">
        <v>146</v>
      </c>
      <c r="D41">
        <v>1</v>
      </c>
    </row>
    <row r="42" spans="2:4">
      <c r="B42" t="s">
        <v>465</v>
      </c>
      <c r="C42">
        <v>249</v>
      </c>
      <c r="D42">
        <v>1</v>
      </c>
    </row>
    <row r="43" spans="2:4">
      <c r="B43" t="s">
        <v>465</v>
      </c>
      <c r="C43">
        <v>188</v>
      </c>
      <c r="D43">
        <v>1</v>
      </c>
    </row>
    <row r="44" spans="2:4">
      <c r="B44" t="s">
        <v>465</v>
      </c>
      <c r="C44">
        <v>164</v>
      </c>
      <c r="D44">
        <v>1</v>
      </c>
    </row>
    <row r="45" spans="2:4">
      <c r="B45" t="s">
        <v>465</v>
      </c>
      <c r="C45">
        <v>500</v>
      </c>
      <c r="D45">
        <v>1</v>
      </c>
    </row>
    <row r="46" spans="2:4">
      <c r="B46" t="s">
        <v>465</v>
      </c>
      <c r="C46">
        <v>230</v>
      </c>
      <c r="D46">
        <v>1</v>
      </c>
    </row>
    <row r="47" spans="2:4">
      <c r="B47" t="s">
        <v>465</v>
      </c>
      <c r="C47">
        <v>246</v>
      </c>
      <c r="D47">
        <v>1</v>
      </c>
    </row>
    <row r="48" spans="2:4">
      <c r="B48" t="s">
        <v>465</v>
      </c>
      <c r="C48">
        <v>650</v>
      </c>
      <c r="D48">
        <v>1</v>
      </c>
    </row>
    <row r="49" spans="2:4">
      <c r="B49" t="s">
        <v>470</v>
      </c>
      <c r="C49">
        <v>818</v>
      </c>
      <c r="D49">
        <v>1</v>
      </c>
    </row>
    <row r="50" spans="2:4">
      <c r="B50" t="s">
        <v>470</v>
      </c>
      <c r="C50">
        <v>1220</v>
      </c>
      <c r="D50">
        <v>1</v>
      </c>
    </row>
    <row r="51" spans="2:4">
      <c r="B51" t="s">
        <v>461</v>
      </c>
      <c r="C51">
        <v>275</v>
      </c>
      <c r="D51">
        <v>1</v>
      </c>
    </row>
    <row r="52" spans="2:4">
      <c r="B52" t="s">
        <v>461</v>
      </c>
      <c r="C52">
        <v>275</v>
      </c>
      <c r="D52">
        <v>1</v>
      </c>
    </row>
    <row r="53" spans="2:4">
      <c r="B53" t="s">
        <v>461</v>
      </c>
      <c r="C53">
        <v>192</v>
      </c>
      <c r="D53">
        <v>1</v>
      </c>
    </row>
    <row r="54" spans="2:4">
      <c r="B54" t="s">
        <v>461</v>
      </c>
      <c r="C54">
        <v>147</v>
      </c>
      <c r="D54">
        <v>1</v>
      </c>
    </row>
    <row r="55" spans="2:4">
      <c r="B55" t="s">
        <v>461</v>
      </c>
      <c r="C55">
        <v>268</v>
      </c>
      <c r="D55">
        <v>1</v>
      </c>
    </row>
    <row r="56" spans="2:4">
      <c r="B56" t="s">
        <v>461</v>
      </c>
      <c r="C56">
        <v>230</v>
      </c>
      <c r="D56">
        <v>1</v>
      </c>
    </row>
    <row r="57" spans="2:4">
      <c r="B57" t="s">
        <v>465</v>
      </c>
      <c r="C57">
        <v>450</v>
      </c>
      <c r="D57">
        <v>1</v>
      </c>
    </row>
    <row r="58" spans="2:4">
      <c r="B58" t="s">
        <v>465</v>
      </c>
      <c r="C58">
        <v>520</v>
      </c>
      <c r="D58">
        <v>1</v>
      </c>
    </row>
    <row r="59" spans="2:4">
      <c r="B59" t="s">
        <v>465</v>
      </c>
      <c r="C59">
        <v>350</v>
      </c>
      <c r="D59">
        <v>1</v>
      </c>
    </row>
    <row r="60" spans="2:4">
      <c r="B60" t="s">
        <v>465</v>
      </c>
      <c r="C60">
        <v>124</v>
      </c>
      <c r="D60">
        <v>1</v>
      </c>
    </row>
    <row r="61" spans="2:4">
      <c r="B61" t="s">
        <v>465</v>
      </c>
      <c r="C61">
        <v>420</v>
      </c>
      <c r="D61">
        <v>1</v>
      </c>
    </row>
    <row r="62" spans="2:4">
      <c r="B62" t="s">
        <v>465</v>
      </c>
      <c r="C62">
        <v>209</v>
      </c>
      <c r="D62">
        <v>1</v>
      </c>
    </row>
    <row r="63" spans="2:4">
      <c r="B63" t="s">
        <v>465</v>
      </c>
      <c r="C63">
        <v>190</v>
      </c>
      <c r="D63">
        <v>1</v>
      </c>
    </row>
    <row r="64" spans="2:4">
      <c r="B64" t="s">
        <v>465</v>
      </c>
      <c r="C64">
        <v>220</v>
      </c>
      <c r="D64">
        <v>1</v>
      </c>
    </row>
    <row r="65" spans="2:4">
      <c r="B65" t="s">
        <v>465</v>
      </c>
      <c r="C65">
        <v>338</v>
      </c>
      <c r="D65">
        <v>1</v>
      </c>
    </row>
    <row r="66" spans="2:4">
      <c r="B66" t="s">
        <v>465</v>
      </c>
      <c r="C66">
        <v>466</v>
      </c>
      <c r="D66">
        <v>1</v>
      </c>
    </row>
    <row r="67" spans="2:4">
      <c r="B67" t="s">
        <v>465</v>
      </c>
      <c r="C67">
        <v>559</v>
      </c>
      <c r="D67">
        <v>1</v>
      </c>
    </row>
    <row r="68" spans="2:4">
      <c r="B68" t="s">
        <v>465</v>
      </c>
      <c r="C68">
        <v>698</v>
      </c>
      <c r="D68">
        <v>1</v>
      </c>
    </row>
    <row r="69" spans="2:4">
      <c r="B69" t="s">
        <v>465</v>
      </c>
      <c r="C69">
        <v>184</v>
      </c>
      <c r="D69">
        <v>1</v>
      </c>
    </row>
    <row r="70" spans="2:4">
      <c r="B70" t="s">
        <v>465</v>
      </c>
      <c r="C70">
        <v>168</v>
      </c>
      <c r="D70">
        <v>1</v>
      </c>
    </row>
    <row r="71" spans="2:4">
      <c r="B71" t="s">
        <v>465</v>
      </c>
      <c r="C71">
        <v>274</v>
      </c>
      <c r="D71">
        <v>1</v>
      </c>
    </row>
    <row r="72" spans="2:4">
      <c r="B72" t="s">
        <v>465</v>
      </c>
      <c r="C72">
        <v>63</v>
      </c>
      <c r="D72">
        <v>1</v>
      </c>
    </row>
    <row r="73" spans="2:4">
      <c r="B73" t="s">
        <v>465</v>
      </c>
      <c r="C73">
        <v>250</v>
      </c>
      <c r="D73">
        <v>1</v>
      </c>
    </row>
    <row r="74" spans="2:4">
      <c r="B74" t="s">
        <v>465</v>
      </c>
      <c r="C74">
        <v>284</v>
      </c>
      <c r="D74">
        <v>1</v>
      </c>
    </row>
    <row r="75" spans="2:4">
      <c r="B75" t="s">
        <v>464</v>
      </c>
      <c r="C75">
        <v>442</v>
      </c>
      <c r="D75">
        <v>1</v>
      </c>
    </row>
    <row r="76" spans="2:4">
      <c r="B76" t="s">
        <v>464</v>
      </c>
      <c r="C76">
        <v>587</v>
      </c>
      <c r="D76">
        <v>1</v>
      </c>
    </row>
    <row r="77" spans="2:4">
      <c r="B77" t="s">
        <v>464</v>
      </c>
      <c r="C77">
        <v>438</v>
      </c>
      <c r="D77">
        <v>1</v>
      </c>
    </row>
    <row r="78" spans="2:4">
      <c r="B78" t="s">
        <v>464</v>
      </c>
      <c r="C78">
        <v>449</v>
      </c>
      <c r="D78">
        <v>1</v>
      </c>
    </row>
    <row r="79" spans="2:4">
      <c r="B79" t="s">
        <v>462</v>
      </c>
      <c r="C79">
        <v>140</v>
      </c>
      <c r="D79">
        <v>1</v>
      </c>
    </row>
    <row r="80" spans="2:4">
      <c r="B80" t="s">
        <v>465</v>
      </c>
      <c r="C80">
        <v>65</v>
      </c>
      <c r="D80">
        <v>1</v>
      </c>
    </row>
    <row r="81" spans="2:4">
      <c r="B81" t="s">
        <v>465</v>
      </c>
      <c r="C81">
        <v>118</v>
      </c>
      <c r="D81">
        <v>1</v>
      </c>
    </row>
    <row r="82" spans="2:4">
      <c r="B82" t="s">
        <v>465</v>
      </c>
      <c r="C82">
        <v>350</v>
      </c>
      <c r="D82">
        <v>1</v>
      </c>
    </row>
    <row r="83" spans="2:4">
      <c r="B83" t="s">
        <v>465</v>
      </c>
      <c r="C83">
        <v>346</v>
      </c>
      <c r="D83">
        <v>1</v>
      </c>
    </row>
    <row r="84" spans="2:4">
      <c r="B84" t="s">
        <v>463</v>
      </c>
      <c r="C84">
        <v>337</v>
      </c>
      <c r="D84">
        <v>1</v>
      </c>
    </row>
    <row r="85" spans="2:4">
      <c r="B85" t="s">
        <v>463</v>
      </c>
      <c r="C85">
        <v>152</v>
      </c>
      <c r="D85">
        <v>1</v>
      </c>
    </row>
    <row r="86" spans="2:4">
      <c r="B86" t="s">
        <v>463</v>
      </c>
      <c r="C86">
        <v>250</v>
      </c>
      <c r="D86">
        <v>1</v>
      </c>
    </row>
    <row r="87" spans="2:4">
      <c r="B87" t="s">
        <v>465</v>
      </c>
      <c r="C87">
        <v>150</v>
      </c>
      <c r="D87">
        <v>1</v>
      </c>
    </row>
    <row r="88" spans="2:4">
      <c r="B88" t="s">
        <v>465</v>
      </c>
      <c r="C88">
        <v>360</v>
      </c>
      <c r="D88">
        <v>1</v>
      </c>
    </row>
    <row r="89" spans="2:4">
      <c r="B89" t="s">
        <v>465</v>
      </c>
      <c r="C89">
        <v>234</v>
      </c>
      <c r="D89">
        <v>1</v>
      </c>
    </row>
    <row r="90" spans="2:4">
      <c r="B90" t="s">
        <v>465</v>
      </c>
      <c r="C90">
        <v>423</v>
      </c>
      <c r="D90">
        <v>1</v>
      </c>
    </row>
    <row r="91" spans="2:4">
      <c r="B91" t="s">
        <v>465</v>
      </c>
      <c r="C91">
        <v>300</v>
      </c>
      <c r="D91">
        <v>1</v>
      </c>
    </row>
    <row r="92" spans="2:4">
      <c r="B92" t="s">
        <v>465</v>
      </c>
      <c r="C92">
        <v>249</v>
      </c>
      <c r="D92">
        <v>1</v>
      </c>
    </row>
    <row r="93" spans="2:4">
      <c r="B93" t="s">
        <v>465</v>
      </c>
      <c r="C93">
        <v>350</v>
      </c>
      <c r="D93">
        <v>1</v>
      </c>
    </row>
    <row r="94" spans="2:4">
      <c r="B94" t="s">
        <v>465</v>
      </c>
      <c r="C94">
        <v>80</v>
      </c>
      <c r="D94">
        <v>1</v>
      </c>
    </row>
    <row r="95" spans="2:4">
      <c r="B95" t="s">
        <v>465</v>
      </c>
      <c r="C95">
        <v>100</v>
      </c>
      <c r="D95">
        <v>1</v>
      </c>
    </row>
    <row r="96" spans="2:4">
      <c r="B96" t="s">
        <v>465</v>
      </c>
      <c r="C96">
        <v>250</v>
      </c>
      <c r="D96">
        <v>1</v>
      </c>
    </row>
    <row r="97" spans="2:4">
      <c r="B97" t="s">
        <v>465</v>
      </c>
      <c r="C97">
        <v>314</v>
      </c>
      <c r="D97">
        <v>1</v>
      </c>
    </row>
    <row r="98" spans="2:4">
      <c r="B98" t="s">
        <v>465</v>
      </c>
      <c r="C98">
        <v>162</v>
      </c>
      <c r="D98">
        <v>1</v>
      </c>
    </row>
    <row r="99" spans="2:4">
      <c r="B99" t="s">
        <v>465</v>
      </c>
      <c r="C99">
        <v>236</v>
      </c>
      <c r="D99">
        <v>1</v>
      </c>
    </row>
    <row r="100" spans="2:4">
      <c r="B100" t="s">
        <v>465</v>
      </c>
      <c r="C100">
        <v>300</v>
      </c>
      <c r="D100">
        <v>1</v>
      </c>
    </row>
    <row r="101" spans="2:4">
      <c r="B101" t="s">
        <v>465</v>
      </c>
      <c r="C101">
        <v>120</v>
      </c>
      <c r="D101">
        <v>1</v>
      </c>
    </row>
    <row r="102" spans="2:4">
      <c r="B102" t="s">
        <v>465</v>
      </c>
      <c r="C102">
        <v>75</v>
      </c>
      <c r="D102">
        <v>1</v>
      </c>
    </row>
    <row r="103" spans="2:4">
      <c r="B103" t="s">
        <v>465</v>
      </c>
      <c r="C103">
        <v>100</v>
      </c>
      <c r="D103">
        <v>1</v>
      </c>
    </row>
    <row r="104" spans="2:4">
      <c r="B104" t="s">
        <v>465</v>
      </c>
      <c r="C104">
        <v>60</v>
      </c>
      <c r="D104">
        <v>1</v>
      </c>
    </row>
    <row r="105" spans="2:4">
      <c r="B105" t="s">
        <v>465</v>
      </c>
      <c r="C105">
        <v>100</v>
      </c>
      <c r="D105">
        <v>1</v>
      </c>
    </row>
    <row r="106" spans="2:4">
      <c r="B106" t="s">
        <v>465</v>
      </c>
      <c r="C106">
        <v>86</v>
      </c>
      <c r="D106">
        <v>1</v>
      </c>
    </row>
    <row r="107" spans="2:4">
      <c r="B107" t="s">
        <v>465</v>
      </c>
      <c r="C107">
        <v>60</v>
      </c>
      <c r="D107">
        <v>1</v>
      </c>
    </row>
    <row r="108" spans="2:4">
      <c r="B108" t="s">
        <v>465</v>
      </c>
      <c r="C108">
        <v>120</v>
      </c>
      <c r="D108">
        <v>1</v>
      </c>
    </row>
    <row r="109" spans="2:4">
      <c r="B109" t="s">
        <v>465</v>
      </c>
      <c r="C109">
        <v>50</v>
      </c>
      <c r="D109">
        <v>1</v>
      </c>
    </row>
    <row r="110" spans="2:4">
      <c r="B110" t="s">
        <v>465</v>
      </c>
      <c r="C110">
        <v>150</v>
      </c>
      <c r="D110">
        <v>1</v>
      </c>
    </row>
    <row r="111" spans="2:4">
      <c r="B111" t="s">
        <v>465</v>
      </c>
      <c r="C111">
        <v>160</v>
      </c>
      <c r="D111">
        <v>1</v>
      </c>
    </row>
    <row r="112" spans="2:4">
      <c r="B112" t="s">
        <v>465</v>
      </c>
      <c r="C112">
        <v>97</v>
      </c>
      <c r="D112">
        <v>1</v>
      </c>
    </row>
    <row r="113" spans="2:4">
      <c r="B113" t="s">
        <v>465</v>
      </c>
      <c r="C113">
        <v>344</v>
      </c>
      <c r="D113">
        <v>1</v>
      </c>
    </row>
    <row r="114" spans="2:4">
      <c r="B114" t="s">
        <v>465</v>
      </c>
      <c r="C114">
        <v>200</v>
      </c>
      <c r="D114">
        <v>1</v>
      </c>
    </row>
    <row r="115" spans="2:4">
      <c r="B115" t="s">
        <v>465</v>
      </c>
      <c r="C115">
        <v>150</v>
      </c>
      <c r="D115">
        <v>1</v>
      </c>
    </row>
    <row r="116" spans="2:4">
      <c r="B116" t="s">
        <v>465</v>
      </c>
      <c r="C116">
        <v>97</v>
      </c>
      <c r="D116">
        <v>1</v>
      </c>
    </row>
    <row r="117" spans="2:4">
      <c r="B117" t="s">
        <v>465</v>
      </c>
      <c r="C117">
        <v>275</v>
      </c>
      <c r="D117">
        <v>1</v>
      </c>
    </row>
    <row r="118" spans="2:4">
      <c r="B118" t="s">
        <v>465</v>
      </c>
      <c r="C118">
        <v>50</v>
      </c>
      <c r="D118">
        <v>1</v>
      </c>
    </row>
    <row r="119" spans="2:4">
      <c r="B119" t="s">
        <v>465</v>
      </c>
      <c r="C119">
        <v>73</v>
      </c>
      <c r="D119">
        <v>1</v>
      </c>
    </row>
    <row r="120" spans="2:4">
      <c r="B120" t="s">
        <v>465</v>
      </c>
      <c r="C120">
        <v>280</v>
      </c>
      <c r="D120">
        <v>1</v>
      </c>
    </row>
    <row r="121" spans="2:4">
      <c r="B121" t="s">
        <v>465</v>
      </c>
      <c r="C121">
        <v>280</v>
      </c>
      <c r="D121">
        <v>1</v>
      </c>
    </row>
    <row r="122" spans="2:4">
      <c r="B122" t="s">
        <v>465</v>
      </c>
      <c r="C122">
        <v>130</v>
      </c>
      <c r="D122">
        <v>1</v>
      </c>
    </row>
    <row r="123" spans="2:4">
      <c r="B123" t="s">
        <v>465</v>
      </c>
      <c r="C123">
        <v>440</v>
      </c>
      <c r="D123">
        <v>1</v>
      </c>
    </row>
    <row r="124" spans="2:4">
      <c r="B124" t="s">
        <v>465</v>
      </c>
      <c r="C124">
        <v>600</v>
      </c>
      <c r="D124">
        <v>1</v>
      </c>
    </row>
    <row r="125" spans="2:4">
      <c r="B125" t="s">
        <v>465</v>
      </c>
      <c r="C125">
        <v>250</v>
      </c>
      <c r="D125">
        <v>1</v>
      </c>
    </row>
    <row r="126" spans="2:4">
      <c r="B126" t="s">
        <v>465</v>
      </c>
      <c r="C126">
        <v>300</v>
      </c>
      <c r="D126">
        <v>1</v>
      </c>
    </row>
    <row r="127" spans="2:4">
      <c r="B127" t="s">
        <v>465</v>
      </c>
      <c r="C127">
        <v>300</v>
      </c>
      <c r="D127">
        <v>1</v>
      </c>
    </row>
    <row r="128" spans="2:4">
      <c r="B128" t="s">
        <v>465</v>
      </c>
      <c r="C128">
        <v>295</v>
      </c>
      <c r="D128">
        <v>1</v>
      </c>
    </row>
    <row r="129" spans="2:4">
      <c r="B129" t="s">
        <v>465</v>
      </c>
      <c r="C129">
        <v>50</v>
      </c>
      <c r="D129">
        <v>1</v>
      </c>
    </row>
    <row r="130" spans="2:4">
      <c r="B130" t="s">
        <v>465</v>
      </c>
      <c r="C130">
        <v>60</v>
      </c>
      <c r="D130">
        <v>1</v>
      </c>
    </row>
    <row r="131" spans="2:4">
      <c r="B131" t="s">
        <v>465</v>
      </c>
      <c r="C131">
        <v>118</v>
      </c>
      <c r="D131">
        <v>1</v>
      </c>
    </row>
    <row r="132" spans="2:4">
      <c r="B132" t="s">
        <v>465</v>
      </c>
      <c r="C132">
        <v>80</v>
      </c>
      <c r="D132">
        <v>1</v>
      </c>
    </row>
    <row r="133" spans="2:4">
      <c r="B133" t="s">
        <v>465</v>
      </c>
      <c r="C133">
        <v>80</v>
      </c>
      <c r="D133">
        <v>1</v>
      </c>
    </row>
    <row r="134" spans="2:4">
      <c r="B134" t="s">
        <v>465</v>
      </c>
      <c r="C134">
        <v>700</v>
      </c>
      <c r="D134">
        <v>1</v>
      </c>
    </row>
    <row r="135" spans="2:4">
      <c r="B135" t="s">
        <v>465</v>
      </c>
      <c r="C135">
        <v>173</v>
      </c>
      <c r="D135">
        <v>1</v>
      </c>
    </row>
    <row r="136" spans="2:4">
      <c r="B136" t="s">
        <v>465</v>
      </c>
      <c r="C136">
        <v>66</v>
      </c>
      <c r="D136">
        <v>1</v>
      </c>
    </row>
    <row r="137" spans="2:4">
      <c r="B137" t="s">
        <v>465</v>
      </c>
      <c r="C137">
        <v>80</v>
      </c>
      <c r="D137">
        <v>1</v>
      </c>
    </row>
    <row r="138" spans="2:4">
      <c r="B138" t="s">
        <v>465</v>
      </c>
      <c r="C138">
        <v>150</v>
      </c>
      <c r="D138">
        <v>1</v>
      </c>
    </row>
    <row r="139" spans="2:4">
      <c r="B139" t="s">
        <v>465</v>
      </c>
      <c r="C139">
        <v>315</v>
      </c>
      <c r="D139">
        <v>1</v>
      </c>
    </row>
    <row r="140" spans="2:4">
      <c r="B140" t="s">
        <v>465</v>
      </c>
      <c r="C140">
        <v>517</v>
      </c>
      <c r="D140">
        <v>1</v>
      </c>
    </row>
    <row r="141" spans="2:4">
      <c r="B141" t="s">
        <v>465</v>
      </c>
      <c r="C141">
        <v>767</v>
      </c>
      <c r="D141">
        <v>1</v>
      </c>
    </row>
    <row r="142" spans="2:4">
      <c r="B142" t="s">
        <v>464</v>
      </c>
      <c r="C142">
        <v>351</v>
      </c>
      <c r="D142">
        <v>1</v>
      </c>
    </row>
    <row r="143" spans="2:4">
      <c r="B143" t="s">
        <v>464</v>
      </c>
      <c r="C143">
        <v>349</v>
      </c>
      <c r="D143">
        <v>1</v>
      </c>
    </row>
    <row r="144" spans="2:4">
      <c r="B144" t="s">
        <v>464</v>
      </c>
      <c r="C144">
        <v>359</v>
      </c>
      <c r="D144">
        <v>1</v>
      </c>
    </row>
    <row r="145" spans="2:4">
      <c r="B145" t="s">
        <v>464</v>
      </c>
      <c r="C145">
        <v>377</v>
      </c>
      <c r="D145">
        <v>1</v>
      </c>
    </row>
    <row r="146" spans="2:4">
      <c r="B146" t="s">
        <v>464</v>
      </c>
      <c r="C146">
        <v>375</v>
      </c>
      <c r="D146">
        <v>1</v>
      </c>
    </row>
    <row r="147" spans="2:4">
      <c r="B147" t="s">
        <v>464</v>
      </c>
      <c r="C147">
        <v>360</v>
      </c>
      <c r="D147">
        <v>1</v>
      </c>
    </row>
    <row r="148" spans="2:4">
      <c r="B148" t="s">
        <v>464</v>
      </c>
      <c r="C148">
        <v>375</v>
      </c>
      <c r="D148">
        <v>1</v>
      </c>
    </row>
    <row r="149" spans="2:4">
      <c r="B149" t="s">
        <v>470</v>
      </c>
      <c r="C149">
        <v>250</v>
      </c>
      <c r="D149">
        <v>1</v>
      </c>
    </row>
    <row r="150" spans="2:4">
      <c r="B150" t="s">
        <v>470</v>
      </c>
      <c r="C150">
        <v>1425</v>
      </c>
      <c r="D150">
        <v>1</v>
      </c>
    </row>
    <row r="151" spans="2:4">
      <c r="B151" t="s">
        <v>470</v>
      </c>
      <c r="C151">
        <v>1264</v>
      </c>
      <c r="D151">
        <v>1</v>
      </c>
    </row>
    <row r="152" spans="2:4">
      <c r="B152" t="s">
        <v>463</v>
      </c>
      <c r="C152">
        <v>390</v>
      </c>
      <c r="D152">
        <v>1</v>
      </c>
    </row>
    <row r="153" spans="2:4">
      <c r="B153" t="s">
        <v>463</v>
      </c>
      <c r="C153">
        <v>414</v>
      </c>
      <c r="D153">
        <v>1</v>
      </c>
    </row>
    <row r="154" spans="2:4">
      <c r="B154" t="s">
        <v>464</v>
      </c>
      <c r="C154">
        <v>442</v>
      </c>
      <c r="D154">
        <v>1</v>
      </c>
    </row>
    <row r="155" spans="2:4">
      <c r="B155" t="s">
        <v>464</v>
      </c>
      <c r="C155">
        <v>443</v>
      </c>
      <c r="D155">
        <v>1</v>
      </c>
    </row>
    <row r="156" spans="2:4">
      <c r="B156" t="s">
        <v>464</v>
      </c>
      <c r="C156">
        <v>448</v>
      </c>
      <c r="D156">
        <v>1</v>
      </c>
    </row>
    <row r="157" spans="2:4">
      <c r="B157" t="s">
        <v>470</v>
      </c>
      <c r="C157">
        <v>920</v>
      </c>
      <c r="D157">
        <v>1</v>
      </c>
    </row>
    <row r="158" spans="2:4">
      <c r="B158" t="s">
        <v>461</v>
      </c>
      <c r="C158">
        <v>180</v>
      </c>
      <c r="D158">
        <v>1</v>
      </c>
    </row>
    <row r="159" spans="2:4">
      <c r="B159" t="s">
        <v>461</v>
      </c>
      <c r="C159">
        <v>151</v>
      </c>
      <c r="D159">
        <v>1</v>
      </c>
    </row>
    <row r="160" spans="2:4">
      <c r="B160" t="s">
        <v>465</v>
      </c>
      <c r="C160">
        <v>95</v>
      </c>
      <c r="D160">
        <v>1</v>
      </c>
    </row>
    <row r="161" spans="2:4">
      <c r="B161" t="s">
        <v>465</v>
      </c>
      <c r="C161">
        <v>400</v>
      </c>
      <c r="D161">
        <v>1</v>
      </c>
    </row>
    <row r="162" spans="2:4">
      <c r="B162" t="s">
        <v>465</v>
      </c>
      <c r="C162">
        <v>141</v>
      </c>
      <c r="D162">
        <v>1</v>
      </c>
    </row>
    <row r="163" spans="2:4">
      <c r="B163" t="s">
        <v>465</v>
      </c>
      <c r="C163">
        <v>350</v>
      </c>
      <c r="D163">
        <v>1</v>
      </c>
    </row>
    <row r="164" spans="2:4">
      <c r="B164" t="s">
        <v>465</v>
      </c>
      <c r="C164">
        <v>90</v>
      </c>
      <c r="D164">
        <v>1</v>
      </c>
    </row>
    <row r="165" spans="2:4">
      <c r="B165" t="s">
        <v>465</v>
      </c>
      <c r="C165">
        <v>249</v>
      </c>
      <c r="D165">
        <v>1</v>
      </c>
    </row>
    <row r="166" spans="2:4">
      <c r="B166" t="s">
        <v>465</v>
      </c>
      <c r="C166">
        <v>71</v>
      </c>
      <c r="D166">
        <v>1</v>
      </c>
    </row>
    <row r="167" spans="2:4">
      <c r="B167" t="s">
        <v>461</v>
      </c>
      <c r="C167">
        <v>280</v>
      </c>
      <c r="D167">
        <v>1</v>
      </c>
    </row>
    <row r="168" spans="2:4">
      <c r="B168" t="s">
        <v>461</v>
      </c>
      <c r="C168">
        <v>280</v>
      </c>
      <c r="D168">
        <v>1</v>
      </c>
    </row>
    <row r="169" spans="2:4">
      <c r="B169" t="s">
        <v>461</v>
      </c>
      <c r="C169">
        <v>294</v>
      </c>
      <c r="D169">
        <v>1</v>
      </c>
    </row>
    <row r="170" spans="2:4">
      <c r="B170" t="s">
        <v>461</v>
      </c>
      <c r="C170">
        <v>244</v>
      </c>
      <c r="D170">
        <v>1</v>
      </c>
    </row>
    <row r="171" spans="2:4">
      <c r="B171" t="s">
        <v>461</v>
      </c>
      <c r="C171">
        <v>294</v>
      </c>
      <c r="D171">
        <v>1</v>
      </c>
    </row>
    <row r="172" spans="2:4">
      <c r="B172" t="s">
        <v>463</v>
      </c>
      <c r="C172">
        <v>444</v>
      </c>
      <c r="D172">
        <v>1</v>
      </c>
    </row>
    <row r="173" spans="2:4">
      <c r="B173" t="s">
        <v>463</v>
      </c>
      <c r="C173">
        <v>282</v>
      </c>
      <c r="D173">
        <v>1</v>
      </c>
    </row>
    <row r="174" spans="2:4">
      <c r="B174" t="s">
        <v>470</v>
      </c>
      <c r="C174">
        <v>1180</v>
      </c>
      <c r="D174">
        <v>1</v>
      </c>
    </row>
    <row r="175" spans="2:4">
      <c r="B175" t="s">
        <v>470</v>
      </c>
      <c r="C175">
        <v>365</v>
      </c>
      <c r="D175">
        <v>1</v>
      </c>
    </row>
  </sheetData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993-7EE0-4137-9B77-501005A3F9D6}">
  <dimension ref="A2:N49"/>
  <sheetViews>
    <sheetView topLeftCell="A19" workbookViewId="0">
      <selection activeCell="L37" sqref="L37"/>
    </sheetView>
  </sheetViews>
  <sheetFormatPr defaultColWidth="9" defaultRowHeight="16.5"/>
  <cols>
    <col min="1" max="1" width="11.75" style="9" customWidth="1"/>
    <col min="2" max="2" width="9" style="9"/>
    <col min="3" max="4" width="11.5" style="9" bestFit="1" customWidth="1"/>
    <col min="5" max="5" width="9.875" style="9" bestFit="1" customWidth="1"/>
    <col min="6" max="7" width="9" style="9"/>
    <col min="8" max="8" width="8.875" style="9" customWidth="1"/>
    <col min="9" max="9" width="12.625" style="9" customWidth="1"/>
    <col min="10" max="10" width="3.75" style="9" customWidth="1"/>
    <col min="11" max="11" width="4.5" style="9" customWidth="1"/>
    <col min="12" max="12" width="20.25" style="9" customWidth="1"/>
    <col min="13" max="13" width="17" style="9" customWidth="1"/>
    <col min="14" max="14" width="18" style="9" customWidth="1"/>
    <col min="15" max="16" width="9" style="9"/>
    <col min="17" max="17" width="11.125" style="9" bestFit="1" customWidth="1"/>
    <col min="18" max="18" width="18.25" style="9" bestFit="1" customWidth="1"/>
    <col min="19" max="16384" width="9" style="9"/>
  </cols>
  <sheetData>
    <row r="2" spans="2:12" ht="17.25" thickBot="1">
      <c r="D2" s="97" t="s">
        <v>501</v>
      </c>
      <c r="E2" s="9" t="s">
        <v>502</v>
      </c>
      <c r="I2" s="97" t="s">
        <v>501</v>
      </c>
      <c r="J2" s="9" t="s">
        <v>503</v>
      </c>
    </row>
    <row r="3" spans="2:12">
      <c r="B3" s="98"/>
      <c r="C3" s="99" t="s">
        <v>504</v>
      </c>
      <c r="D3" s="100" t="s">
        <v>505</v>
      </c>
      <c r="G3" s="98"/>
      <c r="H3" s="99" t="s">
        <v>504</v>
      </c>
      <c r="I3" s="100" t="s">
        <v>505</v>
      </c>
    </row>
    <row r="4" spans="2:12">
      <c r="B4" s="101">
        <v>2006</v>
      </c>
      <c r="C4" s="102">
        <v>969145</v>
      </c>
      <c r="D4" s="103">
        <v>2079961</v>
      </c>
      <c r="G4" s="101">
        <v>2006</v>
      </c>
      <c r="H4" s="102">
        <v>31416</v>
      </c>
      <c r="I4" s="103">
        <v>24110</v>
      </c>
    </row>
    <row r="5" spans="2:12">
      <c r="B5" s="101">
        <v>2007</v>
      </c>
      <c r="C5" s="102">
        <v>989294</v>
      </c>
      <c r="D5" s="103">
        <v>2090290</v>
      </c>
      <c r="G5" s="101">
        <v>2007</v>
      </c>
      <c r="H5" s="102">
        <v>31596</v>
      </c>
      <c r="I5" s="103">
        <v>24134</v>
      </c>
    </row>
    <row r="6" spans="2:12">
      <c r="B6" s="101">
        <v>2008</v>
      </c>
      <c r="C6" s="102">
        <v>1018977</v>
      </c>
      <c r="D6" s="103">
        <v>2141872</v>
      </c>
      <c r="G6" s="101">
        <v>2008</v>
      </c>
      <c r="H6" s="102">
        <v>32027</v>
      </c>
      <c r="I6" s="103">
        <v>24740</v>
      </c>
    </row>
    <row r="7" spans="2:12">
      <c r="B7" s="101">
        <v>2009</v>
      </c>
      <c r="C7" s="102">
        <v>1020319</v>
      </c>
      <c r="D7" s="103">
        <v>2181346</v>
      </c>
      <c r="G7" s="101">
        <v>2009</v>
      </c>
      <c r="H7" s="102">
        <v>31299</v>
      </c>
      <c r="I7" s="103">
        <v>24190</v>
      </c>
    </row>
    <row r="8" spans="2:12">
      <c r="B8" s="101">
        <v>2010</v>
      </c>
      <c r="C8" s="102">
        <v>1060941</v>
      </c>
      <c r="D8" s="103">
        <v>2273087</v>
      </c>
      <c r="G8" s="101">
        <v>2010</v>
      </c>
      <c r="H8" s="102">
        <v>33012</v>
      </c>
      <c r="I8" s="103">
        <v>25369</v>
      </c>
    </row>
    <row r="9" spans="2:12">
      <c r="B9" s="101">
        <v>2011</v>
      </c>
      <c r="C9" s="102">
        <v>1118621</v>
      </c>
      <c r="D9" s="103">
        <v>2358758</v>
      </c>
      <c r="G9" s="101">
        <v>2011</v>
      </c>
      <c r="H9" s="102">
        <v>36784</v>
      </c>
      <c r="I9" s="103">
        <v>26260</v>
      </c>
    </row>
    <row r="10" spans="2:12">
      <c r="B10" s="101">
        <v>2012</v>
      </c>
      <c r="C10" s="102">
        <v>1149340</v>
      </c>
      <c r="D10" s="103">
        <v>2410931</v>
      </c>
      <c r="G10" s="101">
        <v>2012</v>
      </c>
      <c r="H10" s="102">
        <v>42493</v>
      </c>
      <c r="I10" s="103">
        <v>27586</v>
      </c>
    </row>
    <row r="11" spans="2:12">
      <c r="B11" s="101">
        <v>2013</v>
      </c>
      <c r="C11" s="102">
        <v>1224820</v>
      </c>
      <c r="D11" s="103">
        <v>2476394</v>
      </c>
      <c r="G11" s="101">
        <v>2013</v>
      </c>
      <c r="H11" s="102">
        <v>38531</v>
      </c>
      <c r="I11" s="103">
        <v>27822</v>
      </c>
    </row>
    <row r="12" spans="2:12">
      <c r="B12" s="101">
        <v>2014</v>
      </c>
      <c r="C12" s="102">
        <v>1263472</v>
      </c>
      <c r="D12" s="103">
        <v>2526167</v>
      </c>
      <c r="G12" s="101">
        <v>2014</v>
      </c>
      <c r="H12" s="102">
        <v>39500</v>
      </c>
      <c r="I12" s="103">
        <v>28360</v>
      </c>
      <c r="L12" s="14"/>
    </row>
    <row r="13" spans="2:12">
      <c r="B13" s="101">
        <v>2015</v>
      </c>
      <c r="C13" s="102">
        <v>1269417</v>
      </c>
      <c r="D13" s="103">
        <v>2522900</v>
      </c>
      <c r="G13" s="101">
        <v>2015</v>
      </c>
      <c r="H13" s="102">
        <v>40343</v>
      </c>
      <c r="I13" s="103">
        <v>28028</v>
      </c>
    </row>
    <row r="14" spans="2:12">
      <c r="B14" s="101">
        <v>2016</v>
      </c>
      <c r="C14" s="102">
        <v>1449535</v>
      </c>
      <c r="D14" s="103">
        <v>3572127</v>
      </c>
      <c r="G14" s="101">
        <v>2016</v>
      </c>
      <c r="H14" s="102">
        <v>43384</v>
      </c>
      <c r="I14" s="103">
        <v>43487</v>
      </c>
    </row>
    <row r="15" spans="2:12">
      <c r="B15" s="101">
        <v>2017</v>
      </c>
      <c r="C15" s="102">
        <v>1490319</v>
      </c>
      <c r="D15" s="103">
        <v>3604712</v>
      </c>
      <c r="G15" s="101">
        <v>2017</v>
      </c>
      <c r="H15" s="102">
        <v>46295</v>
      </c>
      <c r="I15" s="103">
        <v>43669</v>
      </c>
    </row>
    <row r="16" spans="2:12" ht="17.25" thickBot="1">
      <c r="B16" s="104">
        <v>2018</v>
      </c>
      <c r="C16" s="105">
        <v>1521590</v>
      </c>
      <c r="D16" s="106">
        <v>3618352</v>
      </c>
      <c r="G16" s="104">
        <v>2018</v>
      </c>
      <c r="H16" s="107">
        <v>48027</v>
      </c>
      <c r="I16" s="108">
        <v>44166</v>
      </c>
    </row>
    <row r="17" spans="1:14">
      <c r="C17" s="14"/>
      <c r="D17" s="14"/>
      <c r="H17" s="14"/>
      <c r="I17" s="14"/>
    </row>
    <row r="18" spans="1:14">
      <c r="D18" s="14"/>
      <c r="H18" s="14"/>
      <c r="I18" s="14"/>
      <c r="L18" s="97"/>
      <c r="M18" s="109"/>
      <c r="N18" s="14"/>
    </row>
    <row r="19" spans="1:14">
      <c r="A19" s="8" t="s">
        <v>506</v>
      </c>
      <c r="C19" s="14"/>
      <c r="D19" s="14"/>
      <c r="H19" s="14"/>
      <c r="I19" s="14"/>
      <c r="L19" s="97"/>
      <c r="M19" s="109"/>
      <c r="N19" s="14"/>
    </row>
    <row r="20" spans="1:14">
      <c r="A20" s="166"/>
      <c r="B20" s="161" t="s">
        <v>507</v>
      </c>
      <c r="C20" s="161" t="s">
        <v>508</v>
      </c>
      <c r="D20" s="161" t="s">
        <v>509</v>
      </c>
      <c r="E20" s="160" t="s">
        <v>510</v>
      </c>
      <c r="F20" s="161" t="s">
        <v>511</v>
      </c>
      <c r="G20" s="161"/>
      <c r="H20" s="160" t="s">
        <v>512</v>
      </c>
      <c r="I20" s="160" t="s">
        <v>513</v>
      </c>
    </row>
    <row r="21" spans="1:14">
      <c r="A21" s="166"/>
      <c r="B21" s="161"/>
      <c r="C21" s="161"/>
      <c r="D21" s="161"/>
      <c r="E21" s="160"/>
      <c r="F21" s="95" t="s">
        <v>514</v>
      </c>
      <c r="G21" s="95" t="s">
        <v>515</v>
      </c>
      <c r="H21" s="160"/>
      <c r="I21" s="160"/>
      <c r="M21" s="51"/>
    </row>
    <row r="22" spans="1:14">
      <c r="A22" s="54" t="s">
        <v>516</v>
      </c>
      <c r="B22" s="110">
        <v>10</v>
      </c>
      <c r="C22" s="111">
        <v>160</v>
      </c>
      <c r="D22" s="110">
        <f>C22/B22</f>
        <v>16</v>
      </c>
      <c r="E22" s="112">
        <v>101188</v>
      </c>
      <c r="F22" s="110">
        <v>514</v>
      </c>
      <c r="G22" s="110">
        <v>464</v>
      </c>
      <c r="H22" s="110">
        <f>SUM(F22*5,G22*2)/7</f>
        <v>499.71428571428572</v>
      </c>
      <c r="I22" s="110">
        <f>E22/H22</f>
        <v>202.49170954831331</v>
      </c>
      <c r="J22" s="113"/>
      <c r="K22" s="113"/>
      <c r="L22" s="113"/>
    </row>
    <row r="23" spans="1:14">
      <c r="A23" s="54" t="s">
        <v>517</v>
      </c>
      <c r="B23" s="110" t="s">
        <v>518</v>
      </c>
      <c r="C23" s="111">
        <v>794</v>
      </c>
      <c r="D23" s="110">
        <v>84</v>
      </c>
      <c r="E23" s="112">
        <v>562103</v>
      </c>
      <c r="F23" s="54">
        <v>947</v>
      </c>
      <c r="G23" s="110">
        <v>853</v>
      </c>
      <c r="H23" s="110">
        <f t="shared" ref="H23:H45" si="0">SUM(F23*5,G23*2)/7</f>
        <v>920.14285714285711</v>
      </c>
      <c r="I23" s="110">
        <f t="shared" ref="I23:I45" si="1">E23/H23</f>
        <v>610.88666356155875</v>
      </c>
      <c r="J23" s="113"/>
      <c r="K23" s="113"/>
      <c r="L23" s="113"/>
      <c r="M23" s="51"/>
    </row>
    <row r="24" spans="1:14">
      <c r="A24" s="54" t="s">
        <v>519</v>
      </c>
      <c r="B24" s="110">
        <v>10</v>
      </c>
      <c r="C24" s="111">
        <v>490</v>
      </c>
      <c r="D24" s="110">
        <f t="shared" ref="D24:D25" si="2">C24/B24</f>
        <v>49</v>
      </c>
      <c r="E24" s="112">
        <v>208987</v>
      </c>
      <c r="F24" s="54">
        <v>362</v>
      </c>
      <c r="G24" s="110">
        <v>350</v>
      </c>
      <c r="H24" s="110">
        <f t="shared" si="0"/>
        <v>358.57142857142856</v>
      </c>
      <c r="I24" s="110">
        <f t="shared" si="1"/>
        <v>582.83227091633466</v>
      </c>
      <c r="J24" s="113"/>
      <c r="K24" s="113"/>
      <c r="L24" s="113"/>
      <c r="M24" s="51"/>
    </row>
    <row r="25" spans="1:14">
      <c r="A25" s="54" t="s">
        <v>520</v>
      </c>
      <c r="B25" s="110">
        <v>10</v>
      </c>
      <c r="C25" s="111">
        <v>470</v>
      </c>
      <c r="D25" s="110">
        <f t="shared" si="2"/>
        <v>47</v>
      </c>
      <c r="E25" s="112">
        <v>210968</v>
      </c>
      <c r="F25" s="110">
        <v>453</v>
      </c>
      <c r="G25" s="110">
        <v>394</v>
      </c>
      <c r="H25" s="110">
        <f t="shared" si="0"/>
        <v>436.14285714285717</v>
      </c>
      <c r="I25" s="110">
        <f t="shared" si="1"/>
        <v>483.71306911234848</v>
      </c>
      <c r="J25" s="113"/>
      <c r="K25" s="113"/>
      <c r="L25" s="113"/>
    </row>
    <row r="26" spans="1:14">
      <c r="A26" s="54" t="s">
        <v>521</v>
      </c>
      <c r="B26" s="110">
        <v>8</v>
      </c>
      <c r="C26" s="111">
        <f>640-12</f>
        <v>628</v>
      </c>
      <c r="D26" s="110">
        <f>C26/B26</f>
        <v>78.5</v>
      </c>
      <c r="E26" s="112">
        <v>223186</v>
      </c>
      <c r="F26" s="110">
        <v>431</v>
      </c>
      <c r="G26" s="110">
        <v>372</v>
      </c>
      <c r="H26" s="110">
        <f t="shared" si="0"/>
        <v>414.14285714285717</v>
      </c>
      <c r="I26" s="110">
        <f t="shared" si="1"/>
        <v>538.91065884787849</v>
      </c>
      <c r="J26" s="113"/>
      <c r="K26" s="113"/>
      <c r="L26" s="113"/>
      <c r="M26" s="51"/>
    </row>
    <row r="27" spans="1:14">
      <c r="A27" s="54" t="s">
        <v>522</v>
      </c>
      <c r="B27" s="110">
        <v>8</v>
      </c>
      <c r="C27" s="111">
        <v>312</v>
      </c>
      <c r="D27" s="110">
        <f t="shared" ref="D27:D45" si="3">C27/B27</f>
        <v>39</v>
      </c>
      <c r="E27" s="112">
        <v>130600</v>
      </c>
      <c r="F27" s="110">
        <v>330</v>
      </c>
      <c r="G27" s="110">
        <v>277</v>
      </c>
      <c r="H27" s="110">
        <f t="shared" si="0"/>
        <v>314.85714285714283</v>
      </c>
      <c r="I27" s="110">
        <f t="shared" si="1"/>
        <v>414.79128856624322</v>
      </c>
      <c r="J27" s="113"/>
      <c r="K27" s="113"/>
      <c r="L27" s="113"/>
    </row>
    <row r="28" spans="1:14">
      <c r="A28" s="54" t="s">
        <v>523</v>
      </c>
      <c r="B28" s="110">
        <v>8</v>
      </c>
      <c r="C28" s="111">
        <v>577</v>
      </c>
      <c r="D28" s="110">
        <f t="shared" si="3"/>
        <v>72.125</v>
      </c>
      <c r="E28" s="112">
        <v>261991</v>
      </c>
      <c r="F28" s="110">
        <v>415</v>
      </c>
      <c r="G28" s="110">
        <v>353</v>
      </c>
      <c r="H28" s="110">
        <f t="shared" si="0"/>
        <v>397.28571428571428</v>
      </c>
      <c r="I28" s="110">
        <f t="shared" si="1"/>
        <v>659.45235526788929</v>
      </c>
      <c r="J28" s="113"/>
      <c r="K28" s="113"/>
    </row>
    <row r="29" spans="1:14">
      <c r="A29" s="54" t="s">
        <v>524</v>
      </c>
      <c r="B29" s="110">
        <v>6</v>
      </c>
      <c r="C29" s="111">
        <v>120</v>
      </c>
      <c r="D29" s="110">
        <f t="shared" si="3"/>
        <v>20</v>
      </c>
      <c r="E29" s="112">
        <v>70133</v>
      </c>
      <c r="F29" s="110">
        <v>282</v>
      </c>
      <c r="G29" s="110">
        <v>270</v>
      </c>
      <c r="H29" s="110">
        <f t="shared" si="0"/>
        <v>278.57142857142856</v>
      </c>
      <c r="I29" s="110">
        <f t="shared" si="1"/>
        <v>251.75948717948719</v>
      </c>
      <c r="J29" s="113"/>
      <c r="K29" s="113"/>
      <c r="L29" s="113"/>
    </row>
    <row r="30" spans="1:14">
      <c r="A30" s="54" t="s">
        <v>525</v>
      </c>
      <c r="B30" s="110">
        <v>6</v>
      </c>
      <c r="C30" s="111">
        <v>270</v>
      </c>
      <c r="D30" s="110">
        <f t="shared" si="3"/>
        <v>45</v>
      </c>
      <c r="E30" s="112">
        <v>130859</v>
      </c>
      <c r="F30" s="110">
        <v>502</v>
      </c>
      <c r="G30" s="54"/>
      <c r="H30" s="110">
        <f>F30</f>
        <v>502</v>
      </c>
      <c r="I30" s="110">
        <f t="shared" si="1"/>
        <v>260.67529880478088</v>
      </c>
      <c r="J30" s="113"/>
      <c r="K30" s="113"/>
      <c r="L30" s="113"/>
      <c r="M30" s="51"/>
    </row>
    <row r="31" spans="1:14">
      <c r="A31" s="54" t="s">
        <v>526</v>
      </c>
      <c r="B31" s="110">
        <v>4</v>
      </c>
      <c r="C31" s="111">
        <v>84</v>
      </c>
      <c r="D31" s="110">
        <f t="shared" si="3"/>
        <v>21</v>
      </c>
      <c r="E31" s="112">
        <v>40262</v>
      </c>
      <c r="F31" s="110">
        <v>242</v>
      </c>
      <c r="G31" s="110">
        <v>218</v>
      </c>
      <c r="H31" s="110">
        <f t="shared" si="0"/>
        <v>235.14285714285714</v>
      </c>
      <c r="I31" s="110">
        <f t="shared" si="1"/>
        <v>171.22357229647631</v>
      </c>
      <c r="J31" s="113"/>
      <c r="K31" s="113"/>
      <c r="L31" s="113"/>
      <c r="M31" s="51"/>
    </row>
    <row r="32" spans="1:14">
      <c r="A32" s="54" t="s">
        <v>527</v>
      </c>
      <c r="B32" s="110">
        <v>8</v>
      </c>
      <c r="C32" s="111">
        <v>408</v>
      </c>
      <c r="D32" s="110">
        <f t="shared" si="3"/>
        <v>51</v>
      </c>
      <c r="E32" s="112">
        <v>173271</v>
      </c>
      <c r="F32" s="54">
        <v>364</v>
      </c>
      <c r="G32" s="110">
        <v>328</v>
      </c>
      <c r="H32" s="110">
        <f t="shared" si="0"/>
        <v>353.71428571428572</v>
      </c>
      <c r="I32" s="110">
        <f t="shared" si="1"/>
        <v>489.8614701130856</v>
      </c>
      <c r="J32" s="113"/>
      <c r="K32" s="113"/>
      <c r="L32" s="113"/>
      <c r="M32" s="51"/>
    </row>
    <row r="33" spans="1:13">
      <c r="A33" s="54" t="s">
        <v>528</v>
      </c>
      <c r="B33" s="110">
        <v>6</v>
      </c>
      <c r="C33" s="111">
        <v>336</v>
      </c>
      <c r="D33" s="110">
        <f t="shared" si="3"/>
        <v>56</v>
      </c>
      <c r="E33" s="112">
        <v>123856</v>
      </c>
      <c r="F33" s="54">
        <v>349</v>
      </c>
      <c r="G33" s="110">
        <v>305</v>
      </c>
      <c r="H33" s="110">
        <f t="shared" si="0"/>
        <v>336.42857142857144</v>
      </c>
      <c r="I33" s="110">
        <f t="shared" si="1"/>
        <v>368.14946921443737</v>
      </c>
      <c r="J33" s="113"/>
      <c r="K33" s="113"/>
      <c r="L33" s="113"/>
    </row>
    <row r="34" spans="1:13">
      <c r="A34" s="54" t="s">
        <v>529</v>
      </c>
      <c r="B34" s="110">
        <v>4</v>
      </c>
      <c r="C34" s="111">
        <v>80</v>
      </c>
      <c r="D34" s="110">
        <f t="shared" si="3"/>
        <v>20</v>
      </c>
      <c r="E34" s="112">
        <v>34438</v>
      </c>
      <c r="F34" s="54">
        <v>320</v>
      </c>
      <c r="G34" s="110">
        <v>284</v>
      </c>
      <c r="H34" s="110">
        <f t="shared" si="0"/>
        <v>309.71428571428572</v>
      </c>
      <c r="I34" s="110">
        <f t="shared" si="1"/>
        <v>111.19280442804428</v>
      </c>
      <c r="J34" s="113"/>
      <c r="K34" s="113"/>
      <c r="L34" s="113"/>
    </row>
    <row r="35" spans="1:13">
      <c r="A35" s="54" t="s">
        <v>530</v>
      </c>
      <c r="B35" s="110">
        <v>6</v>
      </c>
      <c r="C35" s="111">
        <v>102</v>
      </c>
      <c r="D35" s="110">
        <f t="shared" si="3"/>
        <v>17</v>
      </c>
      <c r="E35" s="112">
        <v>10984</v>
      </c>
      <c r="F35" s="54">
        <v>310</v>
      </c>
      <c r="G35" s="110">
        <v>278</v>
      </c>
      <c r="H35" s="110">
        <f t="shared" si="0"/>
        <v>300.85714285714283</v>
      </c>
      <c r="I35" s="110">
        <f t="shared" si="1"/>
        <v>36.509021842355182</v>
      </c>
      <c r="J35" s="113"/>
      <c r="K35" s="113"/>
      <c r="L35" s="113"/>
    </row>
    <row r="36" spans="1:13">
      <c r="A36" s="54" t="s">
        <v>531</v>
      </c>
      <c r="B36" s="110">
        <v>8</v>
      </c>
      <c r="C36" s="111">
        <v>272</v>
      </c>
      <c r="D36" s="110">
        <f t="shared" si="3"/>
        <v>34</v>
      </c>
      <c r="E36" s="112">
        <v>74427</v>
      </c>
      <c r="F36" s="54">
        <v>312</v>
      </c>
      <c r="G36" s="110">
        <v>272</v>
      </c>
      <c r="H36" s="110">
        <f t="shared" si="0"/>
        <v>300.57142857142856</v>
      </c>
      <c r="I36" s="110">
        <f t="shared" si="1"/>
        <v>247.61834600760457</v>
      </c>
      <c r="J36" s="113"/>
      <c r="K36" s="113"/>
      <c r="L36" s="113"/>
      <c r="M36" s="51"/>
    </row>
    <row r="37" spans="1:13">
      <c r="A37" s="54" t="s">
        <v>532</v>
      </c>
      <c r="B37" s="110">
        <v>2</v>
      </c>
      <c r="C37" s="111">
        <v>74</v>
      </c>
      <c r="D37" s="110">
        <f t="shared" si="3"/>
        <v>37</v>
      </c>
      <c r="E37" s="112">
        <v>41388</v>
      </c>
      <c r="F37" s="54">
        <v>460</v>
      </c>
      <c r="G37" s="110">
        <v>376</v>
      </c>
      <c r="H37" s="110">
        <f t="shared" si="0"/>
        <v>436</v>
      </c>
      <c r="I37" s="110">
        <f t="shared" si="1"/>
        <v>94.926605504587158</v>
      </c>
      <c r="J37" s="113"/>
      <c r="K37" s="113"/>
      <c r="L37" s="113"/>
      <c r="M37" s="51"/>
    </row>
    <row r="38" spans="1:13">
      <c r="A38" s="54" t="s">
        <v>533</v>
      </c>
      <c r="B38" s="110">
        <v>6</v>
      </c>
      <c r="C38" s="111">
        <v>204</v>
      </c>
      <c r="D38" s="110">
        <f t="shared" si="3"/>
        <v>34</v>
      </c>
      <c r="E38" s="112">
        <v>74572</v>
      </c>
      <c r="F38" s="110">
        <f>105112/365</f>
        <v>287.9780821917808</v>
      </c>
      <c r="G38" s="54"/>
      <c r="H38" s="110">
        <f>F38</f>
        <v>287.9780821917808</v>
      </c>
      <c r="I38" s="110">
        <f t="shared" si="1"/>
        <v>258.9502625770607</v>
      </c>
      <c r="J38" s="113"/>
      <c r="K38" s="113"/>
      <c r="L38" s="113"/>
      <c r="M38" s="51"/>
    </row>
    <row r="39" spans="1:13">
      <c r="A39" s="54" t="s">
        <v>534</v>
      </c>
      <c r="B39" s="110">
        <v>6</v>
      </c>
      <c r="C39" s="111">
        <v>180</v>
      </c>
      <c r="D39" s="110">
        <f t="shared" si="3"/>
        <v>30</v>
      </c>
      <c r="E39" s="112">
        <v>64876</v>
      </c>
      <c r="F39" s="110">
        <f>96192/365</f>
        <v>263.53972602739725</v>
      </c>
      <c r="G39" s="54"/>
      <c r="H39" s="110">
        <f t="shared" ref="H39:H40" si="4">F39</f>
        <v>263.53972602739725</v>
      </c>
      <c r="I39" s="110">
        <f t="shared" si="1"/>
        <v>246.1716151031271</v>
      </c>
      <c r="J39" s="113"/>
      <c r="K39" s="113"/>
      <c r="L39" s="113"/>
      <c r="M39" s="51"/>
    </row>
    <row r="40" spans="1:13">
      <c r="A40" s="54" t="s">
        <v>535</v>
      </c>
      <c r="B40" s="110">
        <v>3</v>
      </c>
      <c r="C40" s="111">
        <v>84</v>
      </c>
      <c r="D40" s="110">
        <f t="shared" si="3"/>
        <v>28</v>
      </c>
      <c r="E40" s="112">
        <v>28180</v>
      </c>
      <c r="F40" s="110">
        <f>111480/365</f>
        <v>305.42465753424659</v>
      </c>
      <c r="G40" s="54"/>
      <c r="H40" s="110">
        <f t="shared" si="4"/>
        <v>305.42465753424659</v>
      </c>
      <c r="I40" s="110">
        <f t="shared" si="1"/>
        <v>92.264980265518474</v>
      </c>
      <c r="J40" s="113"/>
      <c r="K40" s="113"/>
      <c r="L40" s="113"/>
    </row>
    <row r="41" spans="1:13">
      <c r="A41" s="54" t="s">
        <v>536</v>
      </c>
      <c r="B41" s="110">
        <v>4</v>
      </c>
      <c r="C41" s="111">
        <v>92</v>
      </c>
      <c r="D41" s="110">
        <f t="shared" si="3"/>
        <v>23</v>
      </c>
      <c r="E41" s="112">
        <v>19319</v>
      </c>
      <c r="F41" s="110">
        <f>G41*(F31/G31)</f>
        <v>224.23853211009174</v>
      </c>
      <c r="G41" s="54">
        <v>202</v>
      </c>
      <c r="H41" s="110">
        <f t="shared" si="0"/>
        <v>217.88466579292268</v>
      </c>
      <c r="I41" s="110">
        <f t="shared" si="1"/>
        <v>88.666175426777187</v>
      </c>
      <c r="J41" s="113"/>
      <c r="K41" s="113"/>
      <c r="L41" s="113"/>
      <c r="M41" s="51"/>
    </row>
    <row r="42" spans="1:13">
      <c r="A42" s="54" t="s">
        <v>537</v>
      </c>
      <c r="B42" s="110">
        <v>2</v>
      </c>
      <c r="C42" s="111">
        <v>50</v>
      </c>
      <c r="D42" s="110">
        <f t="shared" si="3"/>
        <v>25</v>
      </c>
      <c r="E42" s="112">
        <v>18480</v>
      </c>
      <c r="F42" s="54">
        <v>424</v>
      </c>
      <c r="G42" s="54"/>
      <c r="H42" s="110">
        <f t="shared" si="0"/>
        <v>302.85714285714283</v>
      </c>
      <c r="I42" s="110">
        <f t="shared" si="1"/>
        <v>61.018867924528308</v>
      </c>
      <c r="J42" s="113"/>
      <c r="K42" s="113"/>
      <c r="L42" s="113"/>
      <c r="M42" s="51"/>
    </row>
    <row r="43" spans="1:13">
      <c r="A43" s="54" t="s">
        <v>538</v>
      </c>
      <c r="B43" s="110">
        <v>2</v>
      </c>
      <c r="C43" s="111">
        <v>30</v>
      </c>
      <c r="D43" s="110">
        <f t="shared" si="3"/>
        <v>15</v>
      </c>
      <c r="E43" s="112">
        <v>12953</v>
      </c>
      <c r="F43" s="54">
        <v>362</v>
      </c>
      <c r="G43" s="54"/>
      <c r="H43" s="110">
        <f t="shared" si="0"/>
        <v>258.57142857142856</v>
      </c>
      <c r="I43" s="110">
        <f t="shared" si="1"/>
        <v>50.094475138121553</v>
      </c>
      <c r="J43" s="113"/>
      <c r="K43" s="113"/>
      <c r="L43" s="113"/>
      <c r="M43" s="51"/>
    </row>
    <row r="44" spans="1:13">
      <c r="A44" s="54" t="s">
        <v>539</v>
      </c>
      <c r="B44" s="110">
        <v>1</v>
      </c>
      <c r="C44" s="111">
        <v>30</v>
      </c>
      <c r="D44" s="110">
        <f t="shared" si="3"/>
        <v>30</v>
      </c>
      <c r="E44" s="112">
        <v>8848</v>
      </c>
      <c r="F44" s="54">
        <v>398</v>
      </c>
      <c r="G44" s="54"/>
      <c r="H44" s="110">
        <f t="shared" si="0"/>
        <v>284.28571428571428</v>
      </c>
      <c r="I44" s="110">
        <f t="shared" si="1"/>
        <v>31.123618090452261</v>
      </c>
      <c r="J44" s="113"/>
      <c r="K44" s="113"/>
      <c r="L44" s="113"/>
      <c r="M44" s="51"/>
    </row>
    <row r="45" spans="1:13">
      <c r="A45" s="54" t="s">
        <v>540</v>
      </c>
      <c r="B45" s="110">
        <v>2</v>
      </c>
      <c r="C45" s="111">
        <v>36</v>
      </c>
      <c r="D45" s="110">
        <f t="shared" si="3"/>
        <v>18</v>
      </c>
      <c r="E45" s="112">
        <v>16157</v>
      </c>
      <c r="F45" s="54">
        <v>516</v>
      </c>
      <c r="G45" s="54"/>
      <c r="H45" s="110">
        <f t="shared" si="0"/>
        <v>368.57142857142856</v>
      </c>
      <c r="I45" s="110">
        <f t="shared" si="1"/>
        <v>43.83682170542636</v>
      </c>
      <c r="J45" s="113"/>
      <c r="K45" s="113"/>
      <c r="L45" s="113"/>
      <c r="M45" s="51"/>
    </row>
    <row r="46" spans="1:13">
      <c r="A46" s="54" t="s">
        <v>541</v>
      </c>
      <c r="B46" s="110"/>
      <c r="C46" s="54">
        <v>5883</v>
      </c>
      <c r="D46" s="110">
        <f>SUM(D22:D45)</f>
        <v>889.625</v>
      </c>
      <c r="E46" s="55">
        <f>SUM(E22:E45)</f>
        <v>2642026</v>
      </c>
      <c r="F46" s="54"/>
      <c r="G46" s="54"/>
      <c r="H46" s="54"/>
      <c r="I46" s="54"/>
      <c r="L46" s="113"/>
    </row>
    <row r="47" spans="1:13">
      <c r="B47" s="97" t="s">
        <v>542</v>
      </c>
      <c r="C47" s="114">
        <f>SUMPRODUCT(D22:D45,I22:I45)/D46</f>
        <v>356.82478102755613</v>
      </c>
      <c r="H47" s="97" t="s">
        <v>632</v>
      </c>
      <c r="I47" s="9" t="s">
        <v>633</v>
      </c>
      <c r="L47" s="113"/>
    </row>
    <row r="48" spans="1:13">
      <c r="L48" s="113"/>
      <c r="M48" s="51"/>
    </row>
    <row r="49" spans="1:13">
      <c r="A49" s="115"/>
      <c r="M49" s="5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122-988D-446F-A1DB-C3D7ACE874B7}">
  <dimension ref="A1:R23"/>
  <sheetViews>
    <sheetView workbookViewId="0">
      <selection activeCell="L29" sqref="L29"/>
    </sheetView>
  </sheetViews>
  <sheetFormatPr defaultRowHeight="16.5"/>
  <cols>
    <col min="1" max="1" width="21.125" customWidth="1"/>
    <col min="2" max="2" width="12.625" customWidth="1"/>
    <col min="3" max="7" width="12.75" customWidth="1"/>
    <col min="8" max="8" width="12.875" customWidth="1"/>
    <col min="9" max="10" width="12.75" customWidth="1"/>
    <col min="11" max="14" width="12.875" customWidth="1"/>
    <col min="15" max="18" width="12.75" customWidth="1"/>
    <col min="257" max="257" width="21.125" customWidth="1"/>
    <col min="258" max="258" width="12.625" customWidth="1"/>
    <col min="259" max="263" width="12.75" customWidth="1"/>
    <col min="264" max="264" width="12.875" customWidth="1"/>
    <col min="265" max="266" width="12.75" customWidth="1"/>
    <col min="267" max="270" width="12.875" customWidth="1"/>
    <col min="271" max="274" width="12.75" customWidth="1"/>
    <col min="513" max="513" width="21.125" customWidth="1"/>
    <col min="514" max="514" width="12.625" customWidth="1"/>
    <col min="515" max="519" width="12.75" customWidth="1"/>
    <col min="520" max="520" width="12.875" customWidth="1"/>
    <col min="521" max="522" width="12.75" customWidth="1"/>
    <col min="523" max="526" width="12.875" customWidth="1"/>
    <col min="527" max="530" width="12.75" customWidth="1"/>
    <col min="769" max="769" width="21.125" customWidth="1"/>
    <col min="770" max="770" width="12.625" customWidth="1"/>
    <col min="771" max="775" width="12.75" customWidth="1"/>
    <col min="776" max="776" width="12.875" customWidth="1"/>
    <col min="777" max="778" width="12.75" customWidth="1"/>
    <col min="779" max="782" width="12.875" customWidth="1"/>
    <col min="783" max="786" width="12.75" customWidth="1"/>
    <col min="1025" max="1025" width="21.125" customWidth="1"/>
    <col min="1026" max="1026" width="12.625" customWidth="1"/>
    <col min="1027" max="1031" width="12.75" customWidth="1"/>
    <col min="1032" max="1032" width="12.875" customWidth="1"/>
    <col min="1033" max="1034" width="12.75" customWidth="1"/>
    <col min="1035" max="1038" width="12.875" customWidth="1"/>
    <col min="1039" max="1042" width="12.75" customWidth="1"/>
    <col min="1281" max="1281" width="21.125" customWidth="1"/>
    <col min="1282" max="1282" width="12.625" customWidth="1"/>
    <col min="1283" max="1287" width="12.75" customWidth="1"/>
    <col min="1288" max="1288" width="12.875" customWidth="1"/>
    <col min="1289" max="1290" width="12.75" customWidth="1"/>
    <col min="1291" max="1294" width="12.875" customWidth="1"/>
    <col min="1295" max="1298" width="12.75" customWidth="1"/>
    <col min="1537" max="1537" width="21.125" customWidth="1"/>
    <col min="1538" max="1538" width="12.625" customWidth="1"/>
    <col min="1539" max="1543" width="12.75" customWidth="1"/>
    <col min="1544" max="1544" width="12.875" customWidth="1"/>
    <col min="1545" max="1546" width="12.75" customWidth="1"/>
    <col min="1547" max="1550" width="12.875" customWidth="1"/>
    <col min="1551" max="1554" width="12.75" customWidth="1"/>
    <col min="1793" max="1793" width="21.125" customWidth="1"/>
    <col min="1794" max="1794" width="12.625" customWidth="1"/>
    <col min="1795" max="1799" width="12.75" customWidth="1"/>
    <col min="1800" max="1800" width="12.875" customWidth="1"/>
    <col min="1801" max="1802" width="12.75" customWidth="1"/>
    <col min="1803" max="1806" width="12.875" customWidth="1"/>
    <col min="1807" max="1810" width="12.75" customWidth="1"/>
    <col min="2049" max="2049" width="21.125" customWidth="1"/>
    <col min="2050" max="2050" width="12.625" customWidth="1"/>
    <col min="2051" max="2055" width="12.75" customWidth="1"/>
    <col min="2056" max="2056" width="12.875" customWidth="1"/>
    <col min="2057" max="2058" width="12.75" customWidth="1"/>
    <col min="2059" max="2062" width="12.875" customWidth="1"/>
    <col min="2063" max="2066" width="12.75" customWidth="1"/>
    <col min="2305" max="2305" width="21.125" customWidth="1"/>
    <col min="2306" max="2306" width="12.625" customWidth="1"/>
    <col min="2307" max="2311" width="12.75" customWidth="1"/>
    <col min="2312" max="2312" width="12.875" customWidth="1"/>
    <col min="2313" max="2314" width="12.75" customWidth="1"/>
    <col min="2315" max="2318" width="12.875" customWidth="1"/>
    <col min="2319" max="2322" width="12.75" customWidth="1"/>
    <col min="2561" max="2561" width="21.125" customWidth="1"/>
    <col min="2562" max="2562" width="12.625" customWidth="1"/>
    <col min="2563" max="2567" width="12.75" customWidth="1"/>
    <col min="2568" max="2568" width="12.875" customWidth="1"/>
    <col min="2569" max="2570" width="12.75" customWidth="1"/>
    <col min="2571" max="2574" width="12.875" customWidth="1"/>
    <col min="2575" max="2578" width="12.75" customWidth="1"/>
    <col min="2817" max="2817" width="21.125" customWidth="1"/>
    <col min="2818" max="2818" width="12.625" customWidth="1"/>
    <col min="2819" max="2823" width="12.75" customWidth="1"/>
    <col min="2824" max="2824" width="12.875" customWidth="1"/>
    <col min="2825" max="2826" width="12.75" customWidth="1"/>
    <col min="2827" max="2830" width="12.875" customWidth="1"/>
    <col min="2831" max="2834" width="12.75" customWidth="1"/>
    <col min="3073" max="3073" width="21.125" customWidth="1"/>
    <col min="3074" max="3074" width="12.625" customWidth="1"/>
    <col min="3075" max="3079" width="12.75" customWidth="1"/>
    <col min="3080" max="3080" width="12.875" customWidth="1"/>
    <col min="3081" max="3082" width="12.75" customWidth="1"/>
    <col min="3083" max="3086" width="12.875" customWidth="1"/>
    <col min="3087" max="3090" width="12.75" customWidth="1"/>
    <col min="3329" max="3329" width="21.125" customWidth="1"/>
    <col min="3330" max="3330" width="12.625" customWidth="1"/>
    <col min="3331" max="3335" width="12.75" customWidth="1"/>
    <col min="3336" max="3336" width="12.875" customWidth="1"/>
    <col min="3337" max="3338" width="12.75" customWidth="1"/>
    <col min="3339" max="3342" width="12.875" customWidth="1"/>
    <col min="3343" max="3346" width="12.75" customWidth="1"/>
    <col min="3585" max="3585" width="21.125" customWidth="1"/>
    <col min="3586" max="3586" width="12.625" customWidth="1"/>
    <col min="3587" max="3591" width="12.75" customWidth="1"/>
    <col min="3592" max="3592" width="12.875" customWidth="1"/>
    <col min="3593" max="3594" width="12.75" customWidth="1"/>
    <col min="3595" max="3598" width="12.875" customWidth="1"/>
    <col min="3599" max="3602" width="12.75" customWidth="1"/>
    <col min="3841" max="3841" width="21.125" customWidth="1"/>
    <col min="3842" max="3842" width="12.625" customWidth="1"/>
    <col min="3843" max="3847" width="12.75" customWidth="1"/>
    <col min="3848" max="3848" width="12.875" customWidth="1"/>
    <col min="3849" max="3850" width="12.75" customWidth="1"/>
    <col min="3851" max="3854" width="12.875" customWidth="1"/>
    <col min="3855" max="3858" width="12.75" customWidth="1"/>
    <col min="4097" max="4097" width="21.125" customWidth="1"/>
    <col min="4098" max="4098" width="12.625" customWidth="1"/>
    <col min="4099" max="4103" width="12.75" customWidth="1"/>
    <col min="4104" max="4104" width="12.875" customWidth="1"/>
    <col min="4105" max="4106" width="12.75" customWidth="1"/>
    <col min="4107" max="4110" width="12.875" customWidth="1"/>
    <col min="4111" max="4114" width="12.75" customWidth="1"/>
    <col min="4353" max="4353" width="21.125" customWidth="1"/>
    <col min="4354" max="4354" width="12.625" customWidth="1"/>
    <col min="4355" max="4359" width="12.75" customWidth="1"/>
    <col min="4360" max="4360" width="12.875" customWidth="1"/>
    <col min="4361" max="4362" width="12.75" customWidth="1"/>
    <col min="4363" max="4366" width="12.875" customWidth="1"/>
    <col min="4367" max="4370" width="12.75" customWidth="1"/>
    <col min="4609" max="4609" width="21.125" customWidth="1"/>
    <col min="4610" max="4610" width="12.625" customWidth="1"/>
    <col min="4611" max="4615" width="12.75" customWidth="1"/>
    <col min="4616" max="4616" width="12.875" customWidth="1"/>
    <col min="4617" max="4618" width="12.75" customWidth="1"/>
    <col min="4619" max="4622" width="12.875" customWidth="1"/>
    <col min="4623" max="4626" width="12.75" customWidth="1"/>
    <col min="4865" max="4865" width="21.125" customWidth="1"/>
    <col min="4866" max="4866" width="12.625" customWidth="1"/>
    <col min="4867" max="4871" width="12.75" customWidth="1"/>
    <col min="4872" max="4872" width="12.875" customWidth="1"/>
    <col min="4873" max="4874" width="12.75" customWidth="1"/>
    <col min="4875" max="4878" width="12.875" customWidth="1"/>
    <col min="4879" max="4882" width="12.75" customWidth="1"/>
    <col min="5121" max="5121" width="21.125" customWidth="1"/>
    <col min="5122" max="5122" width="12.625" customWidth="1"/>
    <col min="5123" max="5127" width="12.75" customWidth="1"/>
    <col min="5128" max="5128" width="12.875" customWidth="1"/>
    <col min="5129" max="5130" width="12.75" customWidth="1"/>
    <col min="5131" max="5134" width="12.875" customWidth="1"/>
    <col min="5135" max="5138" width="12.75" customWidth="1"/>
    <col min="5377" max="5377" width="21.125" customWidth="1"/>
    <col min="5378" max="5378" width="12.625" customWidth="1"/>
    <col min="5379" max="5383" width="12.75" customWidth="1"/>
    <col min="5384" max="5384" width="12.875" customWidth="1"/>
    <col min="5385" max="5386" width="12.75" customWidth="1"/>
    <col min="5387" max="5390" width="12.875" customWidth="1"/>
    <col min="5391" max="5394" width="12.75" customWidth="1"/>
    <col min="5633" max="5633" width="21.125" customWidth="1"/>
    <col min="5634" max="5634" width="12.625" customWidth="1"/>
    <col min="5635" max="5639" width="12.75" customWidth="1"/>
    <col min="5640" max="5640" width="12.875" customWidth="1"/>
    <col min="5641" max="5642" width="12.75" customWidth="1"/>
    <col min="5643" max="5646" width="12.875" customWidth="1"/>
    <col min="5647" max="5650" width="12.75" customWidth="1"/>
    <col min="5889" max="5889" width="21.125" customWidth="1"/>
    <col min="5890" max="5890" width="12.625" customWidth="1"/>
    <col min="5891" max="5895" width="12.75" customWidth="1"/>
    <col min="5896" max="5896" width="12.875" customWidth="1"/>
    <col min="5897" max="5898" width="12.75" customWidth="1"/>
    <col min="5899" max="5902" width="12.875" customWidth="1"/>
    <col min="5903" max="5906" width="12.75" customWidth="1"/>
    <col min="6145" max="6145" width="21.125" customWidth="1"/>
    <col min="6146" max="6146" width="12.625" customWidth="1"/>
    <col min="6147" max="6151" width="12.75" customWidth="1"/>
    <col min="6152" max="6152" width="12.875" customWidth="1"/>
    <col min="6153" max="6154" width="12.75" customWidth="1"/>
    <col min="6155" max="6158" width="12.875" customWidth="1"/>
    <col min="6159" max="6162" width="12.75" customWidth="1"/>
    <col min="6401" max="6401" width="21.125" customWidth="1"/>
    <col min="6402" max="6402" width="12.625" customWidth="1"/>
    <col min="6403" max="6407" width="12.75" customWidth="1"/>
    <col min="6408" max="6408" width="12.875" customWidth="1"/>
    <col min="6409" max="6410" width="12.75" customWidth="1"/>
    <col min="6411" max="6414" width="12.875" customWidth="1"/>
    <col min="6415" max="6418" width="12.75" customWidth="1"/>
    <col min="6657" max="6657" width="21.125" customWidth="1"/>
    <col min="6658" max="6658" width="12.625" customWidth="1"/>
    <col min="6659" max="6663" width="12.75" customWidth="1"/>
    <col min="6664" max="6664" width="12.875" customWidth="1"/>
    <col min="6665" max="6666" width="12.75" customWidth="1"/>
    <col min="6667" max="6670" width="12.875" customWidth="1"/>
    <col min="6671" max="6674" width="12.75" customWidth="1"/>
    <col min="6913" max="6913" width="21.125" customWidth="1"/>
    <col min="6914" max="6914" width="12.625" customWidth="1"/>
    <col min="6915" max="6919" width="12.75" customWidth="1"/>
    <col min="6920" max="6920" width="12.875" customWidth="1"/>
    <col min="6921" max="6922" width="12.75" customWidth="1"/>
    <col min="6923" max="6926" width="12.875" customWidth="1"/>
    <col min="6927" max="6930" width="12.75" customWidth="1"/>
    <col min="7169" max="7169" width="21.125" customWidth="1"/>
    <col min="7170" max="7170" width="12.625" customWidth="1"/>
    <col min="7171" max="7175" width="12.75" customWidth="1"/>
    <col min="7176" max="7176" width="12.875" customWidth="1"/>
    <col min="7177" max="7178" width="12.75" customWidth="1"/>
    <col min="7179" max="7182" width="12.875" customWidth="1"/>
    <col min="7183" max="7186" width="12.75" customWidth="1"/>
    <col min="7425" max="7425" width="21.125" customWidth="1"/>
    <col min="7426" max="7426" width="12.625" customWidth="1"/>
    <col min="7427" max="7431" width="12.75" customWidth="1"/>
    <col min="7432" max="7432" width="12.875" customWidth="1"/>
    <col min="7433" max="7434" width="12.75" customWidth="1"/>
    <col min="7435" max="7438" width="12.875" customWidth="1"/>
    <col min="7439" max="7442" width="12.75" customWidth="1"/>
    <col min="7681" max="7681" width="21.125" customWidth="1"/>
    <col min="7682" max="7682" width="12.625" customWidth="1"/>
    <col min="7683" max="7687" width="12.75" customWidth="1"/>
    <col min="7688" max="7688" width="12.875" customWidth="1"/>
    <col min="7689" max="7690" width="12.75" customWidth="1"/>
    <col min="7691" max="7694" width="12.875" customWidth="1"/>
    <col min="7695" max="7698" width="12.75" customWidth="1"/>
    <col min="7937" max="7937" width="21.125" customWidth="1"/>
    <col min="7938" max="7938" width="12.625" customWidth="1"/>
    <col min="7939" max="7943" width="12.75" customWidth="1"/>
    <col min="7944" max="7944" width="12.875" customWidth="1"/>
    <col min="7945" max="7946" width="12.75" customWidth="1"/>
    <col min="7947" max="7950" width="12.875" customWidth="1"/>
    <col min="7951" max="7954" width="12.75" customWidth="1"/>
    <col min="8193" max="8193" width="21.125" customWidth="1"/>
    <col min="8194" max="8194" width="12.625" customWidth="1"/>
    <col min="8195" max="8199" width="12.75" customWidth="1"/>
    <col min="8200" max="8200" width="12.875" customWidth="1"/>
    <col min="8201" max="8202" width="12.75" customWidth="1"/>
    <col min="8203" max="8206" width="12.875" customWidth="1"/>
    <col min="8207" max="8210" width="12.75" customWidth="1"/>
    <col min="8449" max="8449" width="21.125" customWidth="1"/>
    <col min="8450" max="8450" width="12.625" customWidth="1"/>
    <col min="8451" max="8455" width="12.75" customWidth="1"/>
    <col min="8456" max="8456" width="12.875" customWidth="1"/>
    <col min="8457" max="8458" width="12.75" customWidth="1"/>
    <col min="8459" max="8462" width="12.875" customWidth="1"/>
    <col min="8463" max="8466" width="12.75" customWidth="1"/>
    <col min="8705" max="8705" width="21.125" customWidth="1"/>
    <col min="8706" max="8706" width="12.625" customWidth="1"/>
    <col min="8707" max="8711" width="12.75" customWidth="1"/>
    <col min="8712" max="8712" width="12.875" customWidth="1"/>
    <col min="8713" max="8714" width="12.75" customWidth="1"/>
    <col min="8715" max="8718" width="12.875" customWidth="1"/>
    <col min="8719" max="8722" width="12.75" customWidth="1"/>
    <col min="8961" max="8961" width="21.125" customWidth="1"/>
    <col min="8962" max="8962" width="12.625" customWidth="1"/>
    <col min="8963" max="8967" width="12.75" customWidth="1"/>
    <col min="8968" max="8968" width="12.875" customWidth="1"/>
    <col min="8969" max="8970" width="12.75" customWidth="1"/>
    <col min="8971" max="8974" width="12.875" customWidth="1"/>
    <col min="8975" max="8978" width="12.75" customWidth="1"/>
    <col min="9217" max="9217" width="21.125" customWidth="1"/>
    <col min="9218" max="9218" width="12.625" customWidth="1"/>
    <col min="9219" max="9223" width="12.75" customWidth="1"/>
    <col min="9224" max="9224" width="12.875" customWidth="1"/>
    <col min="9225" max="9226" width="12.75" customWidth="1"/>
    <col min="9227" max="9230" width="12.875" customWidth="1"/>
    <col min="9231" max="9234" width="12.75" customWidth="1"/>
    <col min="9473" max="9473" width="21.125" customWidth="1"/>
    <col min="9474" max="9474" width="12.625" customWidth="1"/>
    <col min="9475" max="9479" width="12.75" customWidth="1"/>
    <col min="9480" max="9480" width="12.875" customWidth="1"/>
    <col min="9481" max="9482" width="12.75" customWidth="1"/>
    <col min="9483" max="9486" width="12.875" customWidth="1"/>
    <col min="9487" max="9490" width="12.75" customWidth="1"/>
    <col min="9729" max="9729" width="21.125" customWidth="1"/>
    <col min="9730" max="9730" width="12.625" customWidth="1"/>
    <col min="9731" max="9735" width="12.75" customWidth="1"/>
    <col min="9736" max="9736" width="12.875" customWidth="1"/>
    <col min="9737" max="9738" width="12.75" customWidth="1"/>
    <col min="9739" max="9742" width="12.875" customWidth="1"/>
    <col min="9743" max="9746" width="12.75" customWidth="1"/>
    <col min="9985" max="9985" width="21.125" customWidth="1"/>
    <col min="9986" max="9986" width="12.625" customWidth="1"/>
    <col min="9987" max="9991" width="12.75" customWidth="1"/>
    <col min="9992" max="9992" width="12.875" customWidth="1"/>
    <col min="9993" max="9994" width="12.75" customWidth="1"/>
    <col min="9995" max="9998" width="12.875" customWidth="1"/>
    <col min="9999" max="10002" width="12.75" customWidth="1"/>
    <col min="10241" max="10241" width="21.125" customWidth="1"/>
    <col min="10242" max="10242" width="12.625" customWidth="1"/>
    <col min="10243" max="10247" width="12.75" customWidth="1"/>
    <col min="10248" max="10248" width="12.875" customWidth="1"/>
    <col min="10249" max="10250" width="12.75" customWidth="1"/>
    <col min="10251" max="10254" width="12.875" customWidth="1"/>
    <col min="10255" max="10258" width="12.75" customWidth="1"/>
    <col min="10497" max="10497" width="21.125" customWidth="1"/>
    <col min="10498" max="10498" width="12.625" customWidth="1"/>
    <col min="10499" max="10503" width="12.75" customWidth="1"/>
    <col min="10504" max="10504" width="12.875" customWidth="1"/>
    <col min="10505" max="10506" width="12.75" customWidth="1"/>
    <col min="10507" max="10510" width="12.875" customWidth="1"/>
    <col min="10511" max="10514" width="12.75" customWidth="1"/>
    <col min="10753" max="10753" width="21.125" customWidth="1"/>
    <col min="10754" max="10754" width="12.625" customWidth="1"/>
    <col min="10755" max="10759" width="12.75" customWidth="1"/>
    <col min="10760" max="10760" width="12.875" customWidth="1"/>
    <col min="10761" max="10762" width="12.75" customWidth="1"/>
    <col min="10763" max="10766" width="12.875" customWidth="1"/>
    <col min="10767" max="10770" width="12.75" customWidth="1"/>
    <col min="11009" max="11009" width="21.125" customWidth="1"/>
    <col min="11010" max="11010" width="12.625" customWidth="1"/>
    <col min="11011" max="11015" width="12.75" customWidth="1"/>
    <col min="11016" max="11016" width="12.875" customWidth="1"/>
    <col min="11017" max="11018" width="12.75" customWidth="1"/>
    <col min="11019" max="11022" width="12.875" customWidth="1"/>
    <col min="11023" max="11026" width="12.75" customWidth="1"/>
    <col min="11265" max="11265" width="21.125" customWidth="1"/>
    <col min="11266" max="11266" width="12.625" customWidth="1"/>
    <col min="11267" max="11271" width="12.75" customWidth="1"/>
    <col min="11272" max="11272" width="12.875" customWidth="1"/>
    <col min="11273" max="11274" width="12.75" customWidth="1"/>
    <col min="11275" max="11278" width="12.875" customWidth="1"/>
    <col min="11279" max="11282" width="12.75" customWidth="1"/>
    <col min="11521" max="11521" width="21.125" customWidth="1"/>
    <col min="11522" max="11522" width="12.625" customWidth="1"/>
    <col min="11523" max="11527" width="12.75" customWidth="1"/>
    <col min="11528" max="11528" width="12.875" customWidth="1"/>
    <col min="11529" max="11530" width="12.75" customWidth="1"/>
    <col min="11531" max="11534" width="12.875" customWidth="1"/>
    <col min="11535" max="11538" width="12.75" customWidth="1"/>
    <col min="11777" max="11777" width="21.125" customWidth="1"/>
    <col min="11778" max="11778" width="12.625" customWidth="1"/>
    <col min="11779" max="11783" width="12.75" customWidth="1"/>
    <col min="11784" max="11784" width="12.875" customWidth="1"/>
    <col min="11785" max="11786" width="12.75" customWidth="1"/>
    <col min="11787" max="11790" width="12.875" customWidth="1"/>
    <col min="11791" max="11794" width="12.75" customWidth="1"/>
    <col min="12033" max="12033" width="21.125" customWidth="1"/>
    <col min="12034" max="12034" width="12.625" customWidth="1"/>
    <col min="12035" max="12039" width="12.75" customWidth="1"/>
    <col min="12040" max="12040" width="12.875" customWidth="1"/>
    <col min="12041" max="12042" width="12.75" customWidth="1"/>
    <col min="12043" max="12046" width="12.875" customWidth="1"/>
    <col min="12047" max="12050" width="12.75" customWidth="1"/>
    <col min="12289" max="12289" width="21.125" customWidth="1"/>
    <col min="12290" max="12290" width="12.625" customWidth="1"/>
    <col min="12291" max="12295" width="12.75" customWidth="1"/>
    <col min="12296" max="12296" width="12.875" customWidth="1"/>
    <col min="12297" max="12298" width="12.75" customWidth="1"/>
    <col min="12299" max="12302" width="12.875" customWidth="1"/>
    <col min="12303" max="12306" width="12.75" customWidth="1"/>
    <col min="12545" max="12545" width="21.125" customWidth="1"/>
    <col min="12546" max="12546" width="12.625" customWidth="1"/>
    <col min="12547" max="12551" width="12.75" customWidth="1"/>
    <col min="12552" max="12552" width="12.875" customWidth="1"/>
    <col min="12553" max="12554" width="12.75" customWidth="1"/>
    <col min="12555" max="12558" width="12.875" customWidth="1"/>
    <col min="12559" max="12562" width="12.75" customWidth="1"/>
    <col min="12801" max="12801" width="21.125" customWidth="1"/>
    <col min="12802" max="12802" width="12.625" customWidth="1"/>
    <col min="12803" max="12807" width="12.75" customWidth="1"/>
    <col min="12808" max="12808" width="12.875" customWidth="1"/>
    <col min="12809" max="12810" width="12.75" customWidth="1"/>
    <col min="12811" max="12814" width="12.875" customWidth="1"/>
    <col min="12815" max="12818" width="12.75" customWidth="1"/>
    <col min="13057" max="13057" width="21.125" customWidth="1"/>
    <col min="13058" max="13058" width="12.625" customWidth="1"/>
    <col min="13059" max="13063" width="12.75" customWidth="1"/>
    <col min="13064" max="13064" width="12.875" customWidth="1"/>
    <col min="13065" max="13066" width="12.75" customWidth="1"/>
    <col min="13067" max="13070" width="12.875" customWidth="1"/>
    <col min="13071" max="13074" width="12.75" customWidth="1"/>
    <col min="13313" max="13313" width="21.125" customWidth="1"/>
    <col min="13314" max="13314" width="12.625" customWidth="1"/>
    <col min="13315" max="13319" width="12.75" customWidth="1"/>
    <col min="13320" max="13320" width="12.875" customWidth="1"/>
    <col min="13321" max="13322" width="12.75" customWidth="1"/>
    <col min="13323" max="13326" width="12.875" customWidth="1"/>
    <col min="13327" max="13330" width="12.75" customWidth="1"/>
    <col min="13569" max="13569" width="21.125" customWidth="1"/>
    <col min="13570" max="13570" width="12.625" customWidth="1"/>
    <col min="13571" max="13575" width="12.75" customWidth="1"/>
    <col min="13576" max="13576" width="12.875" customWidth="1"/>
    <col min="13577" max="13578" width="12.75" customWidth="1"/>
    <col min="13579" max="13582" width="12.875" customWidth="1"/>
    <col min="13583" max="13586" width="12.75" customWidth="1"/>
    <col min="13825" max="13825" width="21.125" customWidth="1"/>
    <col min="13826" max="13826" width="12.625" customWidth="1"/>
    <col min="13827" max="13831" width="12.75" customWidth="1"/>
    <col min="13832" max="13832" width="12.875" customWidth="1"/>
    <col min="13833" max="13834" width="12.75" customWidth="1"/>
    <col min="13835" max="13838" width="12.875" customWidth="1"/>
    <col min="13839" max="13842" width="12.75" customWidth="1"/>
    <col min="14081" max="14081" width="21.125" customWidth="1"/>
    <col min="14082" max="14082" width="12.625" customWidth="1"/>
    <col min="14083" max="14087" width="12.75" customWidth="1"/>
    <col min="14088" max="14088" width="12.875" customWidth="1"/>
    <col min="14089" max="14090" width="12.75" customWidth="1"/>
    <col min="14091" max="14094" width="12.875" customWidth="1"/>
    <col min="14095" max="14098" width="12.75" customWidth="1"/>
    <col min="14337" max="14337" width="21.125" customWidth="1"/>
    <col min="14338" max="14338" width="12.625" customWidth="1"/>
    <col min="14339" max="14343" width="12.75" customWidth="1"/>
    <col min="14344" max="14344" width="12.875" customWidth="1"/>
    <col min="14345" max="14346" width="12.75" customWidth="1"/>
    <col min="14347" max="14350" width="12.875" customWidth="1"/>
    <col min="14351" max="14354" width="12.75" customWidth="1"/>
    <col min="14593" max="14593" width="21.125" customWidth="1"/>
    <col min="14594" max="14594" width="12.625" customWidth="1"/>
    <col min="14595" max="14599" width="12.75" customWidth="1"/>
    <col min="14600" max="14600" width="12.875" customWidth="1"/>
    <col min="14601" max="14602" width="12.75" customWidth="1"/>
    <col min="14603" max="14606" width="12.875" customWidth="1"/>
    <col min="14607" max="14610" width="12.75" customWidth="1"/>
    <col min="14849" max="14849" width="21.125" customWidth="1"/>
    <col min="14850" max="14850" width="12.625" customWidth="1"/>
    <col min="14851" max="14855" width="12.75" customWidth="1"/>
    <col min="14856" max="14856" width="12.875" customWidth="1"/>
    <col min="14857" max="14858" width="12.75" customWidth="1"/>
    <col min="14859" max="14862" width="12.875" customWidth="1"/>
    <col min="14863" max="14866" width="12.75" customWidth="1"/>
    <col min="15105" max="15105" width="21.125" customWidth="1"/>
    <col min="15106" max="15106" width="12.625" customWidth="1"/>
    <col min="15107" max="15111" width="12.75" customWidth="1"/>
    <col min="15112" max="15112" width="12.875" customWidth="1"/>
    <col min="15113" max="15114" width="12.75" customWidth="1"/>
    <col min="15115" max="15118" width="12.875" customWidth="1"/>
    <col min="15119" max="15122" width="12.75" customWidth="1"/>
    <col min="15361" max="15361" width="21.125" customWidth="1"/>
    <col min="15362" max="15362" width="12.625" customWidth="1"/>
    <col min="15363" max="15367" width="12.75" customWidth="1"/>
    <col min="15368" max="15368" width="12.875" customWidth="1"/>
    <col min="15369" max="15370" width="12.75" customWidth="1"/>
    <col min="15371" max="15374" width="12.875" customWidth="1"/>
    <col min="15375" max="15378" width="12.75" customWidth="1"/>
    <col min="15617" max="15617" width="21.125" customWidth="1"/>
    <col min="15618" max="15618" width="12.625" customWidth="1"/>
    <col min="15619" max="15623" width="12.75" customWidth="1"/>
    <col min="15624" max="15624" width="12.875" customWidth="1"/>
    <col min="15625" max="15626" width="12.75" customWidth="1"/>
    <col min="15627" max="15630" width="12.875" customWidth="1"/>
    <col min="15631" max="15634" width="12.75" customWidth="1"/>
    <col min="15873" max="15873" width="21.125" customWidth="1"/>
    <col min="15874" max="15874" width="12.625" customWidth="1"/>
    <col min="15875" max="15879" width="12.75" customWidth="1"/>
    <col min="15880" max="15880" width="12.875" customWidth="1"/>
    <col min="15881" max="15882" width="12.75" customWidth="1"/>
    <col min="15883" max="15886" width="12.875" customWidth="1"/>
    <col min="15887" max="15890" width="12.75" customWidth="1"/>
    <col min="16129" max="16129" width="21.125" customWidth="1"/>
    <col min="16130" max="16130" width="12.625" customWidth="1"/>
    <col min="16131" max="16135" width="12.75" customWidth="1"/>
    <col min="16136" max="16136" width="12.875" customWidth="1"/>
    <col min="16137" max="16138" width="12.75" customWidth="1"/>
    <col min="16139" max="16142" width="12.875" customWidth="1"/>
    <col min="16143" max="16146" width="12.75" customWidth="1"/>
  </cols>
  <sheetData>
    <row r="1" spans="1:18">
      <c r="A1" s="116" t="s">
        <v>550</v>
      </c>
      <c r="B1" t="s">
        <v>551</v>
      </c>
    </row>
    <row r="2" spans="1:18">
      <c r="A2" s="116" t="s">
        <v>552</v>
      </c>
      <c r="B2" t="s">
        <v>553</v>
      </c>
    </row>
    <row r="3" spans="1:18">
      <c r="A3" s="117" t="s">
        <v>59</v>
      </c>
      <c r="B3" s="119">
        <v>2004</v>
      </c>
      <c r="C3" s="119">
        <v>2005</v>
      </c>
      <c r="D3" s="119">
        <v>2006</v>
      </c>
      <c r="E3" s="119">
        <v>2007</v>
      </c>
      <c r="F3" s="119">
        <v>2008</v>
      </c>
      <c r="G3" s="119">
        <v>2009</v>
      </c>
      <c r="H3" s="119">
        <v>2010</v>
      </c>
      <c r="I3" s="119">
        <v>2011</v>
      </c>
      <c r="J3" s="119">
        <v>2012</v>
      </c>
      <c r="K3" s="119">
        <v>2013</v>
      </c>
      <c r="L3" s="119">
        <v>2014</v>
      </c>
      <c r="M3" s="119">
        <v>2015</v>
      </c>
      <c r="N3" s="119">
        <v>2016</v>
      </c>
      <c r="O3" s="119">
        <v>2017</v>
      </c>
      <c r="P3" s="119">
        <v>2018</v>
      </c>
      <c r="Q3" s="119">
        <v>2019</v>
      </c>
      <c r="R3" s="119">
        <v>2020</v>
      </c>
    </row>
    <row r="4" spans="1:18">
      <c r="A4" s="117" t="s">
        <v>554</v>
      </c>
      <c r="B4" s="121">
        <v>19882</v>
      </c>
      <c r="C4" s="121">
        <v>32368</v>
      </c>
      <c r="D4" s="121">
        <v>36490</v>
      </c>
      <c r="E4" s="121">
        <v>37284</v>
      </c>
      <c r="F4" s="121">
        <v>38015</v>
      </c>
      <c r="G4" s="121">
        <v>37394</v>
      </c>
      <c r="H4" s="121">
        <v>41303</v>
      </c>
      <c r="I4" s="121">
        <v>50309</v>
      </c>
      <c r="J4" s="121">
        <v>52802</v>
      </c>
      <c r="K4" s="121">
        <v>54829</v>
      </c>
      <c r="L4" s="121">
        <v>56916</v>
      </c>
      <c r="M4" s="121">
        <v>60535</v>
      </c>
      <c r="N4" s="121">
        <v>65610</v>
      </c>
      <c r="O4" s="121">
        <v>79115</v>
      </c>
      <c r="P4" s="121">
        <v>84379</v>
      </c>
      <c r="Q4" s="121">
        <v>89420</v>
      </c>
      <c r="R4" s="121">
        <v>56792</v>
      </c>
    </row>
    <row r="5" spans="1:18">
      <c r="A5" s="117" t="s">
        <v>555</v>
      </c>
      <c r="B5" s="120">
        <v>63</v>
      </c>
      <c r="C5" s="120">
        <v>70</v>
      </c>
      <c r="D5" s="120">
        <v>75</v>
      </c>
      <c r="E5" s="120">
        <v>75</v>
      </c>
      <c r="F5" s="120">
        <v>73</v>
      </c>
      <c r="G5" s="120">
        <v>72</v>
      </c>
      <c r="H5" s="120">
        <v>81</v>
      </c>
      <c r="I5" s="120">
        <v>95</v>
      </c>
      <c r="J5" s="120">
        <v>95</v>
      </c>
      <c r="K5" s="120">
        <v>91</v>
      </c>
      <c r="L5" s="120">
        <v>98</v>
      </c>
      <c r="M5" s="120">
        <v>97</v>
      </c>
      <c r="N5" s="120">
        <v>99</v>
      </c>
      <c r="O5" s="120">
        <v>89</v>
      </c>
      <c r="P5" s="120">
        <v>90</v>
      </c>
      <c r="Q5" s="120">
        <v>96</v>
      </c>
      <c r="R5" s="120">
        <v>58</v>
      </c>
    </row>
    <row r="6" spans="1:18">
      <c r="A6" s="117" t="s">
        <v>556</v>
      </c>
      <c r="B6" s="118" t="s">
        <v>64</v>
      </c>
      <c r="C6" s="118" t="s">
        <v>64</v>
      </c>
      <c r="D6" s="118" t="s">
        <v>64</v>
      </c>
      <c r="E6" s="118" t="s">
        <v>64</v>
      </c>
      <c r="F6" s="118" t="s">
        <v>64</v>
      </c>
      <c r="G6" s="118" t="s">
        <v>64</v>
      </c>
      <c r="H6" s="118" t="s">
        <v>64</v>
      </c>
      <c r="I6" s="118" t="s">
        <v>64</v>
      </c>
      <c r="J6" s="118" t="s">
        <v>64</v>
      </c>
      <c r="K6" s="118" t="s">
        <v>64</v>
      </c>
      <c r="L6" s="118" t="s">
        <v>64</v>
      </c>
      <c r="M6" s="118" t="s">
        <v>64</v>
      </c>
      <c r="N6" s="120">
        <v>77</v>
      </c>
      <c r="O6" s="120">
        <v>95</v>
      </c>
      <c r="P6" s="120">
        <v>110</v>
      </c>
      <c r="Q6" s="120">
        <v>119</v>
      </c>
      <c r="R6" s="120">
        <v>86</v>
      </c>
    </row>
    <row r="7" spans="1:18">
      <c r="A7" s="117" t="s">
        <v>557</v>
      </c>
      <c r="B7" s="121">
        <v>16699</v>
      </c>
      <c r="C7" s="121">
        <v>26852</v>
      </c>
      <c r="D7" s="121">
        <v>30191</v>
      </c>
      <c r="E7" s="121">
        <v>30979</v>
      </c>
      <c r="F7" s="121">
        <v>31533</v>
      </c>
      <c r="G7" s="121">
        <v>31010</v>
      </c>
      <c r="H7" s="121">
        <v>34342</v>
      </c>
      <c r="I7" s="121">
        <v>39060</v>
      </c>
      <c r="J7" s="121">
        <v>39896</v>
      </c>
      <c r="K7" s="121">
        <v>42005</v>
      </c>
      <c r="L7" s="121">
        <v>43621</v>
      </c>
      <c r="M7" s="121">
        <v>41702</v>
      </c>
      <c r="N7" s="121">
        <v>41266</v>
      </c>
      <c r="O7" s="121">
        <v>32427</v>
      </c>
      <c r="P7" s="121">
        <v>33015</v>
      </c>
      <c r="Q7" s="121">
        <v>36004</v>
      </c>
      <c r="R7" s="121">
        <v>20909</v>
      </c>
    </row>
    <row r="8" spans="1:18">
      <c r="A8" s="117" t="s">
        <v>558</v>
      </c>
      <c r="B8" s="120">
        <v>73</v>
      </c>
      <c r="C8" s="120">
        <v>79</v>
      </c>
      <c r="D8" s="120">
        <v>83</v>
      </c>
      <c r="E8" s="120">
        <v>82</v>
      </c>
      <c r="F8" s="120">
        <v>79</v>
      </c>
      <c r="G8" s="120">
        <v>78</v>
      </c>
      <c r="H8" s="120">
        <v>87</v>
      </c>
      <c r="I8" s="120">
        <v>103</v>
      </c>
      <c r="J8" s="120">
        <v>101</v>
      </c>
      <c r="K8" s="120">
        <v>96</v>
      </c>
      <c r="L8" s="120">
        <v>103</v>
      </c>
      <c r="M8" s="120">
        <v>102</v>
      </c>
      <c r="N8" s="120">
        <v>104</v>
      </c>
      <c r="O8" s="120">
        <v>90</v>
      </c>
      <c r="P8" s="120">
        <v>90</v>
      </c>
      <c r="Q8" s="120">
        <v>97</v>
      </c>
      <c r="R8" s="120">
        <v>56</v>
      </c>
    </row>
    <row r="9" spans="1:18">
      <c r="A9" s="117" t="s">
        <v>559</v>
      </c>
      <c r="B9" s="118" t="s">
        <v>64</v>
      </c>
      <c r="C9" s="118" t="s">
        <v>64</v>
      </c>
      <c r="D9" s="118" t="s">
        <v>64</v>
      </c>
      <c r="E9" s="118" t="s">
        <v>64</v>
      </c>
      <c r="F9" s="118" t="s">
        <v>64</v>
      </c>
      <c r="G9" s="118" t="s">
        <v>64</v>
      </c>
      <c r="H9" s="118" t="s">
        <v>64</v>
      </c>
      <c r="I9" s="118" t="s">
        <v>64</v>
      </c>
      <c r="J9" s="118" t="s">
        <v>64</v>
      </c>
      <c r="K9" s="118" t="s">
        <v>64</v>
      </c>
      <c r="L9" s="118" t="s">
        <v>64</v>
      </c>
      <c r="M9" s="118" t="s">
        <v>64</v>
      </c>
      <c r="N9" s="120">
        <v>781</v>
      </c>
      <c r="O9" s="121">
        <v>14797</v>
      </c>
      <c r="P9" s="121">
        <v>16342</v>
      </c>
      <c r="Q9" s="121">
        <v>17096</v>
      </c>
      <c r="R9" s="121">
        <v>11912</v>
      </c>
    </row>
    <row r="10" spans="1:18">
      <c r="A10" s="117" t="s">
        <v>560</v>
      </c>
      <c r="B10" s="118" t="s">
        <v>64</v>
      </c>
      <c r="C10" s="118" t="s">
        <v>64</v>
      </c>
      <c r="D10" s="118" t="s">
        <v>64</v>
      </c>
      <c r="E10" s="118" t="s">
        <v>64</v>
      </c>
      <c r="F10" s="118" t="s">
        <v>64</v>
      </c>
      <c r="G10" s="118" t="s">
        <v>64</v>
      </c>
      <c r="H10" s="118" t="s">
        <v>64</v>
      </c>
      <c r="I10" s="118" t="s">
        <v>64</v>
      </c>
      <c r="J10" s="118" t="s">
        <v>64</v>
      </c>
      <c r="K10" s="118" t="s">
        <v>64</v>
      </c>
      <c r="L10" s="118" t="s">
        <v>64</v>
      </c>
      <c r="M10" s="118" t="s">
        <v>64</v>
      </c>
      <c r="N10" s="120">
        <v>85</v>
      </c>
      <c r="O10" s="120">
        <v>103</v>
      </c>
      <c r="P10" s="120">
        <v>117</v>
      </c>
      <c r="Q10" s="120">
        <v>127</v>
      </c>
      <c r="R10" s="120">
        <v>92</v>
      </c>
    </row>
    <row r="11" spans="1:18">
      <c r="A11" s="117" t="s">
        <v>561</v>
      </c>
      <c r="B11" s="121">
        <v>3183</v>
      </c>
      <c r="C11" s="121">
        <v>5516</v>
      </c>
      <c r="D11" s="121">
        <v>6299</v>
      </c>
      <c r="E11" s="121">
        <v>6305</v>
      </c>
      <c r="F11" s="121">
        <v>6482</v>
      </c>
      <c r="G11" s="121">
        <v>6384</v>
      </c>
      <c r="H11" s="121">
        <v>6842</v>
      </c>
      <c r="I11" s="121">
        <v>7313</v>
      </c>
      <c r="J11" s="121">
        <v>6967</v>
      </c>
      <c r="K11" s="121">
        <v>6873</v>
      </c>
      <c r="L11" s="121">
        <v>6626</v>
      </c>
      <c r="M11" s="121">
        <v>8675</v>
      </c>
      <c r="N11" s="121">
        <v>10622</v>
      </c>
      <c r="O11" s="121">
        <v>9228</v>
      </c>
      <c r="P11" s="121">
        <v>10128</v>
      </c>
      <c r="Q11" s="121">
        <v>10883</v>
      </c>
      <c r="R11" s="121">
        <v>6889</v>
      </c>
    </row>
    <row r="12" spans="1:18">
      <c r="A12" s="117" t="s">
        <v>562</v>
      </c>
      <c r="B12" s="120">
        <v>37</v>
      </c>
      <c r="C12" s="120">
        <v>45</v>
      </c>
      <c r="D12" s="120">
        <v>52</v>
      </c>
      <c r="E12" s="120">
        <v>52</v>
      </c>
      <c r="F12" s="120">
        <v>53</v>
      </c>
      <c r="G12" s="120">
        <v>52</v>
      </c>
      <c r="H12" s="120">
        <v>60</v>
      </c>
      <c r="I12" s="120">
        <v>67</v>
      </c>
      <c r="J12" s="120">
        <v>68</v>
      </c>
      <c r="K12" s="120">
        <v>70</v>
      </c>
      <c r="L12" s="120">
        <v>72</v>
      </c>
      <c r="M12" s="120">
        <v>78</v>
      </c>
      <c r="N12" s="120">
        <v>83</v>
      </c>
      <c r="O12" s="120">
        <v>71</v>
      </c>
      <c r="P12" s="120">
        <v>71</v>
      </c>
      <c r="Q12" s="120">
        <v>79</v>
      </c>
      <c r="R12" s="120">
        <v>52</v>
      </c>
    </row>
    <row r="13" spans="1:18">
      <c r="A13" s="117" t="s">
        <v>563</v>
      </c>
      <c r="B13" s="118" t="s">
        <v>64</v>
      </c>
      <c r="C13" s="118" t="s">
        <v>64</v>
      </c>
      <c r="D13" s="118" t="s">
        <v>64</v>
      </c>
      <c r="E13" s="118" t="s">
        <v>64</v>
      </c>
      <c r="F13" s="118" t="s">
        <v>64</v>
      </c>
      <c r="G13" s="118" t="s">
        <v>64</v>
      </c>
      <c r="H13" s="118" t="s">
        <v>64</v>
      </c>
      <c r="I13" s="118" t="s">
        <v>64</v>
      </c>
      <c r="J13" s="118" t="s">
        <v>64</v>
      </c>
      <c r="K13" s="118" t="s">
        <v>64</v>
      </c>
      <c r="L13" s="118" t="s">
        <v>64</v>
      </c>
      <c r="M13" s="118" t="s">
        <v>64</v>
      </c>
      <c r="N13" s="120">
        <v>226</v>
      </c>
      <c r="O13" s="121">
        <v>4660</v>
      </c>
      <c r="P13" s="121">
        <v>5625</v>
      </c>
      <c r="Q13" s="121">
        <v>6233</v>
      </c>
      <c r="R13" s="121">
        <v>4626</v>
      </c>
    </row>
    <row r="14" spans="1:18">
      <c r="A14" s="117" t="s">
        <v>564</v>
      </c>
      <c r="B14" s="118" t="s">
        <v>64</v>
      </c>
      <c r="C14" s="118" t="s">
        <v>64</v>
      </c>
      <c r="D14" s="118" t="s">
        <v>64</v>
      </c>
      <c r="E14" s="118" t="s">
        <v>64</v>
      </c>
      <c r="F14" s="118" t="s">
        <v>64</v>
      </c>
      <c r="G14" s="118" t="s">
        <v>64</v>
      </c>
      <c r="H14" s="118" t="s">
        <v>64</v>
      </c>
      <c r="I14" s="118" t="s">
        <v>64</v>
      </c>
      <c r="J14" s="118" t="s">
        <v>64</v>
      </c>
      <c r="K14" s="118" t="s">
        <v>64</v>
      </c>
      <c r="L14" s="118" t="s">
        <v>64</v>
      </c>
      <c r="M14" s="118" t="s">
        <v>64</v>
      </c>
      <c r="N14" s="120">
        <v>59</v>
      </c>
      <c r="O14" s="120">
        <v>77</v>
      </c>
      <c r="P14" s="120">
        <v>92</v>
      </c>
      <c r="Q14" s="120">
        <v>103</v>
      </c>
      <c r="R14" s="120">
        <v>76</v>
      </c>
    </row>
    <row r="15" spans="1:18">
      <c r="A15" s="117" t="s">
        <v>565</v>
      </c>
      <c r="B15" s="118" t="s">
        <v>64</v>
      </c>
      <c r="C15" s="118" t="s">
        <v>64</v>
      </c>
      <c r="D15" s="118" t="s">
        <v>64</v>
      </c>
      <c r="E15" s="118" t="s">
        <v>64</v>
      </c>
      <c r="F15" s="118" t="s">
        <v>64</v>
      </c>
      <c r="G15" s="120">
        <v>0</v>
      </c>
      <c r="H15" s="120">
        <v>118</v>
      </c>
      <c r="I15" s="121">
        <v>3627</v>
      </c>
      <c r="J15" s="121">
        <v>4168</v>
      </c>
      <c r="K15" s="121">
        <v>4088</v>
      </c>
      <c r="L15" s="121">
        <v>4424</v>
      </c>
      <c r="M15" s="121">
        <v>4616</v>
      </c>
      <c r="N15" s="121">
        <v>4984</v>
      </c>
      <c r="O15" s="121">
        <v>5570</v>
      </c>
      <c r="P15" s="121">
        <v>5963</v>
      </c>
      <c r="Q15" s="121">
        <v>6616</v>
      </c>
      <c r="R15" s="121">
        <v>4273</v>
      </c>
    </row>
    <row r="16" spans="1:18">
      <c r="A16" s="117" t="s">
        <v>566</v>
      </c>
      <c r="B16" s="118" t="s">
        <v>64</v>
      </c>
      <c r="C16" s="118" t="s">
        <v>64</v>
      </c>
      <c r="D16" s="118" t="s">
        <v>64</v>
      </c>
      <c r="E16" s="118" t="s">
        <v>64</v>
      </c>
      <c r="F16" s="118" t="s">
        <v>64</v>
      </c>
      <c r="G16" s="120">
        <v>0</v>
      </c>
      <c r="H16" s="120">
        <v>107</v>
      </c>
      <c r="I16" s="120">
        <v>104</v>
      </c>
      <c r="J16" s="120">
        <v>102</v>
      </c>
      <c r="K16" s="120">
        <v>97</v>
      </c>
      <c r="L16" s="120">
        <v>101</v>
      </c>
      <c r="M16" s="120">
        <v>106</v>
      </c>
      <c r="N16" s="120">
        <v>110</v>
      </c>
      <c r="O16" s="120">
        <v>94</v>
      </c>
      <c r="P16" s="120">
        <v>99</v>
      </c>
      <c r="Q16" s="120">
        <v>108</v>
      </c>
      <c r="R16" s="120">
        <v>67</v>
      </c>
    </row>
    <row r="17" spans="1:18">
      <c r="A17" s="117" t="s">
        <v>567</v>
      </c>
      <c r="B17" s="118" t="s">
        <v>64</v>
      </c>
      <c r="C17" s="118" t="s">
        <v>64</v>
      </c>
      <c r="D17" s="118" t="s">
        <v>64</v>
      </c>
      <c r="E17" s="118" t="s">
        <v>64</v>
      </c>
      <c r="F17" s="118" t="s">
        <v>64</v>
      </c>
      <c r="G17" s="118" t="s">
        <v>64</v>
      </c>
      <c r="H17" s="118" t="s">
        <v>64</v>
      </c>
      <c r="I17" s="120">
        <v>309</v>
      </c>
      <c r="J17" s="121">
        <v>1771</v>
      </c>
      <c r="K17" s="121">
        <v>1954</v>
      </c>
      <c r="L17" s="121">
        <v>2244</v>
      </c>
      <c r="M17" s="121">
        <v>3146</v>
      </c>
      <c r="N17" s="121">
        <v>3945</v>
      </c>
      <c r="O17" s="121">
        <v>5766</v>
      </c>
      <c r="P17" s="121">
        <v>6363</v>
      </c>
      <c r="Q17" s="121">
        <v>7028</v>
      </c>
      <c r="R17" s="121">
        <v>4674</v>
      </c>
    </row>
    <row r="18" spans="1:18">
      <c r="A18" s="117" t="s">
        <v>568</v>
      </c>
      <c r="B18" s="118" t="s">
        <v>64</v>
      </c>
      <c r="C18" s="118" t="s">
        <v>64</v>
      </c>
      <c r="D18" s="118" t="s">
        <v>64</v>
      </c>
      <c r="E18" s="118" t="s">
        <v>64</v>
      </c>
      <c r="F18" s="118" t="s">
        <v>64</v>
      </c>
      <c r="G18" s="118" t="s">
        <v>64</v>
      </c>
      <c r="H18" s="118" t="s">
        <v>64</v>
      </c>
      <c r="I18" s="120">
        <v>101</v>
      </c>
      <c r="J18" s="120">
        <v>99</v>
      </c>
      <c r="K18" s="120">
        <v>91</v>
      </c>
      <c r="L18" s="120">
        <v>95</v>
      </c>
      <c r="M18" s="120">
        <v>88</v>
      </c>
      <c r="N18" s="120">
        <v>95</v>
      </c>
      <c r="O18" s="120">
        <v>88</v>
      </c>
      <c r="P18" s="120">
        <v>95</v>
      </c>
      <c r="Q18" s="120">
        <v>103</v>
      </c>
      <c r="R18" s="120">
        <v>68</v>
      </c>
    </row>
    <row r="19" spans="1:18">
      <c r="A19" s="117" t="s">
        <v>569</v>
      </c>
      <c r="B19" s="118" t="s">
        <v>64</v>
      </c>
      <c r="C19" s="118" t="s">
        <v>64</v>
      </c>
      <c r="D19" s="118" t="s">
        <v>64</v>
      </c>
      <c r="E19" s="118" t="s">
        <v>64</v>
      </c>
      <c r="F19" s="118" t="s">
        <v>64</v>
      </c>
      <c r="G19" s="118" t="s">
        <v>64</v>
      </c>
      <c r="H19" s="118" t="s">
        <v>64</v>
      </c>
      <c r="I19" s="118" t="s">
        <v>64</v>
      </c>
      <c r="J19" s="118" t="s">
        <v>64</v>
      </c>
      <c r="K19" s="118" t="s">
        <v>64</v>
      </c>
      <c r="L19" s="118" t="s">
        <v>64</v>
      </c>
      <c r="M19" s="121">
        <v>2395</v>
      </c>
      <c r="N19" s="121">
        <v>3786</v>
      </c>
      <c r="O19" s="121">
        <v>6667</v>
      </c>
      <c r="P19" s="121">
        <v>6943</v>
      </c>
      <c r="Q19" s="121">
        <v>5566</v>
      </c>
      <c r="R19" s="121">
        <v>3509</v>
      </c>
    </row>
    <row r="20" spans="1:18">
      <c r="A20" s="117" t="s">
        <v>570</v>
      </c>
      <c r="B20" s="118" t="s">
        <v>64</v>
      </c>
      <c r="C20" s="118" t="s">
        <v>64</v>
      </c>
      <c r="D20" s="118" t="s">
        <v>64</v>
      </c>
      <c r="E20" s="118" t="s">
        <v>64</v>
      </c>
      <c r="F20" s="118" t="s">
        <v>64</v>
      </c>
      <c r="G20" s="118" t="s">
        <v>64</v>
      </c>
      <c r="H20" s="118" t="s">
        <v>64</v>
      </c>
      <c r="I20" s="118" t="s">
        <v>64</v>
      </c>
      <c r="J20" s="118" t="s">
        <v>64</v>
      </c>
      <c r="K20" s="118" t="s">
        <v>64</v>
      </c>
      <c r="L20" s="118" t="s">
        <v>64</v>
      </c>
      <c r="M20" s="120">
        <v>94</v>
      </c>
      <c r="N20" s="120">
        <v>94</v>
      </c>
      <c r="O20" s="120">
        <v>124</v>
      </c>
      <c r="P20" s="120">
        <v>143</v>
      </c>
      <c r="Q20" s="120">
        <v>110</v>
      </c>
      <c r="R20" s="120">
        <v>68</v>
      </c>
    </row>
    <row r="21" spans="1:18">
      <c r="A21" s="116" t="s">
        <v>571</v>
      </c>
      <c r="B21" t="s">
        <v>572</v>
      </c>
    </row>
    <row r="23" spans="1:18">
      <c r="B23" s="91" t="s">
        <v>573</v>
      </c>
    </row>
  </sheetData>
  <phoneticPr fontId="42" type="noConversion"/>
  <hyperlinks>
    <hyperlink ref="B23" r:id="rId1" xr:uid="{2CABA516-B0DD-43C0-A0C9-35DE1281D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About</vt:lpstr>
      <vt:lpstr>DV-psgr</vt:lpstr>
      <vt:lpstr>DV-2017regis</vt:lpstr>
      <vt:lpstr>DV-freight</vt:lpstr>
      <vt:lpstr>BAADTbVT_air</vt:lpstr>
      <vt:lpstr>BAADTbVT_ships</vt:lpstr>
      <vt:lpstr>ships-psgr</vt:lpstr>
      <vt:lpstr>subway</vt:lpstr>
      <vt:lpstr>고속철도 여객수송동향</vt:lpstr>
      <vt:lpstr>열차 여객수송인원</vt:lpstr>
      <vt:lpstr>rail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2015-06-16T22:55:39Z</dcterms:created>
  <dcterms:modified xsi:type="dcterms:W3CDTF">2021-12-08T05:01:08Z</dcterms:modified>
</cp:coreProperties>
</file>