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bldg\BASoBC\"/>
    </mc:Choice>
  </mc:AlternateContent>
  <xr:revisionPtr revIDLastSave="0" documentId="13_ncr:1_{9AFF972A-9148-4E76-BC34-83173F35C775}" xr6:coauthVersionLast="47" xr6:coauthVersionMax="47" xr10:uidLastSave="{00000000-0000-0000-0000-000000000000}"/>
  <bookViews>
    <workbookView xWindow="3460" yWindow="320" windowWidth="30850" windowHeight="20520" activeTab="7" xr2:uid="{00000000-000D-0000-FFFF-FFFF00000000}"/>
  </bookViews>
  <sheets>
    <sheet name="About" sheetId="3" r:id="rId1"/>
    <sheet name="KPX_1" sheetId="21" r:id="rId2"/>
    <sheet name="KPX_2" sheetId="22" r:id="rId3"/>
    <sheet name="Lighting" sheetId="25" r:id="rId4"/>
    <sheet name="ResidentialGasBoiler" sheetId="24" r:id="rId5"/>
    <sheet name="forecast" sheetId="26" r:id="rId6"/>
    <sheet name="Residential_calculation" sheetId="23" r:id="rId7"/>
    <sheet name="Commercial_Data" sheetId="27" r:id="rId8"/>
    <sheet name="BASoBC-urban-residential" sheetId="17" r:id="rId9"/>
    <sheet name="BASoBC-rural-residential" sheetId="20" r:id="rId10"/>
    <sheet name="BASoBC-commercial" sheetId="1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2" i="22" l="1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C4" i="18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B7" i="18"/>
  <c r="B6" i="18"/>
  <c r="B5" i="18"/>
  <c r="B4" i="18"/>
  <c r="B3" i="18"/>
  <c r="B2" i="18"/>
  <c r="C71" i="27"/>
  <c r="C70" i="27"/>
  <c r="C69" i="27"/>
  <c r="C68" i="27"/>
  <c r="C67" i="27"/>
  <c r="C66" i="27"/>
  <c r="B71" i="27"/>
  <c r="B70" i="27"/>
  <c r="B69" i="27"/>
  <c r="B68" i="27"/>
  <c r="B67" i="27"/>
  <c r="B66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AY61" i="27"/>
  <c r="AX61" i="27"/>
  <c r="AW61" i="27"/>
  <c r="AV61" i="27"/>
  <c r="AU61" i="27"/>
  <c r="AT61" i="27"/>
  <c r="AS61" i="27"/>
  <c r="AR61" i="27"/>
  <c r="AQ61" i="27"/>
  <c r="AP61" i="27"/>
  <c r="AO61" i="27"/>
  <c r="AN61" i="27"/>
  <c r="AM61" i="27"/>
  <c r="AL61" i="27"/>
  <c r="AK61" i="27"/>
  <c r="AJ61" i="27"/>
  <c r="AI61" i="27"/>
  <c r="AH61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AK59" i="27"/>
  <c r="AJ59" i="27"/>
  <c r="AI59" i="27"/>
  <c r="AH59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L63" i="27"/>
  <c r="L62" i="27"/>
  <c r="L61" i="27"/>
  <c r="L60" i="27"/>
  <c r="L59" i="27"/>
  <c r="L58" i="27"/>
  <c r="K63" i="27"/>
  <c r="K62" i="27"/>
  <c r="K61" i="27"/>
  <c r="K60" i="27"/>
  <c r="K59" i="27"/>
  <c r="K58" i="27"/>
  <c r="J63" i="27"/>
  <c r="J62" i="27"/>
  <c r="J61" i="27"/>
  <c r="J60" i="27"/>
  <c r="J59" i="27"/>
  <c r="J58" i="27"/>
  <c r="I63" i="27"/>
  <c r="I62" i="27"/>
  <c r="I61" i="27"/>
  <c r="I60" i="27"/>
  <c r="I59" i="27"/>
  <c r="I58" i="27"/>
  <c r="H63" i="27"/>
  <c r="H62" i="27"/>
  <c r="H61" i="27"/>
  <c r="H60" i="27"/>
  <c r="H59" i="27"/>
  <c r="H58" i="27"/>
  <c r="G63" i="27"/>
  <c r="G62" i="27"/>
  <c r="G61" i="27"/>
  <c r="G60" i="27"/>
  <c r="G59" i="27"/>
  <c r="G58" i="27"/>
  <c r="N63" i="27"/>
  <c r="M63" i="27"/>
  <c r="N62" i="27"/>
  <c r="M62" i="27"/>
  <c r="N61" i="27"/>
  <c r="M61" i="27"/>
  <c r="N60" i="27"/>
  <c r="M60" i="27"/>
  <c r="N59" i="27"/>
  <c r="M59" i="27"/>
  <c r="N58" i="27"/>
  <c r="M58" i="27"/>
  <c r="AS19" i="27"/>
  <c r="AS50" i="27" s="1"/>
  <c r="AT19" i="27"/>
  <c r="AT50" i="27" s="1"/>
  <c r="AR19" i="27"/>
  <c r="AR51" i="27" s="1"/>
  <c r="AP19" i="27"/>
  <c r="AP51" i="27" s="1"/>
  <c r="AO19" i="27"/>
  <c r="AO52" i="27" s="1"/>
  <c r="AL19" i="27"/>
  <c r="AM19" i="27" s="1"/>
  <c r="AI19" i="27"/>
  <c r="AI50" i="27" s="1"/>
  <c r="AG19" i="27"/>
  <c r="AG50" i="27" s="1"/>
  <c r="AA19" i="27"/>
  <c r="AA53" i="27" s="1"/>
  <c r="AB19" i="27"/>
  <c r="AB53" i="27" s="1"/>
  <c r="AQ19" i="27"/>
  <c r="AQ51" i="27" s="1"/>
  <c r="AK19" i="27"/>
  <c r="AK53" i="27" s="1"/>
  <c r="AJ19" i="27"/>
  <c r="AJ53" i="27" s="1"/>
  <c r="AH19" i="27"/>
  <c r="AH50" i="27" s="1"/>
  <c r="AF19" i="27"/>
  <c r="AF51" i="27" s="1"/>
  <c r="AE19" i="27"/>
  <c r="AE51" i="27" s="1"/>
  <c r="AD52" i="27"/>
  <c r="AC53" i="27"/>
  <c r="Z19" i="27"/>
  <c r="Z52" i="27" s="1"/>
  <c r="Y19" i="27"/>
  <c r="Y52" i="27" s="1"/>
  <c r="X19" i="27"/>
  <c r="X52" i="27" s="1"/>
  <c r="W19" i="27"/>
  <c r="W53" i="27" s="1"/>
  <c r="V19" i="27"/>
  <c r="V53" i="27" s="1"/>
  <c r="U19" i="27"/>
  <c r="U48" i="27" s="1"/>
  <c r="I19" i="27"/>
  <c r="I52" i="27" s="1"/>
  <c r="H19" i="27"/>
  <c r="H52" i="27" s="1"/>
  <c r="G19" i="27"/>
  <c r="G49" i="27" s="1"/>
  <c r="F19" i="27"/>
  <c r="F49" i="27" s="1"/>
  <c r="E19" i="27"/>
  <c r="E51" i="27" s="1"/>
  <c r="D19" i="27"/>
  <c r="D51" i="27" s="1"/>
  <c r="E61" i="27" s="1"/>
  <c r="F61" i="27" s="1"/>
  <c r="C19" i="27"/>
  <c r="C53" i="27" s="1"/>
  <c r="C63" i="27" s="1"/>
  <c r="D63" i="27" s="1"/>
  <c r="B19" i="27"/>
  <c r="B52" i="27" s="1"/>
  <c r="B62" i="27" s="1"/>
  <c r="E43" i="27"/>
  <c r="D43" i="27"/>
  <c r="C43" i="27"/>
  <c r="B43" i="27"/>
  <c r="E42" i="27"/>
  <c r="D42" i="27"/>
  <c r="C42" i="27"/>
  <c r="B42" i="27"/>
  <c r="E41" i="27"/>
  <c r="D41" i="27"/>
  <c r="C41" i="27"/>
  <c r="B41" i="27"/>
  <c r="E40" i="27"/>
  <c r="D40" i="27"/>
  <c r="C40" i="27"/>
  <c r="B40" i="27"/>
  <c r="E39" i="27"/>
  <c r="D39" i="27"/>
  <c r="C39" i="27"/>
  <c r="B39" i="27"/>
  <c r="B73" i="27" l="1"/>
  <c r="B74" i="27" s="1"/>
  <c r="AL53" i="27"/>
  <c r="AN19" i="27"/>
  <c r="AN52" i="27" s="1"/>
  <c r="AM52" i="27"/>
  <c r="I53" i="27"/>
  <c r="H53" i="27"/>
  <c r="G53" i="27"/>
  <c r="F53" i="27"/>
  <c r="E53" i="27"/>
  <c r="G41" i="27"/>
  <c r="K41" i="27" s="1"/>
  <c r="AB50" i="27"/>
  <c r="V48" i="27"/>
  <c r="V49" i="27"/>
  <c r="V52" i="27"/>
  <c r="AG51" i="27"/>
  <c r="AK50" i="27"/>
  <c r="AE48" i="27"/>
  <c r="AH51" i="27"/>
  <c r="AH48" i="27"/>
  <c r="AS51" i="27"/>
  <c r="AQ48" i="27"/>
  <c r="AT51" i="27"/>
  <c r="AJ50" i="27"/>
  <c r="AT48" i="27"/>
  <c r="AE52" i="27"/>
  <c r="AN49" i="27"/>
  <c r="AQ52" i="27"/>
  <c r="AA50" i="27"/>
  <c r="AN53" i="27"/>
  <c r="AP48" i="27"/>
  <c r="AD49" i="27"/>
  <c r="AM49" i="27"/>
  <c r="AP52" i="27"/>
  <c r="AD53" i="27"/>
  <c r="AM53" i="27"/>
  <c r="V50" i="27"/>
  <c r="AF48" i="27"/>
  <c r="AR48" i="27"/>
  <c r="AO49" i="27"/>
  <c r="AC50" i="27"/>
  <c r="AL50" i="27"/>
  <c r="AI51" i="27"/>
  <c r="AF52" i="27"/>
  <c r="AR52" i="27"/>
  <c r="AO53" i="27"/>
  <c r="V51" i="27"/>
  <c r="AG48" i="27"/>
  <c r="AS48" i="27"/>
  <c r="AP49" i="27"/>
  <c r="AD50" i="27"/>
  <c r="AM50" i="27"/>
  <c r="AA51" i="27"/>
  <c r="AJ51" i="27"/>
  <c r="AG52" i="27"/>
  <c r="AS52" i="27"/>
  <c r="AP53" i="27"/>
  <c r="AE49" i="27"/>
  <c r="AQ49" i="27"/>
  <c r="AB51" i="27"/>
  <c r="AK51" i="27"/>
  <c r="AH52" i="27"/>
  <c r="AT52" i="27"/>
  <c r="AE53" i="27"/>
  <c r="AQ53" i="27"/>
  <c r="AI48" i="27"/>
  <c r="AF49" i="27"/>
  <c r="AR49" i="27"/>
  <c r="AO50" i="27"/>
  <c r="AC51" i="27"/>
  <c r="AL51" i="27"/>
  <c r="AI52" i="27"/>
  <c r="AF53" i="27"/>
  <c r="AR53" i="27"/>
  <c r="AA48" i="27"/>
  <c r="AJ48" i="27"/>
  <c r="AG49" i="27"/>
  <c r="AS49" i="27"/>
  <c r="AP50" i="27"/>
  <c r="AD51" i="27"/>
  <c r="AM51" i="27"/>
  <c r="AA52" i="27"/>
  <c r="AJ52" i="27"/>
  <c r="AG53" i="27"/>
  <c r="AS53" i="27"/>
  <c r="AB48" i="27"/>
  <c r="AK48" i="27"/>
  <c r="AH49" i="27"/>
  <c r="AT49" i="27"/>
  <c r="AE50" i="27"/>
  <c r="AQ50" i="27"/>
  <c r="AN51" i="27"/>
  <c r="AB52" i="27"/>
  <c r="AK52" i="27"/>
  <c r="AH53" i="27"/>
  <c r="AT53" i="27"/>
  <c r="AC48" i="27"/>
  <c r="AL48" i="27"/>
  <c r="AI49" i="27"/>
  <c r="AF50" i="27"/>
  <c r="AR50" i="27"/>
  <c r="AO51" i="27"/>
  <c r="AC52" i="27"/>
  <c r="AL52" i="27"/>
  <c r="AI53" i="27"/>
  <c r="AD48" i="27"/>
  <c r="AM48" i="27"/>
  <c r="AA49" i="27"/>
  <c r="AJ49" i="27"/>
  <c r="AN48" i="27"/>
  <c r="AB49" i="27"/>
  <c r="AK49" i="27"/>
  <c r="AO48" i="27"/>
  <c r="AC49" i="27"/>
  <c r="AL49" i="27"/>
  <c r="Z48" i="27"/>
  <c r="Z53" i="27"/>
  <c r="Z50" i="27"/>
  <c r="Z51" i="27"/>
  <c r="Z49" i="27"/>
  <c r="Y49" i="27"/>
  <c r="Y51" i="27"/>
  <c r="Y53" i="27"/>
  <c r="Y48" i="27"/>
  <c r="Y50" i="27"/>
  <c r="X51" i="27"/>
  <c r="X53" i="27"/>
  <c r="X50" i="27"/>
  <c r="X48" i="27"/>
  <c r="X49" i="27"/>
  <c r="U52" i="27"/>
  <c r="U49" i="27"/>
  <c r="U51" i="27"/>
  <c r="U50" i="27"/>
  <c r="U53" i="27"/>
  <c r="W48" i="27"/>
  <c r="W50" i="27"/>
  <c r="W51" i="27"/>
  <c r="W52" i="27"/>
  <c r="W49" i="27"/>
  <c r="B53" i="27"/>
  <c r="B63" i="27" s="1"/>
  <c r="B48" i="27"/>
  <c r="B58" i="27" s="1"/>
  <c r="B49" i="27"/>
  <c r="B59" i="27" s="1"/>
  <c r="B50" i="27"/>
  <c r="B60" i="27" s="1"/>
  <c r="B51" i="27"/>
  <c r="B61" i="27" s="1"/>
  <c r="D48" i="27"/>
  <c r="E58" i="27" s="1"/>
  <c r="F58" i="27" s="1"/>
  <c r="H49" i="27"/>
  <c r="F51" i="27"/>
  <c r="G51" i="27"/>
  <c r="C48" i="27"/>
  <c r="C58" i="27" s="1"/>
  <c r="D58" i="27" s="1"/>
  <c r="D53" i="27"/>
  <c r="E63" i="27" s="1"/>
  <c r="F63" i="27" s="1"/>
  <c r="E48" i="27"/>
  <c r="C50" i="27"/>
  <c r="C60" i="27" s="1"/>
  <c r="D60" i="27" s="1"/>
  <c r="H51" i="27"/>
  <c r="I49" i="27"/>
  <c r="F48" i="27"/>
  <c r="D50" i="27"/>
  <c r="E60" i="27" s="1"/>
  <c r="F60" i="27" s="1"/>
  <c r="I51" i="27"/>
  <c r="G48" i="27"/>
  <c r="E50" i="27"/>
  <c r="C52" i="27"/>
  <c r="C62" i="27" s="1"/>
  <c r="D62" i="27" s="1"/>
  <c r="H48" i="27"/>
  <c r="F50" i="27"/>
  <c r="D52" i="27"/>
  <c r="E62" i="27" s="1"/>
  <c r="F62" i="27" s="1"/>
  <c r="I48" i="27"/>
  <c r="G50" i="27"/>
  <c r="E52" i="27"/>
  <c r="C49" i="27"/>
  <c r="C59" i="27" s="1"/>
  <c r="D59" i="27" s="1"/>
  <c r="H50" i="27"/>
  <c r="F52" i="27"/>
  <c r="D49" i="27"/>
  <c r="E59" i="27" s="1"/>
  <c r="F59" i="27" s="1"/>
  <c r="I50" i="27"/>
  <c r="G52" i="27"/>
  <c r="E49" i="27"/>
  <c r="C51" i="27"/>
  <c r="C61" i="27" s="1"/>
  <c r="D61" i="27" s="1"/>
  <c r="G42" i="27"/>
  <c r="G39" i="27"/>
  <c r="G40" i="27"/>
  <c r="G43" i="27"/>
  <c r="D10" i="24"/>
  <c r="D9" i="24"/>
  <c r="D8" i="24"/>
  <c r="D7" i="24"/>
  <c r="D6" i="24"/>
  <c r="F6" i="24" s="1"/>
  <c r="BC5" i="23" s="1"/>
  <c r="D5" i="24"/>
  <c r="F5" i="24" s="1"/>
  <c r="BB5" i="23" s="1"/>
  <c r="D4" i="24"/>
  <c r="F4" i="24" s="1"/>
  <c r="BA3" i="23" s="1"/>
  <c r="D3" i="24"/>
  <c r="F3" i="24" s="1"/>
  <c r="AZ4" i="23" s="1"/>
  <c r="D2" i="24"/>
  <c r="E6" i="24"/>
  <c r="E5" i="24"/>
  <c r="E4" i="24"/>
  <c r="E3" i="24"/>
  <c r="D13" i="24"/>
  <c r="C13" i="24"/>
  <c r="B13" i="24"/>
  <c r="L41" i="27" l="1"/>
  <c r="L51" i="27" s="1"/>
  <c r="J41" i="27"/>
  <c r="J51" i="27" s="1"/>
  <c r="AN50" i="27"/>
  <c r="P41" i="27"/>
  <c r="P51" i="27" s="1"/>
  <c r="K51" i="27"/>
  <c r="Q41" i="27"/>
  <c r="Q51" i="27" s="1"/>
  <c r="O41" i="27"/>
  <c r="O51" i="27" s="1"/>
  <c r="T41" i="27"/>
  <c r="T51" i="27" s="1"/>
  <c r="M41" i="27"/>
  <c r="M51" i="27" s="1"/>
  <c r="K43" i="27"/>
  <c r="K53" i="27" s="1"/>
  <c r="L43" i="27"/>
  <c r="L53" i="27" s="1"/>
  <c r="J43" i="27"/>
  <c r="J53" i="27" s="1"/>
  <c r="L40" i="27"/>
  <c r="L50" i="27" s="1"/>
  <c r="J40" i="27"/>
  <c r="J50" i="27" s="1"/>
  <c r="K40" i="27"/>
  <c r="K50" i="27" s="1"/>
  <c r="L39" i="27"/>
  <c r="L49" i="27" s="1"/>
  <c r="J39" i="27"/>
  <c r="J49" i="27" s="1"/>
  <c r="K39" i="27"/>
  <c r="K49" i="27" s="1"/>
  <c r="L42" i="27"/>
  <c r="L52" i="27" s="1"/>
  <c r="K42" i="27"/>
  <c r="K52" i="27" s="1"/>
  <c r="J42" i="27"/>
  <c r="J52" i="27" s="1"/>
  <c r="R41" i="27"/>
  <c r="R51" i="27" s="1"/>
  <c r="AZ3" i="23"/>
  <c r="AZ5" i="23"/>
  <c r="BA5" i="23"/>
  <c r="BB3" i="23"/>
  <c r="BC3" i="23"/>
  <c r="BA4" i="23"/>
  <c r="BB4" i="23"/>
  <c r="BC4" i="23"/>
  <c r="AX15" i="22"/>
  <c r="G77" i="21"/>
  <c r="G67" i="21"/>
  <c r="G59" i="21"/>
  <c r="G13" i="21"/>
  <c r="G27" i="21"/>
  <c r="G41" i="21"/>
  <c r="G51" i="21"/>
  <c r="D13" i="23"/>
  <c r="D10" i="23"/>
  <c r="C13" i="23"/>
  <c r="C10" i="23"/>
  <c r="B13" i="23"/>
  <c r="B10" i="23"/>
  <c r="L14" i="25"/>
  <c r="K14" i="25"/>
  <c r="J14" i="25"/>
  <c r="I14" i="25"/>
  <c r="H14" i="25"/>
  <c r="G14" i="25"/>
  <c r="F14" i="25"/>
  <c r="E14" i="25"/>
  <c r="D14" i="25"/>
  <c r="C14" i="25"/>
  <c r="B14" i="25"/>
  <c r="D11" i="25"/>
  <c r="B10" i="25"/>
  <c r="K5" i="25"/>
  <c r="K8" i="25" s="1"/>
  <c r="K10" i="25" s="1"/>
  <c r="J5" i="25"/>
  <c r="J8" i="25" s="1"/>
  <c r="J10" i="25" s="1"/>
  <c r="I5" i="25"/>
  <c r="I8" i="25" s="1"/>
  <c r="I10" i="25" s="1"/>
  <c r="H5" i="25"/>
  <c r="H8" i="25" s="1"/>
  <c r="H10" i="25" s="1"/>
  <c r="G5" i="25"/>
  <c r="G8" i="25" s="1"/>
  <c r="G10" i="25" s="1"/>
  <c r="F5" i="25"/>
  <c r="F8" i="25" s="1"/>
  <c r="F10" i="25" s="1"/>
  <c r="E5" i="25"/>
  <c r="E8" i="25" s="1"/>
  <c r="E10" i="25" s="1"/>
  <c r="D5" i="25"/>
  <c r="D8" i="25" s="1"/>
  <c r="D10" i="25" s="1"/>
  <c r="C5" i="25"/>
  <c r="C8" i="25" s="1"/>
  <c r="C10" i="25" s="1"/>
  <c r="B5" i="25"/>
  <c r="B8" i="25" s="1"/>
  <c r="C3" i="23"/>
  <c r="D3" i="23"/>
  <c r="F10" i="23" l="1"/>
  <c r="F13" i="23"/>
  <c r="G10" i="23"/>
  <c r="B4" i="20" s="1"/>
  <c r="C4" i="20" s="1"/>
  <c r="D4" i="20" s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G13" i="23"/>
  <c r="B7" i="20" s="1"/>
  <c r="C7" i="20" s="1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AB7" i="20" s="1"/>
  <c r="AC7" i="20" s="1"/>
  <c r="AD7" i="20" s="1"/>
  <c r="AE7" i="20" s="1"/>
  <c r="AF7" i="20" s="1"/>
  <c r="AG7" i="20" s="1"/>
  <c r="N41" i="27"/>
  <c r="N51" i="27" s="1"/>
  <c r="K48" i="27"/>
  <c r="J48" i="27"/>
  <c r="L48" i="27"/>
  <c r="O43" i="27"/>
  <c r="O53" i="27" s="1"/>
  <c r="P42" i="27"/>
  <c r="P52" i="27" s="1"/>
  <c r="P43" i="27"/>
  <c r="P53" i="27" s="1"/>
  <c r="P39" i="27"/>
  <c r="P49" i="27" s="1"/>
  <c r="O40" i="27"/>
  <c r="O42" i="27"/>
  <c r="O39" i="27"/>
  <c r="O49" i="27" s="1"/>
  <c r="P40" i="27"/>
  <c r="P50" i="27" s="1"/>
  <c r="S41" i="27"/>
  <c r="S51" i="27" s="1"/>
  <c r="Q40" i="27"/>
  <c r="Q50" i="27" s="1"/>
  <c r="M40" i="27"/>
  <c r="M50" i="27" s="1"/>
  <c r="Q43" i="27"/>
  <c r="Q53" i="27" s="1"/>
  <c r="M43" i="27"/>
  <c r="M53" i="27" s="1"/>
  <c r="M42" i="27"/>
  <c r="M52" i="27" s="1"/>
  <c r="Q42" i="27"/>
  <c r="Q52" i="27" s="1"/>
  <c r="Q39" i="27"/>
  <c r="Q49" i="27" s="1"/>
  <c r="Q48" i="27" s="1"/>
  <c r="M39" i="27"/>
  <c r="M49" i="27" s="1"/>
  <c r="M48" i="2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B4" i="17"/>
  <c r="C4" i="17" s="1"/>
  <c r="D4" i="17" s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AY5" i="23"/>
  <c r="AY4" i="23"/>
  <c r="AY3" i="23"/>
  <c r="AA29" i="22"/>
  <c r="T43" i="27" l="1"/>
  <c r="T53" i="27" s="1"/>
  <c r="T40" i="27"/>
  <c r="T50" i="27" s="1"/>
  <c r="O50" i="27"/>
  <c r="T42" i="27"/>
  <c r="T52" i="27" s="1"/>
  <c r="O52" i="27"/>
  <c r="O48" i="27"/>
  <c r="P48" i="27"/>
  <c r="T39" i="27"/>
  <c r="T49" i="27" s="1"/>
  <c r="T48" i="27" s="1"/>
  <c r="R39" i="27"/>
  <c r="R49" i="27" s="1"/>
  <c r="N39" i="27"/>
  <c r="N49" i="27" s="1"/>
  <c r="N43" i="27"/>
  <c r="N53" i="27" s="1"/>
  <c r="R43" i="27"/>
  <c r="R53" i="27" s="1"/>
  <c r="N40" i="27"/>
  <c r="N50" i="27" s="1"/>
  <c r="R40" i="27"/>
  <c r="R50" i="27" s="1"/>
  <c r="N42" i="27"/>
  <c r="N52" i="27" s="1"/>
  <c r="R42" i="27"/>
  <c r="R52" i="27" s="1"/>
  <c r="AG29" i="22"/>
  <c r="AN18" i="22"/>
  <c r="AN19" i="22"/>
  <c r="AN20" i="22"/>
  <c r="AN21" i="22"/>
  <c r="AN22" i="22"/>
  <c r="AN23" i="22"/>
  <c r="AN24" i="22"/>
  <c r="G29" i="22"/>
  <c r="AP29" i="22"/>
  <c r="AO29" i="22"/>
  <c r="AN29" i="22"/>
  <c r="AM29" i="22"/>
  <c r="AL29" i="22"/>
  <c r="AK29" i="22"/>
  <c r="AJ29" i="22"/>
  <c r="AI29" i="22"/>
  <c r="AH29" i="22"/>
  <c r="AF29" i="22"/>
  <c r="AE29" i="22"/>
  <c r="AD29" i="22"/>
  <c r="AC29" i="22"/>
  <c r="AB29" i="22"/>
  <c r="Z29" i="22"/>
  <c r="Y29" i="22"/>
  <c r="X29" i="22"/>
  <c r="W29" i="22"/>
  <c r="V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F29" i="22"/>
  <c r="E29" i="22"/>
  <c r="C29" i="22"/>
  <c r="B29" i="22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H3" i="23"/>
  <c r="G3" i="23"/>
  <c r="F3" i="23"/>
  <c r="E3" i="23"/>
  <c r="B3" i="23"/>
  <c r="G64" i="21"/>
  <c r="G63" i="21"/>
  <c r="G62" i="21"/>
  <c r="G56" i="21"/>
  <c r="G55" i="21"/>
  <c r="G54" i="21"/>
  <c r="G74" i="21"/>
  <c r="G73" i="21"/>
  <c r="G72" i="21"/>
  <c r="G71" i="21"/>
  <c r="G70" i="21"/>
  <c r="G38" i="21"/>
  <c r="G37" i="21"/>
  <c r="G36" i="21"/>
  <c r="G35" i="21"/>
  <c r="G34" i="21"/>
  <c r="G33" i="21"/>
  <c r="G32" i="21"/>
  <c r="G31" i="21"/>
  <c r="G30" i="21"/>
  <c r="G49" i="21"/>
  <c r="G48" i="21"/>
  <c r="G47" i="21"/>
  <c r="G46" i="21"/>
  <c r="G45" i="21"/>
  <c r="G44" i="21"/>
  <c r="G24" i="21"/>
  <c r="G23" i="21"/>
  <c r="G22" i="21"/>
  <c r="G21" i="21"/>
  <c r="G20" i="21"/>
  <c r="G19" i="21"/>
  <c r="G18" i="21"/>
  <c r="G17" i="21"/>
  <c r="G16" i="21"/>
  <c r="G10" i="21"/>
  <c r="G9" i="21"/>
  <c r="G8" i="21"/>
  <c r="G7" i="21"/>
  <c r="G6" i="21"/>
  <c r="G5" i="21"/>
  <c r="G4" i="21"/>
  <c r="G3" i="21"/>
  <c r="G2" i="21"/>
  <c r="G12" i="21" s="1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M24" i="22" s="1"/>
  <c r="AO18" i="22"/>
  <c r="AP18" i="22"/>
  <c r="AQ18" i="22"/>
  <c r="AR18" i="22"/>
  <c r="AS18" i="22"/>
  <c r="AT18" i="22"/>
  <c r="AU18" i="22"/>
  <c r="AV18" i="22"/>
  <c r="AW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O19" i="22"/>
  <c r="AP19" i="22"/>
  <c r="AQ19" i="22"/>
  <c r="AR19" i="22"/>
  <c r="AS19" i="22"/>
  <c r="AT19" i="22"/>
  <c r="AU19" i="22"/>
  <c r="AV19" i="22"/>
  <c r="AW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O20" i="22"/>
  <c r="AP20" i="22"/>
  <c r="AQ20" i="22"/>
  <c r="AR20" i="22"/>
  <c r="AS20" i="22"/>
  <c r="AT20" i="22"/>
  <c r="AU20" i="22"/>
  <c r="AV20" i="22"/>
  <c r="AW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O21" i="22"/>
  <c r="AP21" i="22"/>
  <c r="AQ21" i="22"/>
  <c r="AR21" i="22"/>
  <c r="AS21" i="22"/>
  <c r="AT21" i="22"/>
  <c r="AU21" i="22"/>
  <c r="AV21" i="22"/>
  <c r="AW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O22" i="22"/>
  <c r="AP22" i="22"/>
  <c r="AQ22" i="22"/>
  <c r="AR22" i="22"/>
  <c r="AS22" i="22"/>
  <c r="AT22" i="22"/>
  <c r="AU22" i="22"/>
  <c r="AV22" i="22"/>
  <c r="AW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O23" i="22"/>
  <c r="AP23" i="22"/>
  <c r="AQ23" i="22"/>
  <c r="AR23" i="22"/>
  <c r="AS23" i="22"/>
  <c r="AT23" i="22"/>
  <c r="AU23" i="22"/>
  <c r="AV23" i="22"/>
  <c r="AW23" i="22"/>
  <c r="N48" i="27" l="1"/>
  <c r="R48" i="27"/>
  <c r="S42" i="27"/>
  <c r="S52" i="27" s="1"/>
  <c r="S40" i="27"/>
  <c r="S50" i="27" s="1"/>
  <c r="S43" i="27"/>
  <c r="S53" i="27" s="1"/>
  <c r="S39" i="27"/>
  <c r="S49" i="27" s="1"/>
  <c r="S48" i="27" s="1"/>
  <c r="AR3" i="23"/>
  <c r="AQ3" i="23"/>
  <c r="AV5" i="23"/>
  <c r="AX5" i="23"/>
  <c r="AX3" i="23"/>
  <c r="AX4" i="23"/>
  <c r="AC4" i="23"/>
  <c r="I4" i="23"/>
  <c r="AH3" i="23"/>
  <c r="AN4" i="23"/>
  <c r="U3" i="23"/>
  <c r="AO4" i="23"/>
  <c r="W3" i="23"/>
  <c r="O5" i="23"/>
  <c r="AA5" i="23"/>
  <c r="AM5" i="23"/>
  <c r="AS3" i="23"/>
  <c r="AT3" i="23"/>
  <c r="B11" i="23" s="1"/>
  <c r="Z5" i="23"/>
  <c r="S4" i="23"/>
  <c r="L3" i="23"/>
  <c r="X3" i="23"/>
  <c r="AJ3" i="23"/>
  <c r="AV3" i="23"/>
  <c r="T4" i="23"/>
  <c r="AF4" i="23"/>
  <c r="AR4" i="23"/>
  <c r="P5" i="23"/>
  <c r="AB5" i="23"/>
  <c r="AN5" i="23"/>
  <c r="M3" i="23"/>
  <c r="Y3" i="23"/>
  <c r="AK3" i="23"/>
  <c r="AW3" i="23"/>
  <c r="U4" i="23"/>
  <c r="C8" i="23" s="1"/>
  <c r="AG4" i="23"/>
  <c r="AS4" i="23"/>
  <c r="Q5" i="23"/>
  <c r="AC5" i="23"/>
  <c r="AO5" i="23"/>
  <c r="I5" i="23"/>
  <c r="M5" i="23"/>
  <c r="R4" i="23"/>
  <c r="AP4" i="23"/>
  <c r="AE4" i="23"/>
  <c r="N3" i="23"/>
  <c r="Z3" i="23"/>
  <c r="AL3" i="23"/>
  <c r="J4" i="23"/>
  <c r="R5" i="23"/>
  <c r="AD5" i="23"/>
  <c r="AP5" i="23"/>
  <c r="O3" i="23"/>
  <c r="AA3" i="23"/>
  <c r="AM3" i="23"/>
  <c r="K4" i="23"/>
  <c r="W4" i="23"/>
  <c r="AI4" i="23"/>
  <c r="AU4" i="23"/>
  <c r="S5" i="23"/>
  <c r="AE5" i="23"/>
  <c r="AQ5" i="23"/>
  <c r="Q4" i="23"/>
  <c r="P3" i="23"/>
  <c r="AB3" i="23"/>
  <c r="AN3" i="23"/>
  <c r="L4" i="23"/>
  <c r="X4" i="23"/>
  <c r="AJ4" i="23"/>
  <c r="AV4" i="23"/>
  <c r="T5" i="23"/>
  <c r="AF5" i="23"/>
  <c r="AR5" i="23"/>
  <c r="AG3" i="23"/>
  <c r="AK5" i="23"/>
  <c r="J3" i="23"/>
  <c r="N5" i="23"/>
  <c r="AI3" i="23"/>
  <c r="AH4" i="23"/>
  <c r="Q3" i="23"/>
  <c r="AC3" i="23"/>
  <c r="AO3" i="23"/>
  <c r="M4" i="23"/>
  <c r="Y4" i="23"/>
  <c r="AK4" i="23"/>
  <c r="AW4" i="23"/>
  <c r="U5" i="23"/>
  <c r="AG5" i="23"/>
  <c r="AS5" i="23"/>
  <c r="Y5" i="23"/>
  <c r="D9" i="23" s="1"/>
  <c r="AL5" i="23"/>
  <c r="AQ4" i="23"/>
  <c r="V4" i="23"/>
  <c r="R3" i="23"/>
  <c r="AD3" i="23"/>
  <c r="AP3" i="23"/>
  <c r="N4" i="23"/>
  <c r="Z4" i="23"/>
  <c r="AL4" i="23"/>
  <c r="J5" i="23"/>
  <c r="V5" i="23"/>
  <c r="AH5" i="23"/>
  <c r="AT5" i="23"/>
  <c r="D11" i="23" s="1"/>
  <c r="AW5" i="23"/>
  <c r="V3" i="23"/>
  <c r="AD4" i="23"/>
  <c r="K3" i="23"/>
  <c r="AU3" i="23"/>
  <c r="AT4" i="23"/>
  <c r="C11" i="23" s="1"/>
  <c r="I3" i="23"/>
  <c r="S3" i="23"/>
  <c r="AE3" i="23"/>
  <c r="O4" i="23"/>
  <c r="AA4" i="23"/>
  <c r="AM4" i="23"/>
  <c r="K5" i="23"/>
  <c r="W5" i="23"/>
  <c r="AI5" i="23"/>
  <c r="AU5" i="23"/>
  <c r="T3" i="23"/>
  <c r="AF3" i="23"/>
  <c r="P4" i="23"/>
  <c r="AB4" i="23"/>
  <c r="L5" i="23"/>
  <c r="X5" i="23"/>
  <c r="AJ5" i="23"/>
  <c r="AA24" i="22"/>
  <c r="O24" i="22"/>
  <c r="C24" i="22"/>
  <c r="L24" i="22"/>
  <c r="AL24" i="22"/>
  <c r="Z24" i="22"/>
  <c r="AK24" i="22"/>
  <c r="Y24" i="22"/>
  <c r="M24" i="22"/>
  <c r="AW24" i="22"/>
  <c r="AJ24" i="22"/>
  <c r="X24" i="22"/>
  <c r="AV24" i="22"/>
  <c r="AI24" i="22"/>
  <c r="W24" i="22"/>
  <c r="K24" i="22"/>
  <c r="N24" i="22"/>
  <c r="B24" i="22"/>
  <c r="AH24" i="22"/>
  <c r="I24" i="22"/>
  <c r="T24" i="22"/>
  <c r="H24" i="22"/>
  <c r="AR24" i="22"/>
  <c r="AE24" i="22"/>
  <c r="S24" i="22"/>
  <c r="G24" i="22"/>
  <c r="AQ24" i="22"/>
  <c r="AD24" i="22"/>
  <c r="R24" i="22"/>
  <c r="F24" i="22"/>
  <c r="AP24" i="22"/>
  <c r="AC24" i="22"/>
  <c r="E24" i="22"/>
  <c r="AO24" i="22"/>
  <c r="AB24" i="22"/>
  <c r="P24" i="22"/>
  <c r="D24" i="22"/>
  <c r="AU24" i="22"/>
  <c r="AG24" i="22"/>
  <c r="V24" i="22"/>
  <c r="U24" i="22"/>
  <c r="AT24" i="22"/>
  <c r="AS24" i="22"/>
  <c r="J24" i="22"/>
  <c r="AF24" i="22"/>
  <c r="Q24" i="22"/>
  <c r="G57" i="21"/>
  <c r="G58" i="21"/>
  <c r="G65" i="21"/>
  <c r="G66" i="21"/>
  <c r="G50" i="21"/>
  <c r="G11" i="21"/>
  <c r="G75" i="21"/>
  <c r="G76" i="21"/>
  <c r="G39" i="21"/>
  <c r="G40" i="21"/>
  <c r="G25" i="21"/>
  <c r="G26" i="21"/>
  <c r="C9" i="23" l="1"/>
  <c r="F11" i="23"/>
  <c r="B5" i="17" s="1"/>
  <c r="C5" i="17" s="1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AG5" i="17" s="1"/>
  <c r="G9" i="23"/>
  <c r="B3" i="20" s="1"/>
  <c r="C3" i="20" s="1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G11" i="23"/>
  <c r="B5" i="20" s="1"/>
  <c r="C5" i="20" s="1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AB5" i="20" s="1"/>
  <c r="AC5" i="20" s="1"/>
  <c r="AD5" i="20" s="1"/>
  <c r="AE5" i="20" s="1"/>
  <c r="AF5" i="20" s="1"/>
  <c r="AG5" i="20" s="1"/>
  <c r="D12" i="23"/>
  <c r="D8" i="23"/>
  <c r="B9" i="23"/>
  <c r="B8" i="23"/>
  <c r="C12" i="23"/>
  <c r="B12" i="23"/>
  <c r="F12" i="23" l="1"/>
  <c r="B6" i="20"/>
  <c r="C6" i="20" s="1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AB6" i="20" s="1"/>
  <c r="AC6" i="20" s="1"/>
  <c r="AD6" i="20" s="1"/>
  <c r="AE6" i="20" s="1"/>
  <c r="AF6" i="20" s="1"/>
  <c r="AG6" i="20" s="1"/>
  <c r="G12" i="23"/>
  <c r="F8" i="23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F9" i="23"/>
  <c r="B3" i="17" s="1"/>
  <c r="C3" i="17" s="1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G8" i="23"/>
  <c r="B2" i="20" s="1"/>
  <c r="C2" i="20" s="1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AB6" i="17" s="1"/>
  <c r="AC6" i="17" s="1"/>
  <c r="AD6" i="17" s="1"/>
  <c r="AE6" i="17" s="1"/>
  <c r="AF6" i="17" s="1"/>
  <c r="AG6" i="17" s="1"/>
  <c r="B15" i="23"/>
  <c r="B16" i="23" s="1"/>
  <c r="C15" i="23"/>
  <c r="C16" i="23" s="1"/>
  <c r="D15" i="23"/>
  <c r="D16" i="23" s="1"/>
</calcChain>
</file>

<file path=xl/sharedStrings.xml><?xml version="1.0" encoding="utf-8"?>
<sst xmlns="http://schemas.openxmlformats.org/spreadsheetml/2006/main" count="858" uniqueCount="239">
  <si>
    <t>BASoBC BAU Amount Spent on Building Components</t>
  </si>
  <si>
    <t>Source:</t>
  </si>
  <si>
    <t>Note:</t>
  </si>
  <si>
    <t>heating</t>
  </si>
  <si>
    <t>cooling and ventilation</t>
  </si>
  <si>
    <t>envelope</t>
  </si>
  <si>
    <t>lighting</t>
  </si>
  <si>
    <t>appliances</t>
  </si>
  <si>
    <t>other component</t>
  </si>
  <si>
    <t>$</t>
  </si>
  <si>
    <t>Number of component per household</t>
    <phoneticPr fontId="5" type="noConversion"/>
  </si>
  <si>
    <t>KPX (Korea Power Exchange</t>
    <phoneticPr fontId="5" type="noConversion"/>
  </si>
  <si>
    <t>2019 Household home appliances survey</t>
    <phoneticPr fontId="5" type="noConversion"/>
  </si>
  <si>
    <t>https://www.kpx.or.kr/www/selectBbsNttView.do?key=100&amp;bbsNo=8&amp;nttNo=20461&amp;searchCtgry=&amp;searchCnd=all&amp;searchKrwd=&amp;pageIndex=4&amp;integrDeptCode=</t>
  </si>
  <si>
    <t>Number of component of commercial buildings</t>
    <phoneticPr fontId="5" type="noConversion"/>
  </si>
  <si>
    <t>Ministry of Environment</t>
    <phoneticPr fontId="5" type="noConversion"/>
  </si>
  <si>
    <t>Commercial appliances survey 2019</t>
    <phoneticPr fontId="5" type="noConversion"/>
  </si>
  <si>
    <t>https://www.codil.or.kr/viewDtlConRpt.do?gubun=rpt&amp;pMetaCode=OTKCRK200640</t>
  </si>
  <si>
    <t>Exchange rate</t>
    <phoneticPr fontId="5" type="noConversion"/>
  </si>
  <si>
    <t>가전기기 규격별 총 보급대수 - TV</t>
  </si>
  <si>
    <t>보급대수</t>
  </si>
  <si>
    <t>규격별</t>
  </si>
  <si>
    <t>소비전력 (W)</t>
    <phoneticPr fontId="5" type="noConversion"/>
  </si>
  <si>
    <t>max</t>
    <phoneticPr fontId="5" type="noConversion"/>
  </si>
  <si>
    <t>지역별</t>
    <phoneticPr fontId="5" type="noConversion"/>
  </si>
  <si>
    <t>광역시 이상</t>
    <phoneticPr fontId="5" type="noConversion"/>
  </si>
  <si>
    <t>중소도시</t>
    <phoneticPr fontId="5" type="noConversion"/>
  </si>
  <si>
    <t>군 이하</t>
    <phoneticPr fontId="5" type="noConversion"/>
  </si>
  <si>
    <t>가전기기 규격별 총 보급대수 - 냉장고</t>
  </si>
  <si>
    <t>가전기기 규격별 총 보급대수 - 김치냉장고</t>
    <phoneticPr fontId="5" type="noConversion"/>
  </si>
  <si>
    <t>무응답</t>
    <phoneticPr fontId="5" type="noConversion"/>
  </si>
  <si>
    <t>가전기기 규격별 총 보급대수 - 세탁기</t>
    <phoneticPr fontId="5" type="noConversion"/>
  </si>
  <si>
    <t>가전기기 규격별 총 보급대수 - 의류건조기</t>
    <phoneticPr fontId="5" type="noConversion"/>
  </si>
  <si>
    <t>가전기기 규격별 총 보급대수 - 선풍기</t>
    <phoneticPr fontId="5" type="noConversion"/>
  </si>
  <si>
    <t>min (kg)</t>
    <phoneticPr fontId="5" type="noConversion"/>
  </si>
  <si>
    <t>min (L)</t>
    <phoneticPr fontId="5" type="noConversion"/>
  </si>
  <si>
    <t>min (cm)</t>
    <phoneticPr fontId="5" type="noConversion"/>
  </si>
  <si>
    <t>가전기기 규격별 총 보급대수 - 에어컨</t>
    <phoneticPr fontId="5" type="noConversion"/>
  </si>
  <si>
    <t>min (평수)</t>
    <phoneticPr fontId="5" type="noConversion"/>
  </si>
  <si>
    <t>전기밥솥</t>
  </si>
  <si>
    <t>전자레인지</t>
  </si>
  <si>
    <t>정수기</t>
  </si>
  <si>
    <t>전기오븐</t>
  </si>
  <si>
    <t>전기레인지</t>
  </si>
  <si>
    <t>100kWh</t>
  </si>
  <si>
    <t>101-150kWh</t>
  </si>
  <si>
    <t>151-200kWh</t>
  </si>
  <si>
    <t>201-250kWh</t>
  </si>
  <si>
    <t>251-350kWh</t>
  </si>
  <si>
    <t>351kWh</t>
  </si>
  <si>
    <t>전기 후라이팬</t>
    <phoneticPr fontId="5" type="noConversion"/>
  </si>
  <si>
    <t>토스트기</t>
    <phoneticPr fontId="5" type="noConversion"/>
  </si>
  <si>
    <t>전기포트</t>
    <phoneticPr fontId="5" type="noConversion"/>
  </si>
  <si>
    <t>식기세척기</t>
    <phoneticPr fontId="5" type="noConversion"/>
  </si>
  <si>
    <t>전기믹서</t>
    <phoneticPr fontId="5" type="noConversion"/>
  </si>
  <si>
    <t>음식물처리기</t>
    <phoneticPr fontId="5" type="noConversion"/>
  </si>
  <si>
    <t>에어프라이어</t>
    <phoneticPr fontId="5" type="noConversion"/>
  </si>
  <si>
    <t>전기장판</t>
    <phoneticPr fontId="5" type="noConversion"/>
  </si>
  <si>
    <t>전기하터</t>
    <phoneticPr fontId="5" type="noConversion"/>
  </si>
  <si>
    <t>온수매트</t>
  </si>
  <si>
    <t>온돌침대</t>
  </si>
  <si>
    <t>가습기</t>
  </si>
  <si>
    <t>제습기</t>
  </si>
  <si>
    <t>공기청정기</t>
  </si>
  <si>
    <t>인터넷/전화기</t>
    <phoneticPr fontId="5" type="noConversion"/>
  </si>
  <si>
    <t>AI 스피커 등</t>
    <phoneticPr fontId="5" type="noConversion"/>
  </si>
  <si>
    <t>무선공유기</t>
  </si>
  <si>
    <t>컴퓨터</t>
  </si>
  <si>
    <t>모니터</t>
  </si>
  <si>
    <t>노트북</t>
  </si>
  <si>
    <t>태블릿PC</t>
  </si>
  <si>
    <t>오디오</t>
  </si>
  <si>
    <t>홈씨어터</t>
  </si>
  <si>
    <t>TV</t>
  </si>
  <si>
    <t>일반냉장고</t>
  </si>
  <si>
    <t>김치냉장고</t>
  </si>
  <si>
    <t>세탁기</t>
  </si>
  <si>
    <t>의류건조기</t>
  </si>
  <si>
    <t>선풍기</t>
  </si>
  <si>
    <t>에어컨</t>
  </si>
  <si>
    <t>보급률 (%)</t>
    <phoneticPr fontId="5" type="noConversion"/>
  </si>
  <si>
    <t>보급 대수 (000 가구)</t>
    <phoneticPr fontId="5" type="noConversion"/>
  </si>
  <si>
    <t>헤어 드라이기</t>
    <phoneticPr fontId="5" type="noConversion"/>
  </si>
  <si>
    <t>헤어 스타일러</t>
    <phoneticPr fontId="5" type="noConversion"/>
  </si>
  <si>
    <t>프린터</t>
    <phoneticPr fontId="5" type="noConversion"/>
  </si>
  <si>
    <t>휴대폰</t>
    <phoneticPr fontId="5" type="noConversion"/>
  </si>
  <si>
    <t>전기 다리미</t>
    <phoneticPr fontId="5" type="noConversion"/>
  </si>
  <si>
    <t>유선 진공청소기</t>
    <phoneticPr fontId="5" type="noConversion"/>
  </si>
  <si>
    <t>무선 진공청소기</t>
    <phoneticPr fontId="5" type="noConversion"/>
  </si>
  <si>
    <t>스팀청소기</t>
    <phoneticPr fontId="5" type="noConversion"/>
  </si>
  <si>
    <t>로봇청소기</t>
    <phoneticPr fontId="5" type="noConversion"/>
  </si>
  <si>
    <t>전기스탠드</t>
    <phoneticPr fontId="5" type="noConversion"/>
  </si>
  <si>
    <t>비데</t>
    <phoneticPr fontId="5" type="noConversion"/>
  </si>
  <si>
    <t>안마의자</t>
    <phoneticPr fontId="5" type="noConversion"/>
  </si>
  <si>
    <t>스타일러</t>
    <phoneticPr fontId="5" type="noConversion"/>
  </si>
  <si>
    <t>전체 가구 수</t>
    <phoneticPr fontId="5" type="noConversion"/>
  </si>
  <si>
    <t>가구수 (for validation)</t>
    <phoneticPr fontId="5" type="noConversion"/>
  </si>
  <si>
    <t>총 가구수</t>
    <phoneticPr fontId="5" type="noConversion"/>
  </si>
  <si>
    <t>원</t>
    <phoneticPr fontId="5" type="noConversion"/>
  </si>
  <si>
    <t>총 비용</t>
    <phoneticPr fontId="5" type="noConversion"/>
  </si>
  <si>
    <t>https://dpg.danawa.com/news/view?boardSeq=294&amp;listSeq=3988168&amp;past=Y</t>
  </si>
  <si>
    <t>https://dpg.danawa.com/news/view?boardSeq=294&amp;listSeq=3997334&amp;site=3&amp;past=Y</t>
  </si>
  <si>
    <t>popular products from a price comparison website (danawa.com)</t>
    <phoneticPr fontId="5" type="noConversion"/>
  </si>
  <si>
    <t>Average price</t>
    <phoneticPr fontId="5" type="noConversion"/>
  </si>
  <si>
    <t>We deduced the price of each component by averaging the price of the top ten</t>
    <phoneticPr fontId="5" type="noConversion"/>
  </si>
  <si>
    <t>전기히터</t>
    <phoneticPr fontId="5" type="noConversion"/>
  </si>
  <si>
    <t>Total Spent</t>
    <phoneticPr fontId="5" type="noConversion"/>
  </si>
  <si>
    <t>Home Appliance (Electric)</t>
    <phoneticPr fontId="5" type="noConversion"/>
  </si>
  <si>
    <t>Large cities</t>
    <phoneticPr fontId="5" type="noConversion"/>
  </si>
  <si>
    <t>rural</t>
    <phoneticPr fontId="5" type="noConversion"/>
  </si>
  <si>
    <t>large cities</t>
    <phoneticPr fontId="5" type="noConversion"/>
  </si>
  <si>
    <t>small cities</t>
    <phoneticPr fontId="5" type="noConversion"/>
  </si>
  <si>
    <t>Amount spent on electrical equipment (KRW)</t>
    <phoneticPr fontId="5" type="noConversion"/>
  </si>
  <si>
    <t>USD</t>
    <phoneticPr fontId="5" type="noConversion"/>
  </si>
  <si>
    <t>보일러</t>
    <phoneticPr fontId="5" type="noConversion"/>
  </si>
  <si>
    <t>LED 조명</t>
    <phoneticPr fontId="5" type="noConversion"/>
  </si>
  <si>
    <t>KOSIS</t>
    <phoneticPr fontId="5" type="noConversion"/>
  </si>
  <si>
    <t/>
  </si>
  <si>
    <t>Total number of residential houses</t>
    <phoneticPr fontId="5" type="noConversion"/>
  </si>
  <si>
    <t>https://www.index.go.kr/potal/main/EachDtlPageDetail.do?idx_cd=1227</t>
  </si>
  <si>
    <t>INDEX.go.kr</t>
    <phoneticPr fontId="5" type="noConversion"/>
  </si>
  <si>
    <t>Total number of houses in 2019</t>
    <phoneticPr fontId="5" type="noConversion"/>
  </si>
  <si>
    <t>Share of lightings by type</t>
    <phoneticPr fontId="5" type="noConversion"/>
  </si>
  <si>
    <t>Korea energy agency</t>
    <phoneticPr fontId="5" type="noConversion"/>
  </si>
  <si>
    <t>http://dl.nanet.go.kr/law/SearchDetailView.do?cn=NONB1201607759#none</t>
  </si>
  <si>
    <t>Lighting market research</t>
    <phoneticPr fontId="5" type="noConversion"/>
  </si>
  <si>
    <t>Total number of houses in 2015</t>
    <phoneticPr fontId="5" type="noConversion"/>
  </si>
  <si>
    <t>Total</t>
    <phoneticPr fontId="5" type="noConversion"/>
  </si>
  <si>
    <t>Share</t>
    <phoneticPr fontId="5" type="noConversion"/>
  </si>
  <si>
    <t>직관형 형광등</t>
    <phoneticPr fontId="5" type="noConversion"/>
  </si>
  <si>
    <t>서크라인 형광등</t>
    <phoneticPr fontId="5" type="noConversion"/>
  </si>
  <si>
    <t>콤팩트 형광등</t>
    <phoneticPr fontId="5" type="noConversion"/>
  </si>
  <si>
    <t>안정기 내장형 램프</t>
    <phoneticPr fontId="5" type="noConversion"/>
  </si>
  <si>
    <t>신조명</t>
    <phoneticPr fontId="5" type="noConversion"/>
  </si>
  <si>
    <t>백열등</t>
    <phoneticPr fontId="5" type="noConversion"/>
  </si>
  <si>
    <t>할로겐 등</t>
    <phoneticPr fontId="5" type="noConversion"/>
  </si>
  <si>
    <t xml:space="preserve">HID </t>
    <phoneticPr fontId="5" type="noConversion"/>
  </si>
  <si>
    <t>기타</t>
    <phoneticPr fontId="5" type="noConversion"/>
  </si>
  <si>
    <t>Total (2015)</t>
    <phoneticPr fontId="5" type="noConversion"/>
  </si>
  <si>
    <t>Total 2019</t>
    <phoneticPr fontId="5" type="noConversion"/>
  </si>
  <si>
    <t>Fluorescent Lamp</t>
  </si>
  <si>
    <t>Fluorescent circular lamp</t>
    <phoneticPr fontId="5" type="noConversion"/>
  </si>
  <si>
    <t>Fluorescent Lamp (Compact)</t>
    <phoneticPr fontId="5" type="noConversion"/>
  </si>
  <si>
    <t>Self ballasted Lamp</t>
    <phoneticPr fontId="5" type="noConversion"/>
  </si>
  <si>
    <t>LED</t>
    <phoneticPr fontId="5" type="noConversion"/>
  </si>
  <si>
    <t>Incandescent lamp</t>
    <phoneticPr fontId="5" type="noConversion"/>
  </si>
  <si>
    <t>Halogen</t>
    <phoneticPr fontId="5" type="noConversion"/>
  </si>
  <si>
    <t>Others</t>
    <phoneticPr fontId="5" type="noConversion"/>
  </si>
  <si>
    <t>Assumed</t>
    <phoneticPr fontId="5" type="noConversion"/>
  </si>
  <si>
    <t>Total capacity (kW)</t>
    <phoneticPr fontId="5" type="noConversion"/>
  </si>
  <si>
    <t>Average capacity (W)</t>
    <phoneticPr fontId="5" type="noConversion"/>
  </si>
  <si>
    <t>Average price (KRW/W)</t>
    <phoneticPr fontId="5" type="noConversion"/>
  </si>
  <si>
    <t>W</t>
    <phoneticPr fontId="5" type="noConversion"/>
  </si>
  <si>
    <t>Total Spent (KRW)</t>
    <phoneticPr fontId="5" type="noConversion"/>
  </si>
  <si>
    <t>lighting</t>
    <phoneticPr fontId="5" type="noConversion"/>
  </si>
  <si>
    <t>조명기구</t>
    <phoneticPr fontId="5" type="noConversion"/>
  </si>
  <si>
    <t>가스레인지</t>
    <phoneticPr fontId="5" type="noConversion"/>
  </si>
  <si>
    <t>Share of heating systems by type</t>
  </si>
  <si>
    <t>Share of heating systems by type</t>
    <phoneticPr fontId="5" type="noConversion"/>
  </si>
  <si>
    <t>https://kosis.kr/statHtml/statHtml.do?orgId=331&amp;tblId=DT_33109_A158&amp;vw_cd=MT_ZTITLE&amp;list_id=331_33109_10&amp;seqNo=&amp;lang_mode=ko&amp;language=kor&amp;obj_var_id=&amp;itm_id=&amp;conn_path=MT_ZTITLE</t>
  </si>
  <si>
    <t>난방시설</t>
  </si>
  <si>
    <t>Conventional coal / biomass</t>
    <phoneticPr fontId="5" type="noConversion"/>
  </si>
  <si>
    <t>Coal boiler</t>
    <phoneticPr fontId="5" type="noConversion"/>
  </si>
  <si>
    <t>Coal/biomass boiler</t>
  </si>
  <si>
    <t>Coal/biomass boiler</t>
    <phoneticPr fontId="5" type="noConversion"/>
  </si>
  <si>
    <t>Oil boiler</t>
    <phoneticPr fontId="5" type="noConversion"/>
  </si>
  <si>
    <t>Gas boiler</t>
    <phoneticPr fontId="5" type="noConversion"/>
  </si>
  <si>
    <t>Electric boiler</t>
    <phoneticPr fontId="5" type="noConversion"/>
  </si>
  <si>
    <t>Heat network</t>
    <phoneticPr fontId="5" type="noConversion"/>
  </si>
  <si>
    <t xml:space="preserve">Etc. </t>
    <phoneticPr fontId="5" type="noConversion"/>
  </si>
  <si>
    <t>Total number</t>
    <phoneticPr fontId="5" type="noConversion"/>
  </si>
  <si>
    <t>Electric blanket</t>
    <phoneticPr fontId="5" type="noConversion"/>
  </si>
  <si>
    <t>oil boiler</t>
    <phoneticPr fontId="5" type="noConversion"/>
  </si>
  <si>
    <t>gas boiler</t>
    <phoneticPr fontId="5" type="noConversion"/>
  </si>
  <si>
    <t>average price</t>
    <phoneticPr fontId="5" type="noConversion"/>
  </si>
  <si>
    <t>total spent</t>
    <phoneticPr fontId="5" type="noConversion"/>
  </si>
  <si>
    <t>Share (%)</t>
    <phoneticPr fontId="5" type="noConversion"/>
  </si>
  <si>
    <t>heating</t>
    <phoneticPr fontId="5" type="noConversion"/>
  </si>
  <si>
    <t>urban</t>
    <phoneticPr fontId="5" type="noConversion"/>
  </si>
  <si>
    <t>KOSIS Forecast Page 111</t>
    <phoneticPr fontId="5" type="noConversion"/>
  </si>
  <si>
    <t>Residential demand changes (% between 2018 and 2040)</t>
    <phoneticPr fontId="5" type="noConversion"/>
  </si>
  <si>
    <t>cooling &amp; ventilation</t>
  </si>
  <si>
    <t>other</t>
  </si>
  <si>
    <t>Residential</t>
    <phoneticPr fontId="5" type="noConversion"/>
  </si>
  <si>
    <t>2019 LONG-TERM ENERGY OUTLOOK</t>
    <phoneticPr fontId="5" type="noConversion"/>
  </si>
  <si>
    <t>http://www.kesis.net/FileDownloadAction.do?file=/admin/admin_RegList.jsp/20200408/743991586327836294_01.pdf&amp;oldFile=2019_%EC%9E%A5%EA%B8%B0%EC%97%90%EB%84%88%EC%A7%80%EC%A0%84%EB%A7%9D.pdf</t>
  </si>
  <si>
    <t>천정형(시스템)</t>
  </si>
  <si>
    <t>전체</t>
    <phoneticPr fontId="5" type="noConversion"/>
  </si>
  <si>
    <t>외식업</t>
    <phoneticPr fontId="5" type="noConversion"/>
  </si>
  <si>
    <t>사무업</t>
    <phoneticPr fontId="5" type="noConversion"/>
  </si>
  <si>
    <t>숙박업</t>
    <phoneticPr fontId="5" type="noConversion"/>
  </si>
  <si>
    <t>병원업</t>
    <phoneticPr fontId="5" type="noConversion"/>
  </si>
  <si>
    <t>판매업</t>
    <phoneticPr fontId="5" type="noConversion"/>
  </si>
  <si>
    <t>팬·코일형</t>
  </si>
  <si>
    <t>덕트/스탠드형</t>
  </si>
  <si>
    <t>대수</t>
    <phoneticPr fontId="5" type="noConversion"/>
  </si>
  <si>
    <t>중앙 공조설비</t>
    <phoneticPr fontId="5" type="noConversion"/>
  </si>
  <si>
    <t>스탠드</t>
    <phoneticPr fontId="5" type="noConversion"/>
  </si>
  <si>
    <t>천정 (시스템)</t>
    <phoneticPr fontId="5" type="noConversion"/>
  </si>
  <si>
    <t>벽걸이</t>
    <phoneticPr fontId="5" type="noConversion"/>
  </si>
  <si>
    <t>개별 냉난방</t>
    <phoneticPr fontId="5" type="noConversion"/>
  </si>
  <si>
    <t>조명기기</t>
    <phoneticPr fontId="5" type="noConversion"/>
  </si>
  <si>
    <t>형광등</t>
    <phoneticPr fontId="5" type="noConversion"/>
  </si>
  <si>
    <t>할로겐</t>
    <phoneticPr fontId="5" type="noConversion"/>
  </si>
  <si>
    <t>HID</t>
    <phoneticPr fontId="5" type="noConversion"/>
  </si>
  <si>
    <t>조명기기 (실외)</t>
    <phoneticPr fontId="5" type="noConversion"/>
  </si>
  <si>
    <t>네온사인</t>
    <phoneticPr fontId="5" type="noConversion"/>
  </si>
  <si>
    <t>냉장고</t>
    <phoneticPr fontId="5" type="noConversion"/>
  </si>
  <si>
    <t>1000~2000L</t>
    <phoneticPr fontId="5" type="noConversion"/>
  </si>
  <si>
    <t>1000L 이하</t>
    <phoneticPr fontId="5" type="noConversion"/>
  </si>
  <si>
    <t>2000L 이상</t>
    <phoneticPr fontId="5" type="noConversion"/>
  </si>
  <si>
    <t>김치냉장고</t>
    <phoneticPr fontId="5" type="noConversion"/>
  </si>
  <si>
    <t>1000~2000</t>
    <phoneticPr fontId="5" type="noConversion"/>
  </si>
  <si>
    <t>~1000L</t>
    <phoneticPr fontId="5" type="noConversion"/>
  </si>
  <si>
    <t>세탁기</t>
    <phoneticPr fontId="5" type="noConversion"/>
  </si>
  <si>
    <t>~10kg</t>
    <phoneticPr fontId="5" type="noConversion"/>
  </si>
  <si>
    <t>10~25</t>
    <phoneticPr fontId="5" type="noConversion"/>
  </si>
  <si>
    <t>25~50</t>
    <phoneticPr fontId="5" type="noConversion"/>
  </si>
  <si>
    <t>50~</t>
    <phoneticPr fontId="5" type="noConversion"/>
  </si>
  <si>
    <t>건조기</t>
    <phoneticPr fontId="5" type="noConversion"/>
  </si>
  <si>
    <t>컴퓨터</t>
    <phoneticPr fontId="5" type="noConversion"/>
  </si>
  <si>
    <t>사무용</t>
    <phoneticPr fontId="5" type="noConversion"/>
  </si>
  <si>
    <t>서버</t>
    <phoneticPr fontId="5" type="noConversion"/>
  </si>
  <si>
    <t>POS</t>
    <phoneticPr fontId="5" type="noConversion"/>
  </si>
  <si>
    <t>모니터</t>
    <phoneticPr fontId="5" type="noConversion"/>
  </si>
  <si>
    <t>~50.8cm</t>
    <phoneticPr fontId="5" type="noConversion"/>
  </si>
  <si>
    <t>50.8~76.2</t>
    <phoneticPr fontId="5" type="noConversion"/>
  </si>
  <si>
    <t>76.2~</t>
    <phoneticPr fontId="5" type="noConversion"/>
  </si>
  <si>
    <t>TV</t>
    <phoneticPr fontId="5" type="noConversion"/>
  </si>
  <si>
    <t>~101.6</t>
    <phoneticPr fontId="5" type="noConversion"/>
  </si>
  <si>
    <t>101.6~203.2</t>
    <phoneticPr fontId="5" type="noConversion"/>
  </si>
  <si>
    <t>203.2~</t>
    <phoneticPr fontId="5" type="noConversion"/>
  </si>
  <si>
    <t>복합기</t>
    <phoneticPr fontId="5" type="noConversion"/>
  </si>
  <si>
    <t>복사기</t>
    <phoneticPr fontId="5" type="noConversion"/>
  </si>
  <si>
    <t>Number of commercial buildings</t>
    <phoneticPr fontId="5" type="noConversion"/>
  </si>
  <si>
    <t>Weighted Average (W)</t>
    <phoneticPr fontId="5" type="noConversion"/>
  </si>
  <si>
    <t>KRW (total)</t>
    <phoneticPr fontId="5" type="noConversion"/>
  </si>
  <si>
    <t>appliances</t>
    <phoneticPr fontId="5" type="noConversion"/>
  </si>
  <si>
    <t>가격 (상위 10개 평균)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</si>
</sst>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0.00.E+00"/>
    <numFmt numFmtId="178" formatCode="0.0%"/>
    <numFmt numFmtId="179" formatCode="0.E+00"/>
    <numFmt numFmtId="180" formatCode="0.0.E+00"/>
  </numFmts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2"/>
      <color theme="4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CF8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9" fontId="0" fillId="0" borderId="0" xfId="8" applyFont="1" applyAlignment="1"/>
    <xf numFmtId="178" fontId="0" fillId="0" borderId="0" xfId="8" applyNumberFormat="1" applyFont="1" applyAlignment="1"/>
    <xf numFmtId="1" fontId="0" fillId="0" borderId="0" xfId="0" applyNumberFormat="1"/>
    <xf numFmtId="179" fontId="0" fillId="0" borderId="0" xfId="0" applyNumberFormat="1"/>
    <xf numFmtId="0" fontId="7" fillId="3" borderId="8" xfId="9" applyFill="1" applyBorder="1" applyAlignment="1"/>
    <xf numFmtId="0" fontId="7" fillId="3" borderId="6" xfId="9" applyFill="1" applyBorder="1" applyAlignment="1"/>
    <xf numFmtId="0" fontId="7" fillId="3" borderId="7" xfId="9" applyFill="1" applyBorder="1" applyAlignment="1"/>
    <xf numFmtId="0" fontId="7" fillId="3" borderId="5" xfId="9" applyFill="1" applyBorder="1" applyAlignment="1"/>
    <xf numFmtId="4" fontId="7" fillId="0" borderId="6" xfId="9" applyNumberFormat="1" applyBorder="1" applyAlignment="1">
      <alignment horizontal="right"/>
    </xf>
    <xf numFmtId="41" fontId="0" fillId="0" borderId="0" xfId="7" applyFont="1" applyAlignment="1"/>
    <xf numFmtId="178" fontId="0" fillId="0" borderId="0" xfId="0" applyNumberFormat="1"/>
    <xf numFmtId="0" fontId="8" fillId="0" borderId="0" xfId="0" applyFont="1"/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9" applyFont="1" applyAlignment="1">
      <alignment horizontal="left"/>
    </xf>
    <xf numFmtId="180" fontId="0" fillId="0" borderId="0" xfId="0" applyNumberFormat="1"/>
    <xf numFmtId="17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0">
    <cellStyle name="Body: normal cell" xfId="4" xr:uid="{00000000-0005-0000-0000-000000000000}"/>
    <cellStyle name="Font: Calibri, 9pt regular" xfId="2" xr:uid="{00000000-0005-0000-0000-000001000000}"/>
    <cellStyle name="Footnotes: top row" xfId="6" xr:uid="{00000000-0005-0000-0000-000002000000}"/>
    <cellStyle name="Header: bottom row" xfId="3" xr:uid="{00000000-0005-0000-0000-000003000000}"/>
    <cellStyle name="Parent row" xfId="5" xr:uid="{00000000-0005-0000-0000-000005000000}"/>
    <cellStyle name="Table title" xfId="1" xr:uid="{00000000-0005-0000-0000-000006000000}"/>
    <cellStyle name="백분율" xfId="8" builtinId="5"/>
    <cellStyle name="쉼표 [0]" xfId="7" builtinId="6"/>
    <cellStyle name="표준" xfId="0" builtinId="0"/>
    <cellStyle name="표준 2" xfId="9" xr:uid="{A6D1DBF4-C9D5-42C8-9633-717EB01DB5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rod.danawa.com/info/?pcode=8322525&amp;cate=102110" TargetMode="External"/><Relationship Id="rId1" Type="http://schemas.openxmlformats.org/officeDocument/2006/relationships/hyperlink" Target="http://prod.danawa.com/info/?pcode=13906859&amp;cate=1021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workbookViewId="0">
      <selection activeCell="B48" sqref="B48"/>
    </sheetView>
  </sheetViews>
  <sheetFormatPr defaultRowHeight="17" x14ac:dyDescent="0.45"/>
  <cols>
    <col min="1" max="1" width="8.6640625" customWidth="1"/>
    <col min="2" max="2" width="65.25" customWidth="1"/>
    <col min="3" max="3" width="10.1640625" bestFit="1" customWidth="1"/>
  </cols>
  <sheetData>
    <row r="1" spans="1:2" x14ac:dyDescent="0.45">
      <c r="A1" s="3" t="s">
        <v>0</v>
      </c>
    </row>
    <row r="3" spans="1:2" x14ac:dyDescent="0.45">
      <c r="A3" s="1" t="s">
        <v>1</v>
      </c>
      <c r="B3" s="2" t="s">
        <v>10</v>
      </c>
    </row>
    <row r="4" spans="1:2" x14ac:dyDescent="0.45">
      <c r="B4" t="s">
        <v>11</v>
      </c>
    </row>
    <row r="5" spans="1:2" x14ac:dyDescent="0.45">
      <c r="B5" s="4">
        <v>2019</v>
      </c>
    </row>
    <row r="6" spans="1:2" x14ac:dyDescent="0.45">
      <c r="B6" t="s">
        <v>12</v>
      </c>
    </row>
    <row r="7" spans="1:2" x14ac:dyDescent="0.45">
      <c r="B7" t="s">
        <v>13</v>
      </c>
    </row>
    <row r="8" spans="1:2" s="6" customFormat="1" x14ac:dyDescent="0.45"/>
    <row r="9" spans="1:2" s="6" customFormat="1" x14ac:dyDescent="0.45">
      <c r="B9" s="2" t="s">
        <v>14</v>
      </c>
    </row>
    <row r="10" spans="1:2" s="6" customFormat="1" x14ac:dyDescent="0.45">
      <c r="B10" s="6" t="s">
        <v>15</v>
      </c>
    </row>
    <row r="11" spans="1:2" s="6" customFormat="1" x14ac:dyDescent="0.45">
      <c r="B11" s="4">
        <v>2019</v>
      </c>
    </row>
    <row r="12" spans="1:2" s="6" customFormat="1" x14ac:dyDescent="0.45">
      <c r="B12" s="6" t="s">
        <v>16</v>
      </c>
    </row>
    <row r="13" spans="1:2" s="6" customFormat="1" x14ac:dyDescent="0.45">
      <c r="B13" s="6" t="s">
        <v>17</v>
      </c>
    </row>
    <row r="14" spans="1:2" s="6" customFormat="1" x14ac:dyDescent="0.45"/>
    <row r="15" spans="1:2" x14ac:dyDescent="0.45">
      <c r="A15" s="6"/>
      <c r="B15" s="2" t="s">
        <v>118</v>
      </c>
    </row>
    <row r="16" spans="1:2" x14ac:dyDescent="0.45">
      <c r="A16" s="6"/>
      <c r="B16" s="6" t="s">
        <v>120</v>
      </c>
    </row>
    <row r="17" spans="1:2" x14ac:dyDescent="0.45">
      <c r="A17" s="6"/>
      <c r="B17" s="4">
        <v>2019</v>
      </c>
    </row>
    <row r="18" spans="1:2" x14ac:dyDescent="0.45">
      <c r="B18" s="6" t="s">
        <v>118</v>
      </c>
    </row>
    <row r="19" spans="1:2" x14ac:dyDescent="0.45">
      <c r="B19" s="6" t="s">
        <v>119</v>
      </c>
    </row>
    <row r="21" spans="1:2" x14ac:dyDescent="0.45">
      <c r="B21" s="2" t="s">
        <v>122</v>
      </c>
    </row>
    <row r="22" spans="1:2" x14ac:dyDescent="0.45">
      <c r="B22" s="6" t="s">
        <v>123</v>
      </c>
    </row>
    <row r="23" spans="1:2" x14ac:dyDescent="0.45">
      <c r="B23" s="4">
        <v>2015</v>
      </c>
    </row>
    <row r="24" spans="1:2" x14ac:dyDescent="0.45">
      <c r="B24" s="6" t="s">
        <v>125</v>
      </c>
    </row>
    <row r="25" spans="1:2" x14ac:dyDescent="0.45">
      <c r="B25" s="6" t="s">
        <v>124</v>
      </c>
    </row>
    <row r="27" spans="1:2" x14ac:dyDescent="0.45">
      <c r="B27" s="2" t="s">
        <v>158</v>
      </c>
    </row>
    <row r="28" spans="1:2" x14ac:dyDescent="0.45">
      <c r="B28" s="6" t="s">
        <v>116</v>
      </c>
    </row>
    <row r="29" spans="1:2" x14ac:dyDescent="0.45">
      <c r="B29" s="4">
        <v>2019</v>
      </c>
    </row>
    <row r="30" spans="1:2" x14ac:dyDescent="0.45">
      <c r="B30" s="6" t="s">
        <v>157</v>
      </c>
    </row>
    <row r="31" spans="1:2" x14ac:dyDescent="0.45">
      <c r="B31" s="6" t="s">
        <v>159</v>
      </c>
    </row>
    <row r="33" spans="1:3" x14ac:dyDescent="0.45">
      <c r="B33" s="24" t="s">
        <v>183</v>
      </c>
    </row>
    <row r="34" spans="1:3" x14ac:dyDescent="0.45">
      <c r="B34" s="25" t="s">
        <v>116</v>
      </c>
    </row>
    <row r="35" spans="1:3" x14ac:dyDescent="0.45">
      <c r="B35" s="25">
        <v>2020</v>
      </c>
    </row>
    <row r="36" spans="1:3" x14ac:dyDescent="0.45">
      <c r="B36" s="25" t="s">
        <v>184</v>
      </c>
    </row>
    <row r="37" spans="1:3" x14ac:dyDescent="0.45">
      <c r="B37" s="26" t="s">
        <v>185</v>
      </c>
    </row>
    <row r="39" spans="1:3" x14ac:dyDescent="0.45">
      <c r="A39" s="1" t="s">
        <v>2</v>
      </c>
    </row>
    <row r="40" spans="1:3" x14ac:dyDescent="0.45">
      <c r="B40" t="s">
        <v>18</v>
      </c>
      <c r="C40">
        <v>1179.9000000000001</v>
      </c>
    </row>
    <row r="42" spans="1:3" x14ac:dyDescent="0.45">
      <c r="B42" t="s">
        <v>104</v>
      </c>
    </row>
    <row r="43" spans="1:3" x14ac:dyDescent="0.45">
      <c r="B43" t="s">
        <v>102</v>
      </c>
    </row>
    <row r="45" spans="1:3" x14ac:dyDescent="0.45">
      <c r="B45" t="s">
        <v>121</v>
      </c>
      <c r="C45">
        <v>20343000</v>
      </c>
    </row>
    <row r="46" spans="1:3" x14ac:dyDescent="0.45">
      <c r="B46" s="6" t="s">
        <v>126</v>
      </c>
      <c r="C46">
        <v>17339422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7"/>
  <sheetViews>
    <sheetView workbookViewId="0">
      <selection activeCell="AG7" sqref="A1:AG7"/>
    </sheetView>
  </sheetViews>
  <sheetFormatPr defaultColWidth="9.1640625" defaultRowHeight="17" x14ac:dyDescent="0.45"/>
  <cols>
    <col min="1" max="1" width="24.83203125" style="6" customWidth="1"/>
    <col min="2" max="16384" width="9.1640625" style="6"/>
  </cols>
  <sheetData>
    <row r="1" spans="1:33" x14ac:dyDescent="0.45">
      <c r="A1" s="6" t="s">
        <v>9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45">
      <c r="A2" s="6" t="s">
        <v>3</v>
      </c>
      <c r="B2" s="5">
        <f>Residential_calculation!G8</f>
        <v>778152206.92295861</v>
      </c>
      <c r="C2" s="5">
        <f>MAX(0, B2*(1+forecast!$B2))</f>
        <v>769592532.646806</v>
      </c>
      <c r="D2" s="5">
        <f>MAX(0, C2*(1+forecast!$B2))</f>
        <v>761127014.78769112</v>
      </c>
      <c r="E2" s="5">
        <f>MAX(0, D2*(1+forecast!$B2))</f>
        <v>752754617.62502646</v>
      </c>
      <c r="F2" s="5">
        <f>MAX(0, E2*(1+forecast!$B2))</f>
        <v>744474316.83115113</v>
      </c>
      <c r="G2" s="5">
        <f>MAX(0, F2*(1+forecast!$B2))</f>
        <v>736285099.34600842</v>
      </c>
      <c r="H2" s="5">
        <f>MAX(0, G2*(1+forecast!$B2))</f>
        <v>728185963.25320232</v>
      </c>
      <c r="I2" s="5">
        <f>MAX(0, H2*(1+forecast!$B2))</f>
        <v>720175917.65741706</v>
      </c>
      <c r="J2" s="5">
        <f>MAX(0, I2*(1+forecast!$B2))</f>
        <v>712253982.56318545</v>
      </c>
      <c r="K2" s="5">
        <f>MAX(0, J2*(1+forecast!$B2))</f>
        <v>704419188.75499046</v>
      </c>
      <c r="L2" s="5">
        <f>MAX(0, K2*(1+forecast!$B2))</f>
        <v>696670577.67868555</v>
      </c>
      <c r="M2" s="5">
        <f>MAX(0, L2*(1+forecast!$B2))</f>
        <v>689007201.32421994</v>
      </c>
      <c r="N2" s="5">
        <f>MAX(0, M2*(1+forecast!$B2))</f>
        <v>681428122.10965347</v>
      </c>
      <c r="O2" s="5">
        <f>MAX(0, N2*(1+forecast!$B2))</f>
        <v>673932412.76644731</v>
      </c>
      <c r="P2" s="5">
        <f>MAX(0, O2*(1+forecast!$B2))</f>
        <v>666519156.2260164</v>
      </c>
      <c r="Q2" s="5">
        <f>MAX(0, P2*(1+forecast!$B2))</f>
        <v>659187445.50753021</v>
      </c>
      <c r="R2" s="5">
        <f>MAX(0, Q2*(1+forecast!$B2))</f>
        <v>651936383.60694742</v>
      </c>
      <c r="S2" s="5">
        <f>MAX(0, R2*(1+forecast!$B2))</f>
        <v>644765083.38727105</v>
      </c>
      <c r="T2" s="5">
        <f>MAX(0, S2*(1+forecast!$B2))</f>
        <v>637672667.47001112</v>
      </c>
      <c r="U2" s="5">
        <f>MAX(0, T2*(1+forecast!$B2))</f>
        <v>630658268.127841</v>
      </c>
      <c r="V2" s="5">
        <f>MAX(0, U2*(1+forecast!$B2))</f>
        <v>623721027.17843473</v>
      </c>
      <c r="W2" s="5">
        <f>MAX(0, V2*(1+forecast!$B2))</f>
        <v>616860095.8794719</v>
      </c>
      <c r="X2" s="5">
        <f>MAX(0, W2*(1+forecast!$B2))</f>
        <v>610074634.82479775</v>
      </c>
      <c r="Y2" s="5">
        <f>MAX(0, X2*(1+forecast!$B2))</f>
        <v>603363813.84172499</v>
      </c>
      <c r="Z2" s="5">
        <f>MAX(0, Y2*(1+forecast!$B2))</f>
        <v>596726811.88946605</v>
      </c>
      <c r="AA2" s="5">
        <f>MAX(0, Z2*(1+forecast!$B2))</f>
        <v>590162816.95868194</v>
      </c>
      <c r="AB2" s="5">
        <f>MAX(0, AA2*(1+forecast!$B2))</f>
        <v>583671025.97213638</v>
      </c>
      <c r="AC2" s="5">
        <f>MAX(0, AB2*(1+forecast!$B2))</f>
        <v>577250644.68644285</v>
      </c>
      <c r="AD2" s="5">
        <f>MAX(0, AC2*(1+forecast!$B2))</f>
        <v>570900887.59489202</v>
      </c>
      <c r="AE2" s="5">
        <f>MAX(0, AD2*(1+forecast!$B2))</f>
        <v>564620977.83134818</v>
      </c>
      <c r="AF2" s="5">
        <f>MAX(0, AE2*(1+forecast!$B2))</f>
        <v>558410147.0752033</v>
      </c>
      <c r="AG2" s="5">
        <f>MAX(0, AF2*(1+forecast!$B2))</f>
        <v>552267635.457376</v>
      </c>
    </row>
    <row r="3" spans="1:33" x14ac:dyDescent="0.45">
      <c r="A3" s="6" t="s">
        <v>4</v>
      </c>
      <c r="B3" s="5">
        <f>Residential_calculation!G9</f>
        <v>1201033751.544347</v>
      </c>
      <c r="C3" s="5">
        <f>MAX(0, B3*(1+forecast!$B3))</f>
        <v>1215446156.5628793</v>
      </c>
      <c r="D3" s="5">
        <f>MAX(0, C3*(1+forecast!$B3))</f>
        <v>1230031510.4416339</v>
      </c>
      <c r="E3" s="5">
        <f>MAX(0, D3*(1+forecast!$B3))</f>
        <v>1244791888.5669336</v>
      </c>
      <c r="F3" s="5">
        <f>MAX(0, E3*(1+forecast!$B3))</f>
        <v>1259729391.2297368</v>
      </c>
      <c r="G3" s="5">
        <f>MAX(0, F3*(1+forecast!$B3))</f>
        <v>1274846143.9244936</v>
      </c>
      <c r="H3" s="5">
        <f>MAX(0, G3*(1+forecast!$B3))</f>
        <v>1290144297.6515875</v>
      </c>
      <c r="I3" s="5">
        <f>MAX(0, H3*(1+forecast!$B3))</f>
        <v>1305626029.2234066</v>
      </c>
      <c r="J3" s="5">
        <f>MAX(0, I3*(1+forecast!$B3))</f>
        <v>1321293541.5740874</v>
      </c>
      <c r="K3" s="5">
        <f>MAX(0, J3*(1+forecast!$B3))</f>
        <v>1337149064.0729764</v>
      </c>
      <c r="L3" s="5">
        <f>MAX(0, K3*(1+forecast!$B3))</f>
        <v>1353194852.8418522</v>
      </c>
      <c r="M3" s="5">
        <f>MAX(0, L3*(1+forecast!$B3))</f>
        <v>1369433191.0759544</v>
      </c>
      <c r="N3" s="5">
        <f>MAX(0, M3*(1+forecast!$B3))</f>
        <v>1385866389.368866</v>
      </c>
      <c r="O3" s="5">
        <f>MAX(0, N3*(1+forecast!$B3))</f>
        <v>1402496786.0412924</v>
      </c>
      <c r="P3" s="5">
        <f>MAX(0, O3*(1+forecast!$B3))</f>
        <v>1419326747.473788</v>
      </c>
      <c r="Q3" s="5">
        <f>MAX(0, P3*(1+forecast!$B3))</f>
        <v>1436358668.4434736</v>
      </c>
      <c r="R3" s="5">
        <f>MAX(0, Q3*(1+forecast!$B3))</f>
        <v>1453594972.4647954</v>
      </c>
      <c r="S3" s="5">
        <f>MAX(0, R3*(1+forecast!$B3))</f>
        <v>1471038112.1343729</v>
      </c>
      <c r="T3" s="5">
        <f>MAX(0, S3*(1+forecast!$B3))</f>
        <v>1488690569.4799855</v>
      </c>
      <c r="U3" s="5">
        <f>MAX(0, T3*(1+forecast!$B3))</f>
        <v>1506554856.3137453</v>
      </c>
      <c r="V3" s="5">
        <f>MAX(0, U3*(1+forecast!$B3))</f>
        <v>1524633514.5895102</v>
      </c>
      <c r="W3" s="5">
        <f>MAX(0, V3*(1+forecast!$B3))</f>
        <v>1542929116.7645843</v>
      </c>
      <c r="X3" s="5">
        <f>MAX(0, W3*(1+forecast!$B3))</f>
        <v>1561444266.1657593</v>
      </c>
      <c r="Y3" s="5">
        <f>MAX(0, X3*(1+forecast!$B3))</f>
        <v>1580181597.3597484</v>
      </c>
      <c r="Z3" s="5">
        <f>MAX(0, Y3*(1+forecast!$B3))</f>
        <v>1599143776.5280654</v>
      </c>
      <c r="AA3" s="5">
        <f>MAX(0, Z3*(1+forecast!$B3))</f>
        <v>1618333501.8464022</v>
      </c>
      <c r="AB3" s="5">
        <f>MAX(0, AA3*(1+forecast!$B3))</f>
        <v>1637753503.8685591</v>
      </c>
      <c r="AC3" s="5">
        <f>MAX(0, AB3*(1+forecast!$B3))</f>
        <v>1657406545.9149818</v>
      </c>
      <c r="AD3" s="5">
        <f>MAX(0, AC3*(1+forecast!$B3))</f>
        <v>1677295424.4659617</v>
      </c>
      <c r="AE3" s="5">
        <f>MAX(0, AD3*(1+forecast!$B3))</f>
        <v>1697422969.5595531</v>
      </c>
      <c r="AF3" s="5">
        <f>MAX(0, AE3*(1+forecast!$B3))</f>
        <v>1717792045.1942677</v>
      </c>
      <c r="AG3" s="5">
        <f>MAX(0, AF3*(1+forecast!$B3))</f>
        <v>1738405549.736599</v>
      </c>
    </row>
    <row r="4" spans="1:33" x14ac:dyDescent="0.45">
      <c r="A4" s="6" t="s">
        <v>5</v>
      </c>
      <c r="B4" s="5">
        <f>Residential_calculation!G10</f>
        <v>0</v>
      </c>
      <c r="C4" s="5">
        <f>MAX(0, B4*(1+forecast!$B4))</f>
        <v>0</v>
      </c>
      <c r="D4" s="5">
        <f>MAX(0, C4*(1+forecast!$B4))</f>
        <v>0</v>
      </c>
      <c r="E4" s="5">
        <f>MAX(0, D4*(1+forecast!$B4))</f>
        <v>0</v>
      </c>
      <c r="F4" s="5">
        <f>MAX(0, E4*(1+forecast!$B4))</f>
        <v>0</v>
      </c>
      <c r="G4" s="5">
        <f>MAX(0, F4*(1+forecast!$B4))</f>
        <v>0</v>
      </c>
      <c r="H4" s="5">
        <f>MAX(0, G4*(1+forecast!$B4))</f>
        <v>0</v>
      </c>
      <c r="I4" s="5">
        <f>MAX(0, H4*(1+forecast!$B4))</f>
        <v>0</v>
      </c>
      <c r="J4" s="5">
        <f>MAX(0, I4*(1+forecast!$B4))</f>
        <v>0</v>
      </c>
      <c r="K4" s="5">
        <f>MAX(0, J4*(1+forecast!$B4))</f>
        <v>0</v>
      </c>
      <c r="L4" s="5">
        <f>MAX(0, K4*(1+forecast!$B4))</f>
        <v>0</v>
      </c>
      <c r="M4" s="5">
        <f>MAX(0, L4*(1+forecast!$B4))</f>
        <v>0</v>
      </c>
      <c r="N4" s="5">
        <f>MAX(0, M4*(1+forecast!$B4))</f>
        <v>0</v>
      </c>
      <c r="O4" s="5">
        <f>MAX(0, N4*(1+forecast!$B4))</f>
        <v>0</v>
      </c>
      <c r="P4" s="5">
        <f>MAX(0, O4*(1+forecast!$B4))</f>
        <v>0</v>
      </c>
      <c r="Q4" s="5">
        <f>MAX(0, P4*(1+forecast!$B4))</f>
        <v>0</v>
      </c>
      <c r="R4" s="5">
        <f>MAX(0, Q4*(1+forecast!$B4))</f>
        <v>0</v>
      </c>
      <c r="S4" s="5">
        <f>MAX(0, R4*(1+forecast!$B4))</f>
        <v>0</v>
      </c>
      <c r="T4" s="5">
        <f>MAX(0, S4*(1+forecast!$B4))</f>
        <v>0</v>
      </c>
      <c r="U4" s="5">
        <f>MAX(0, T4*(1+forecast!$B4))</f>
        <v>0</v>
      </c>
      <c r="V4" s="5">
        <f>MAX(0, U4*(1+forecast!$B4))</f>
        <v>0</v>
      </c>
      <c r="W4" s="5">
        <f>MAX(0, V4*(1+forecast!$B4))</f>
        <v>0</v>
      </c>
      <c r="X4" s="5">
        <f>MAX(0, W4*(1+forecast!$B4))</f>
        <v>0</v>
      </c>
      <c r="Y4" s="5">
        <f>MAX(0, X4*(1+forecast!$B4))</f>
        <v>0</v>
      </c>
      <c r="Z4" s="5">
        <f>MAX(0, Y4*(1+forecast!$B4))</f>
        <v>0</v>
      </c>
      <c r="AA4" s="5">
        <f>MAX(0, Z4*(1+forecast!$B4))</f>
        <v>0</v>
      </c>
      <c r="AB4" s="5">
        <f>MAX(0, AA4*(1+forecast!$B4))</f>
        <v>0</v>
      </c>
      <c r="AC4" s="5">
        <f>MAX(0, AB4*(1+forecast!$B4))</f>
        <v>0</v>
      </c>
      <c r="AD4" s="5">
        <f>MAX(0, AC4*(1+forecast!$B4))</f>
        <v>0</v>
      </c>
      <c r="AE4" s="5">
        <f>MAX(0, AD4*(1+forecast!$B4))</f>
        <v>0</v>
      </c>
      <c r="AF4" s="5">
        <f>MAX(0, AE4*(1+forecast!$B4))</f>
        <v>0</v>
      </c>
      <c r="AG4" s="5">
        <f>MAX(0, AF4*(1+forecast!$B4))</f>
        <v>0</v>
      </c>
    </row>
    <row r="5" spans="1:33" x14ac:dyDescent="0.45">
      <c r="A5" s="6" t="s">
        <v>6</v>
      </c>
      <c r="B5" s="5">
        <f>Residential_calculation!G11</f>
        <v>244934409.87803489</v>
      </c>
      <c r="C5" s="5">
        <f>MAX(0, B5*(1+forecast!$B5))</f>
        <v>245914147.51754704</v>
      </c>
      <c r="D5" s="5">
        <f>MAX(0, C5*(1+forecast!$B5))</f>
        <v>246897804.10761723</v>
      </c>
      <c r="E5" s="5">
        <f>MAX(0, D5*(1+forecast!$B5))</f>
        <v>247885395.32404768</v>
      </c>
      <c r="F5" s="5">
        <f>MAX(0, E5*(1+forecast!$B5))</f>
        <v>248876936.90534389</v>
      </c>
      <c r="G5" s="5">
        <f>MAX(0, F5*(1+forecast!$B5))</f>
        <v>249872444.65296528</v>
      </c>
      <c r="H5" s="5">
        <f>MAX(0, G5*(1+forecast!$B5))</f>
        <v>250871934.43157715</v>
      </c>
      <c r="I5" s="5">
        <f>MAX(0, H5*(1+forecast!$B5))</f>
        <v>251875422.16930345</v>
      </c>
      <c r="J5" s="5">
        <f>MAX(0, I5*(1+forecast!$B5))</f>
        <v>252882923.85798067</v>
      </c>
      <c r="K5" s="5">
        <f>MAX(0, J5*(1+forecast!$B5))</f>
        <v>253894455.55341259</v>
      </c>
      <c r="L5" s="5">
        <f>MAX(0, K5*(1+forecast!$B5))</f>
        <v>254910033.37562624</v>
      </c>
      <c r="M5" s="5">
        <f>MAX(0, L5*(1+forecast!$B5))</f>
        <v>255929673.50912875</v>
      </c>
      <c r="N5" s="5">
        <f>MAX(0, M5*(1+forecast!$B5))</f>
        <v>256953392.20316526</v>
      </c>
      <c r="O5" s="5">
        <f>MAX(0, N5*(1+forecast!$B5))</f>
        <v>257981205.77197793</v>
      </c>
      <c r="P5" s="5">
        <f>MAX(0, O5*(1+forecast!$B5))</f>
        <v>259013130.59506583</v>
      </c>
      <c r="Q5" s="5">
        <f>MAX(0, P5*(1+forecast!$B5))</f>
        <v>260049183.11744609</v>
      </c>
      <c r="R5" s="5">
        <f>MAX(0, Q5*(1+forecast!$B5))</f>
        <v>261089379.84991589</v>
      </c>
      <c r="S5" s="5">
        <f>MAX(0, R5*(1+forecast!$B5))</f>
        <v>262133737.36931556</v>
      </c>
      <c r="T5" s="5">
        <f>MAX(0, S5*(1+forecast!$B5))</f>
        <v>263182272.31879282</v>
      </c>
      <c r="U5" s="5">
        <f>MAX(0, T5*(1+forecast!$B5))</f>
        <v>264235001.408068</v>
      </c>
      <c r="V5" s="5">
        <f>MAX(0, U5*(1+forecast!$B5))</f>
        <v>265291941.41370028</v>
      </c>
      <c r="W5" s="5">
        <f>MAX(0, V5*(1+forecast!$B5))</f>
        <v>266353109.17935508</v>
      </c>
      <c r="X5" s="5">
        <f>MAX(0, W5*(1+forecast!$B5))</f>
        <v>267418521.61607251</v>
      </c>
      <c r="Y5" s="5">
        <f>MAX(0, X5*(1+forecast!$B5))</f>
        <v>268488195.70253682</v>
      </c>
      <c r="Z5" s="5">
        <f>MAX(0, Y5*(1+forecast!$B5))</f>
        <v>269562148.48534697</v>
      </c>
      <c r="AA5" s="5">
        <f>MAX(0, Z5*(1+forecast!$B5))</f>
        <v>270640397.07928836</v>
      </c>
      <c r="AB5" s="5">
        <f>MAX(0, AA5*(1+forecast!$B5))</f>
        <v>271722958.66760552</v>
      </c>
      <c r="AC5" s="5">
        <f>MAX(0, AB5*(1+forecast!$B5))</f>
        <v>272809850.50227594</v>
      </c>
      <c r="AD5" s="5">
        <f>MAX(0, AC5*(1+forecast!$B5))</f>
        <v>273901089.90428507</v>
      </c>
      <c r="AE5" s="5">
        <f>MAX(0, AD5*(1+forecast!$B5))</f>
        <v>274996694.26390219</v>
      </c>
      <c r="AF5" s="5">
        <f>MAX(0, AE5*(1+forecast!$B5))</f>
        <v>276096681.04095781</v>
      </c>
      <c r="AG5" s="5">
        <f>MAX(0, AF5*(1+forecast!$B5))</f>
        <v>277201067.76512164</v>
      </c>
    </row>
    <row r="6" spans="1:33" x14ac:dyDescent="0.45">
      <c r="A6" s="6" t="s">
        <v>7</v>
      </c>
      <c r="B6" s="5">
        <f>Residential_calculation!G12</f>
        <v>9341321700.9453716</v>
      </c>
      <c r="C6" s="5">
        <f>MAX(0, B6*(1+forecast!$B6))</f>
        <v>9490782848.1604977</v>
      </c>
      <c r="D6" s="5">
        <f>MAX(0, C6*(1+forecast!$B6))</f>
        <v>9642635373.7310658</v>
      </c>
      <c r="E6" s="5">
        <f>MAX(0, D6*(1+forecast!$B6))</f>
        <v>9796917539.710762</v>
      </c>
      <c r="F6" s="5">
        <f>MAX(0, E6*(1+forecast!$B6))</f>
        <v>9953668220.3461342</v>
      </c>
      <c r="G6" s="5">
        <f>MAX(0, F6*(1+forecast!$B6))</f>
        <v>10112926911.871672</v>
      </c>
      <c r="H6" s="5">
        <f>MAX(0, G6*(1+forecast!$B6))</f>
        <v>10274733742.461618</v>
      </c>
      <c r="I6" s="5">
        <f>MAX(0, H6*(1+forecast!$B6))</f>
        <v>10439129482.341005</v>
      </c>
      <c r="J6" s="5">
        <f>MAX(0, I6*(1+forecast!$B6))</f>
        <v>10606155554.058462</v>
      </c>
      <c r="K6" s="5">
        <f>MAX(0, J6*(1+forecast!$B6))</f>
        <v>10775854042.923397</v>
      </c>
      <c r="L6" s="5">
        <f>MAX(0, K6*(1+forecast!$B6))</f>
        <v>10948267707.610172</v>
      </c>
      <c r="M6" s="5">
        <f>MAX(0, L6*(1+forecast!$B6))</f>
        <v>11123439990.931934</v>
      </c>
      <c r="N6" s="5">
        <f>MAX(0, M6*(1+forecast!$B6))</f>
        <v>11301415030.786846</v>
      </c>
      <c r="O6" s="5">
        <f>MAX(0, N6*(1+forecast!$B6))</f>
        <v>11482237671.279436</v>
      </c>
      <c r="P6" s="5">
        <f>MAX(0, O6*(1+forecast!$B6))</f>
        <v>11665953474.019907</v>
      </c>
      <c r="Q6" s="5">
        <f>MAX(0, P6*(1+forecast!$B6))</f>
        <v>11852608729.604225</v>
      </c>
      <c r="R6" s="5">
        <f>MAX(0, Q6*(1+forecast!$B6))</f>
        <v>12042250469.277893</v>
      </c>
      <c r="S6" s="5">
        <f>MAX(0, R6*(1+forecast!$B6))</f>
        <v>12234926476.786339</v>
      </c>
      <c r="T6" s="5">
        <f>MAX(0, S6*(1+forecast!$B6))</f>
        <v>12430685300.414921</v>
      </c>
      <c r="U6" s="5">
        <f>MAX(0, T6*(1+forecast!$B6))</f>
        <v>12629576265.22156</v>
      </c>
      <c r="V6" s="5">
        <f>MAX(0, U6*(1+forecast!$B6))</f>
        <v>12831649485.465105</v>
      </c>
      <c r="W6" s="5">
        <f>MAX(0, V6*(1+forecast!$B6))</f>
        <v>13036955877.232548</v>
      </c>
      <c r="X6" s="5">
        <f>MAX(0, W6*(1+forecast!$B6))</f>
        <v>13245547171.268269</v>
      </c>
      <c r="Y6" s="5">
        <f>MAX(0, X6*(1+forecast!$B6))</f>
        <v>13457475926.00856</v>
      </c>
      <c r="Z6" s="5">
        <f>MAX(0, Y6*(1+forecast!$B6))</f>
        <v>13672795540.824697</v>
      </c>
      <c r="AA6" s="5">
        <f>MAX(0, Z6*(1+forecast!$B6))</f>
        <v>13891560269.477892</v>
      </c>
      <c r="AB6" s="5">
        <f>MAX(0, AA6*(1+forecast!$B6))</f>
        <v>14113825233.789539</v>
      </c>
      <c r="AC6" s="5">
        <f>MAX(0, AB6*(1+forecast!$B6))</f>
        <v>14339646437.530172</v>
      </c>
      <c r="AD6" s="5">
        <f>MAX(0, AC6*(1+forecast!$B6))</f>
        <v>14569080780.530655</v>
      </c>
      <c r="AE6" s="5">
        <f>MAX(0, AD6*(1+forecast!$B6))</f>
        <v>14802186073.019146</v>
      </c>
      <c r="AF6" s="5">
        <f>MAX(0, AE6*(1+forecast!$B6))</f>
        <v>15039021050.187452</v>
      </c>
      <c r="AG6" s="5">
        <f>MAX(0, AF6*(1+forecast!$B6))</f>
        <v>15279645386.990452</v>
      </c>
    </row>
    <row r="7" spans="1:33" x14ac:dyDescent="0.45">
      <c r="A7" s="6" t="s">
        <v>8</v>
      </c>
      <c r="B7" s="5">
        <f>Residential_calculation!G13</f>
        <v>0</v>
      </c>
      <c r="C7" s="5">
        <f>MAX(0, B7*(1+forecast!$B7))</f>
        <v>0</v>
      </c>
      <c r="D7" s="5">
        <f>MAX(0, C7*(1+forecast!$B7))</f>
        <v>0</v>
      </c>
      <c r="E7" s="5">
        <f>MAX(0, D7*(1+forecast!$B7))</f>
        <v>0</v>
      </c>
      <c r="F7" s="5">
        <f>MAX(0, E7*(1+forecast!$B7))</f>
        <v>0</v>
      </c>
      <c r="G7" s="5">
        <f>MAX(0, F7*(1+forecast!$B7))</f>
        <v>0</v>
      </c>
      <c r="H7" s="5">
        <f>MAX(0, G7*(1+forecast!$B7))</f>
        <v>0</v>
      </c>
      <c r="I7" s="5">
        <f>MAX(0, H7*(1+forecast!$B7))</f>
        <v>0</v>
      </c>
      <c r="J7" s="5">
        <f>MAX(0, I7*(1+forecast!$B7))</f>
        <v>0</v>
      </c>
      <c r="K7" s="5">
        <f>MAX(0, J7*(1+forecast!$B7))</f>
        <v>0</v>
      </c>
      <c r="L7" s="5">
        <f>MAX(0, K7*(1+forecast!$B7))</f>
        <v>0</v>
      </c>
      <c r="M7" s="5">
        <f>MAX(0, L7*(1+forecast!$B7))</f>
        <v>0</v>
      </c>
      <c r="N7" s="5">
        <f>MAX(0, M7*(1+forecast!$B7))</f>
        <v>0</v>
      </c>
      <c r="O7" s="5">
        <f>MAX(0, N7*(1+forecast!$B7))</f>
        <v>0</v>
      </c>
      <c r="P7" s="5">
        <f>MAX(0, O7*(1+forecast!$B7))</f>
        <v>0</v>
      </c>
      <c r="Q7" s="5">
        <f>MAX(0, P7*(1+forecast!$B7))</f>
        <v>0</v>
      </c>
      <c r="R7" s="5">
        <f>MAX(0, Q7*(1+forecast!$B7))</f>
        <v>0</v>
      </c>
      <c r="S7" s="5">
        <f>MAX(0, R7*(1+forecast!$B7))</f>
        <v>0</v>
      </c>
      <c r="T7" s="5">
        <f>MAX(0, S7*(1+forecast!$B7))</f>
        <v>0</v>
      </c>
      <c r="U7" s="5">
        <f>MAX(0, T7*(1+forecast!$B7))</f>
        <v>0</v>
      </c>
      <c r="V7" s="5">
        <f>MAX(0, U7*(1+forecast!$B7))</f>
        <v>0</v>
      </c>
      <c r="W7" s="5">
        <f>MAX(0, V7*(1+forecast!$B7))</f>
        <v>0</v>
      </c>
      <c r="X7" s="5">
        <f>MAX(0, W7*(1+forecast!$B7))</f>
        <v>0</v>
      </c>
      <c r="Y7" s="5">
        <f>MAX(0, X7*(1+forecast!$B7))</f>
        <v>0</v>
      </c>
      <c r="Z7" s="5">
        <f>MAX(0, Y7*(1+forecast!$B7))</f>
        <v>0</v>
      </c>
      <c r="AA7" s="5">
        <f>MAX(0, Z7*(1+forecast!$B7))</f>
        <v>0</v>
      </c>
      <c r="AB7" s="5">
        <f>MAX(0, AA7*(1+forecast!$B7))</f>
        <v>0</v>
      </c>
      <c r="AC7" s="5">
        <f>MAX(0, AB7*(1+forecast!$B7))</f>
        <v>0</v>
      </c>
      <c r="AD7" s="5">
        <f>MAX(0, AC7*(1+forecast!$B7))</f>
        <v>0</v>
      </c>
      <c r="AE7" s="5">
        <f>MAX(0, AD7*(1+forecast!$B7))</f>
        <v>0</v>
      </c>
      <c r="AF7" s="5">
        <f>MAX(0, AE7*(1+forecast!$B7))</f>
        <v>0</v>
      </c>
      <c r="AG7" s="5">
        <f>MAX(0, AF7*(1+forecast!$B7))</f>
        <v>0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7"/>
  <sheetViews>
    <sheetView topLeftCell="S1" workbookViewId="0">
      <selection activeCell="K8" sqref="K8"/>
    </sheetView>
  </sheetViews>
  <sheetFormatPr defaultRowHeight="17" x14ac:dyDescent="0.45"/>
  <cols>
    <col min="1" max="1" width="24.83203125" customWidth="1"/>
    <col min="2" max="2" width="11.25" bestFit="1" customWidth="1"/>
  </cols>
  <sheetData>
    <row r="1" spans="1:33" x14ac:dyDescent="0.45">
      <c r="A1" t="s">
        <v>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45">
      <c r="A2" t="s">
        <v>3</v>
      </c>
      <c r="B2" s="27">
        <f>Commercial_Data!C66</f>
        <v>2050365394.5262308</v>
      </c>
      <c r="C2" s="5">
        <f>MAX(0, B2*(1+forecast!$B2))</f>
        <v>2027811375.1864421</v>
      </c>
      <c r="D2" s="5">
        <f>MAX(0, C2*(1+forecast!$B2))</f>
        <v>2005505450.0593913</v>
      </c>
      <c r="E2" s="5">
        <f>MAX(0, D2*(1+forecast!$B2))</f>
        <v>1983444890.1087379</v>
      </c>
      <c r="F2" s="5">
        <f>MAX(0, E2*(1+forecast!$B2))</f>
        <v>1961626996.3175418</v>
      </c>
      <c r="G2" s="5">
        <f>MAX(0, F2*(1+forecast!$B2))</f>
        <v>1940049099.3580489</v>
      </c>
      <c r="H2" s="5">
        <f>MAX(0, G2*(1+forecast!$B2))</f>
        <v>1918708559.2651103</v>
      </c>
      <c r="I2" s="5">
        <f>MAX(0, H2*(1+forecast!$B2))</f>
        <v>1897602765.113194</v>
      </c>
      <c r="J2" s="5">
        <f>MAX(0, I2*(1+forecast!$B2))</f>
        <v>1876729134.6969488</v>
      </c>
      <c r="K2" s="5">
        <f>MAX(0, J2*(1+forecast!$B2))</f>
        <v>1856085114.2152822</v>
      </c>
      <c r="L2" s="5">
        <f>MAX(0, K2*(1+forecast!$B2))</f>
        <v>1835668177.958914</v>
      </c>
      <c r="M2" s="5">
        <f>MAX(0, L2*(1+forecast!$B2))</f>
        <v>1815475828.0013659</v>
      </c>
      <c r="N2" s="5">
        <f>MAX(0, M2*(1+forecast!$B2))</f>
        <v>1795505593.8933508</v>
      </c>
      <c r="O2" s="5">
        <f>MAX(0, N2*(1+forecast!$B2))</f>
        <v>1775755032.3605239</v>
      </c>
      <c r="P2" s="5">
        <f>MAX(0, O2*(1+forecast!$B2))</f>
        <v>1756221727.0045581</v>
      </c>
      <c r="Q2" s="5">
        <f>MAX(0, P2*(1+forecast!$B2))</f>
        <v>1736903288.007508</v>
      </c>
      <c r="R2" s="5">
        <f>MAX(0, Q2*(1+forecast!$B2))</f>
        <v>1717797351.8394253</v>
      </c>
      <c r="S2" s="5">
        <f>MAX(0, R2*(1+forecast!$B2))</f>
        <v>1698901580.9691916</v>
      </c>
      <c r="T2" s="5">
        <f>MAX(0, S2*(1+forecast!$B2))</f>
        <v>1680213663.5785303</v>
      </c>
      <c r="U2" s="5">
        <f>MAX(0, T2*(1+forecast!$B2))</f>
        <v>1661731313.2791665</v>
      </c>
      <c r="V2" s="5">
        <f>MAX(0, U2*(1+forecast!$B2))</f>
        <v>1643452268.8330956</v>
      </c>
      <c r="W2" s="5">
        <f>MAX(0, V2*(1+forecast!$B2))</f>
        <v>1625374293.8759315</v>
      </c>
      <c r="X2" s="5">
        <f>MAX(0, W2*(1+forecast!$B2))</f>
        <v>1607495176.6432962</v>
      </c>
      <c r="Y2" s="5">
        <f>MAX(0, X2*(1+forecast!$B2))</f>
        <v>1589812729.7002199</v>
      </c>
      <c r="Z2" s="5">
        <f>MAX(0, Y2*(1+forecast!$B2))</f>
        <v>1572324789.6735175</v>
      </c>
      <c r="AA2" s="5">
        <f>MAX(0, Z2*(1+forecast!$B2))</f>
        <v>1555029216.9871087</v>
      </c>
      <c r="AB2" s="5">
        <f>MAX(0, AA2*(1+forecast!$B2))</f>
        <v>1537923895.6002505</v>
      </c>
      <c r="AC2" s="5">
        <f>MAX(0, AB2*(1+forecast!$B2))</f>
        <v>1521006732.7486477</v>
      </c>
      <c r="AD2" s="5">
        <f>MAX(0, AC2*(1+forecast!$B2))</f>
        <v>1504275658.6884127</v>
      </c>
      <c r="AE2" s="5">
        <f>MAX(0, AD2*(1+forecast!$B2))</f>
        <v>1487728626.4428401</v>
      </c>
      <c r="AF2" s="5">
        <f>MAX(0, AE2*(1+forecast!$B2))</f>
        <v>1471363611.5519688</v>
      </c>
      <c r="AG2" s="5">
        <f>MAX(0, AF2*(1+forecast!$B2))</f>
        <v>1455178611.8248971</v>
      </c>
    </row>
    <row r="3" spans="1:33" x14ac:dyDescent="0.45">
      <c r="A3" t="s">
        <v>4</v>
      </c>
      <c r="B3" s="27">
        <f>Commercial_Data!C67</f>
        <v>0</v>
      </c>
      <c r="C3" s="5">
        <f>MAX(0, B3*(1+forecast!$B3))</f>
        <v>0</v>
      </c>
      <c r="D3" s="5">
        <f>MAX(0, C3*(1+forecast!$B3))</f>
        <v>0</v>
      </c>
      <c r="E3" s="5">
        <f>MAX(0, D3*(1+forecast!$B3))</f>
        <v>0</v>
      </c>
      <c r="F3" s="5">
        <f>MAX(0, E3*(1+forecast!$B3))</f>
        <v>0</v>
      </c>
      <c r="G3" s="5">
        <f>MAX(0, F3*(1+forecast!$B3))</f>
        <v>0</v>
      </c>
      <c r="H3" s="5">
        <f>MAX(0, G3*(1+forecast!$B3))</f>
        <v>0</v>
      </c>
      <c r="I3" s="5">
        <f>MAX(0, H3*(1+forecast!$B3))</f>
        <v>0</v>
      </c>
      <c r="J3" s="5">
        <f>MAX(0, I3*(1+forecast!$B3))</f>
        <v>0</v>
      </c>
      <c r="K3" s="5">
        <f>MAX(0, J3*(1+forecast!$B3))</f>
        <v>0</v>
      </c>
      <c r="L3" s="5">
        <f>MAX(0, K3*(1+forecast!$B3))</f>
        <v>0</v>
      </c>
      <c r="M3" s="5">
        <f>MAX(0, L3*(1+forecast!$B3))</f>
        <v>0</v>
      </c>
      <c r="N3" s="5">
        <f>MAX(0, M3*(1+forecast!$B3))</f>
        <v>0</v>
      </c>
      <c r="O3" s="5">
        <f>MAX(0, N3*(1+forecast!$B3))</f>
        <v>0</v>
      </c>
      <c r="P3" s="5">
        <f>MAX(0, O3*(1+forecast!$B3))</f>
        <v>0</v>
      </c>
      <c r="Q3" s="5">
        <f>MAX(0, P3*(1+forecast!$B3))</f>
        <v>0</v>
      </c>
      <c r="R3" s="5">
        <f>MAX(0, Q3*(1+forecast!$B3))</f>
        <v>0</v>
      </c>
      <c r="S3" s="5">
        <f>MAX(0, R3*(1+forecast!$B3))</f>
        <v>0</v>
      </c>
      <c r="T3" s="5">
        <f>MAX(0, S3*(1+forecast!$B3))</f>
        <v>0</v>
      </c>
      <c r="U3" s="5">
        <f>MAX(0, T3*(1+forecast!$B3))</f>
        <v>0</v>
      </c>
      <c r="V3" s="5">
        <f>MAX(0, U3*(1+forecast!$B3))</f>
        <v>0</v>
      </c>
      <c r="W3" s="5">
        <f>MAX(0, V3*(1+forecast!$B3))</f>
        <v>0</v>
      </c>
      <c r="X3" s="5">
        <f>MAX(0, W3*(1+forecast!$B3))</f>
        <v>0</v>
      </c>
      <c r="Y3" s="5">
        <f>MAX(0, X3*(1+forecast!$B3))</f>
        <v>0</v>
      </c>
      <c r="Z3" s="5">
        <f>MAX(0, Y3*(1+forecast!$B3))</f>
        <v>0</v>
      </c>
      <c r="AA3" s="5">
        <f>MAX(0, Z3*(1+forecast!$B3))</f>
        <v>0</v>
      </c>
      <c r="AB3" s="5">
        <f>MAX(0, AA3*(1+forecast!$B3))</f>
        <v>0</v>
      </c>
      <c r="AC3" s="5">
        <f>MAX(0, AB3*(1+forecast!$B3))</f>
        <v>0</v>
      </c>
      <c r="AD3" s="5">
        <f>MAX(0, AC3*(1+forecast!$B3))</f>
        <v>0</v>
      </c>
      <c r="AE3" s="5">
        <f>MAX(0, AD3*(1+forecast!$B3))</f>
        <v>0</v>
      </c>
      <c r="AF3" s="5">
        <f>MAX(0, AE3*(1+forecast!$B3))</f>
        <v>0</v>
      </c>
      <c r="AG3" s="5">
        <f>MAX(0, AF3*(1+forecast!$B3))</f>
        <v>0</v>
      </c>
    </row>
    <row r="4" spans="1:33" x14ac:dyDescent="0.45">
      <c r="A4" t="s">
        <v>5</v>
      </c>
      <c r="B4" s="27">
        <f>Commercial_Data!C68</f>
        <v>0</v>
      </c>
      <c r="C4" s="5">
        <f>MAX(0, B4*(1+forecast!$B4))</f>
        <v>0</v>
      </c>
      <c r="D4" s="5">
        <f>MAX(0, C4*(1+forecast!$B4))</f>
        <v>0</v>
      </c>
      <c r="E4" s="5">
        <f>MAX(0, D4*(1+forecast!$B4))</f>
        <v>0</v>
      </c>
      <c r="F4" s="5">
        <f>MAX(0, E4*(1+forecast!$B4))</f>
        <v>0</v>
      </c>
      <c r="G4" s="5">
        <f>MAX(0, F4*(1+forecast!$B4))</f>
        <v>0</v>
      </c>
      <c r="H4" s="5">
        <f>MAX(0, G4*(1+forecast!$B4))</f>
        <v>0</v>
      </c>
      <c r="I4" s="5">
        <f>MAX(0, H4*(1+forecast!$B4))</f>
        <v>0</v>
      </c>
      <c r="J4" s="5">
        <f>MAX(0, I4*(1+forecast!$B4))</f>
        <v>0</v>
      </c>
      <c r="K4" s="5">
        <f>MAX(0, J4*(1+forecast!$B4))</f>
        <v>0</v>
      </c>
      <c r="L4" s="5">
        <f>MAX(0, K4*(1+forecast!$B4))</f>
        <v>0</v>
      </c>
      <c r="M4" s="5">
        <f>MAX(0, L4*(1+forecast!$B4))</f>
        <v>0</v>
      </c>
      <c r="N4" s="5">
        <f>MAX(0, M4*(1+forecast!$B4))</f>
        <v>0</v>
      </c>
      <c r="O4" s="5">
        <f>MAX(0, N4*(1+forecast!$B4))</f>
        <v>0</v>
      </c>
      <c r="P4" s="5">
        <f>MAX(0, O4*(1+forecast!$B4))</f>
        <v>0</v>
      </c>
      <c r="Q4" s="5">
        <f>MAX(0, P4*(1+forecast!$B4))</f>
        <v>0</v>
      </c>
      <c r="R4" s="5">
        <f>MAX(0, Q4*(1+forecast!$B4))</f>
        <v>0</v>
      </c>
      <c r="S4" s="5">
        <f>MAX(0, R4*(1+forecast!$B4))</f>
        <v>0</v>
      </c>
      <c r="T4" s="5">
        <f>MAX(0, S4*(1+forecast!$B4))</f>
        <v>0</v>
      </c>
      <c r="U4" s="5">
        <f>MAX(0, T4*(1+forecast!$B4))</f>
        <v>0</v>
      </c>
      <c r="V4" s="5">
        <f>MAX(0, U4*(1+forecast!$B4))</f>
        <v>0</v>
      </c>
      <c r="W4" s="5">
        <f>MAX(0, V4*(1+forecast!$B4))</f>
        <v>0</v>
      </c>
      <c r="X4" s="5">
        <f>MAX(0, W4*(1+forecast!$B4))</f>
        <v>0</v>
      </c>
      <c r="Y4" s="5">
        <f>MAX(0, X4*(1+forecast!$B4))</f>
        <v>0</v>
      </c>
      <c r="Z4" s="5">
        <f>MAX(0, Y4*(1+forecast!$B4))</f>
        <v>0</v>
      </c>
      <c r="AA4" s="5">
        <f>MAX(0, Z4*(1+forecast!$B4))</f>
        <v>0</v>
      </c>
      <c r="AB4" s="5">
        <f>MAX(0, AA4*(1+forecast!$B4))</f>
        <v>0</v>
      </c>
      <c r="AC4" s="5">
        <f>MAX(0, AB4*(1+forecast!$B4))</f>
        <v>0</v>
      </c>
      <c r="AD4" s="5">
        <f>MAX(0, AC4*(1+forecast!$B4))</f>
        <v>0</v>
      </c>
      <c r="AE4" s="5">
        <f>MAX(0, AD4*(1+forecast!$B4))</f>
        <v>0</v>
      </c>
      <c r="AF4" s="5">
        <f>MAX(0, AE4*(1+forecast!$B4))</f>
        <v>0</v>
      </c>
      <c r="AG4" s="5">
        <f>MAX(0, AF4*(1+forecast!$B4))</f>
        <v>0</v>
      </c>
    </row>
    <row r="5" spans="1:33" x14ac:dyDescent="0.45">
      <c r="A5" t="s">
        <v>6</v>
      </c>
      <c r="B5" s="27">
        <f>Commercial_Data!C69</f>
        <v>2874399196.3706965</v>
      </c>
      <c r="C5" s="5">
        <f>MAX(0, B5*(1+forecast!$B5))</f>
        <v>2885896793.1561794</v>
      </c>
      <c r="D5" s="5">
        <f>MAX(0, C5*(1+forecast!$B5))</f>
        <v>2897440380.328804</v>
      </c>
      <c r="E5" s="5">
        <f>MAX(0, D5*(1+forecast!$B5))</f>
        <v>2909030141.8501191</v>
      </c>
      <c r="F5" s="5">
        <f>MAX(0, E5*(1+forecast!$B5))</f>
        <v>2920666262.4175196</v>
      </c>
      <c r="G5" s="5">
        <f>MAX(0, F5*(1+forecast!$B5))</f>
        <v>2932348927.4671898</v>
      </c>
      <c r="H5" s="5">
        <f>MAX(0, G5*(1+forecast!$B5))</f>
        <v>2944078323.1770587</v>
      </c>
      <c r="I5" s="5">
        <f>MAX(0, H5*(1+forecast!$B5))</f>
        <v>2955854636.4697671</v>
      </c>
      <c r="J5" s="5">
        <f>MAX(0, I5*(1+forecast!$B5))</f>
        <v>2967678055.015646</v>
      </c>
      <c r="K5" s="5">
        <f>MAX(0, J5*(1+forecast!$B5))</f>
        <v>2979548767.2357087</v>
      </c>
      <c r="L5" s="5">
        <f>MAX(0, K5*(1+forecast!$B5))</f>
        <v>2991466962.3046517</v>
      </c>
      <c r="M5" s="5">
        <f>MAX(0, L5*(1+forecast!$B5))</f>
        <v>3003432830.1538706</v>
      </c>
      <c r="N5" s="5">
        <f>MAX(0, M5*(1+forecast!$B5))</f>
        <v>3015446561.4744859</v>
      </c>
      <c r="O5" s="5">
        <f>MAX(0, N5*(1+forecast!$B5))</f>
        <v>3027508347.7203836</v>
      </c>
      <c r="P5" s="5">
        <f>MAX(0, O5*(1+forecast!$B5))</f>
        <v>3039618381.1112652</v>
      </c>
      <c r="Q5" s="5">
        <f>MAX(0, P5*(1+forecast!$B5))</f>
        <v>3051776854.6357102</v>
      </c>
      <c r="R5" s="5">
        <f>MAX(0, Q5*(1+forecast!$B5))</f>
        <v>3063983962.0542531</v>
      </c>
      <c r="S5" s="5">
        <f>MAX(0, R5*(1+forecast!$B5))</f>
        <v>3076239897.9024701</v>
      </c>
      <c r="T5" s="5">
        <f>MAX(0, S5*(1+forecast!$B5))</f>
        <v>3088544857.4940801</v>
      </c>
      <c r="U5" s="5">
        <f>MAX(0, T5*(1+forecast!$B5))</f>
        <v>3100899036.9240565</v>
      </c>
      <c r="V5" s="5">
        <f>MAX(0, U5*(1+forecast!$B5))</f>
        <v>3113302633.0717525</v>
      </c>
      <c r="W5" s="5">
        <f>MAX(0, V5*(1+forecast!$B5))</f>
        <v>3125755843.6040397</v>
      </c>
      <c r="X5" s="5">
        <f>MAX(0, W5*(1+forecast!$B5))</f>
        <v>3138258866.978456</v>
      </c>
      <c r="Y5" s="5">
        <f>MAX(0, X5*(1+forecast!$B5))</f>
        <v>3150811902.4463696</v>
      </c>
      <c r="Z5" s="5">
        <f>MAX(0, Y5*(1+forecast!$B5))</f>
        <v>3163415150.0561552</v>
      </c>
      <c r="AA5" s="5">
        <f>MAX(0, Z5*(1+forecast!$B5))</f>
        <v>3176068810.6563797</v>
      </c>
      <c r="AB5" s="5">
        <f>MAX(0, AA5*(1+forecast!$B5))</f>
        <v>3188773085.8990054</v>
      </c>
      <c r="AC5" s="5">
        <f>MAX(0, AB5*(1+forecast!$B5))</f>
        <v>3201528178.2426014</v>
      </c>
      <c r="AD5" s="5">
        <f>MAX(0, AC5*(1+forecast!$B5))</f>
        <v>3214334290.9555717</v>
      </c>
      <c r="AE5" s="5">
        <f>MAX(0, AD5*(1+forecast!$B5))</f>
        <v>3227191628.1193938</v>
      </c>
      <c r="AF5" s="5">
        <f>MAX(0, AE5*(1+forecast!$B5))</f>
        <v>3240100394.6318712</v>
      </c>
      <c r="AG5" s="5">
        <f>MAX(0, AF5*(1+forecast!$B5))</f>
        <v>3253060796.2103987</v>
      </c>
    </row>
    <row r="6" spans="1:33" x14ac:dyDescent="0.45">
      <c r="A6" t="s">
        <v>7</v>
      </c>
      <c r="B6" s="27">
        <f>Commercial_Data!C70</f>
        <v>12343472820.490789</v>
      </c>
      <c r="C6" s="5">
        <f>MAX(0, B6*(1+forecast!$B6))</f>
        <v>12540968385.618643</v>
      </c>
      <c r="D6" s="5">
        <f>MAX(0, C6*(1+forecast!$B6))</f>
        <v>12741623879.788542</v>
      </c>
      <c r="E6" s="5">
        <f>MAX(0, D6*(1+forecast!$B6))</f>
        <v>12945489861.865158</v>
      </c>
      <c r="F6" s="5">
        <f>MAX(0, E6*(1+forecast!$B6))</f>
        <v>13152617699.655001</v>
      </c>
      <c r="G6" s="5">
        <f>MAX(0, F6*(1+forecast!$B6))</f>
        <v>13363059582.849482</v>
      </c>
      <c r="H6" s="5">
        <f>MAX(0, G6*(1+forecast!$B6))</f>
        <v>13576868536.175074</v>
      </c>
      <c r="I6" s="5">
        <f>MAX(0, H6*(1+forecast!$B6))</f>
        <v>13794098432.753876</v>
      </c>
      <c r="J6" s="5">
        <f>MAX(0, I6*(1+forecast!$B6))</f>
        <v>14014804007.677938</v>
      </c>
      <c r="K6" s="5">
        <f>MAX(0, J6*(1+forecast!$B6))</f>
        <v>14239040871.800785</v>
      </c>
      <c r="L6" s="5">
        <f>MAX(0, K6*(1+forecast!$B6))</f>
        <v>14466865525.749598</v>
      </c>
      <c r="M6" s="5">
        <f>MAX(0, L6*(1+forecast!$B6))</f>
        <v>14698335374.161591</v>
      </c>
      <c r="N6" s="5">
        <f>MAX(0, M6*(1+forecast!$B6))</f>
        <v>14933508740.148176</v>
      </c>
      <c r="O6" s="5">
        <f>MAX(0, N6*(1+forecast!$B6))</f>
        <v>15172444879.990547</v>
      </c>
      <c r="P6" s="5">
        <f>MAX(0, O6*(1+forecast!$B6))</f>
        <v>15415203998.070396</v>
      </c>
      <c r="Q6" s="5">
        <f>MAX(0, P6*(1+forecast!$B6))</f>
        <v>15661847262.039522</v>
      </c>
      <c r="R6" s="5">
        <f>MAX(0, Q6*(1+forecast!$B6))</f>
        <v>15912436818.232155</v>
      </c>
      <c r="S6" s="5">
        <f>MAX(0, R6*(1+forecast!$B6))</f>
        <v>16167035807.32387</v>
      </c>
      <c r="T6" s="5">
        <f>MAX(0, S6*(1+forecast!$B6))</f>
        <v>16425708380.241053</v>
      </c>
      <c r="U6" s="5">
        <f>MAX(0, T6*(1+forecast!$B6))</f>
        <v>16688519714.324909</v>
      </c>
      <c r="V6" s="5">
        <f>MAX(0, U6*(1+forecast!$B6))</f>
        <v>16955536029.754108</v>
      </c>
      <c r="W6" s="5">
        <f>MAX(0, V6*(1+forecast!$B6))</f>
        <v>17226824606.230175</v>
      </c>
      <c r="X6" s="5">
        <f>MAX(0, W6*(1+forecast!$B6))</f>
        <v>17502453799.929859</v>
      </c>
      <c r="Y6" s="5">
        <f>MAX(0, X6*(1+forecast!$B6))</f>
        <v>17782493060.728737</v>
      </c>
      <c r="Z6" s="5">
        <f>MAX(0, Y6*(1+forecast!$B6))</f>
        <v>18067012949.700397</v>
      </c>
      <c r="AA6" s="5">
        <f>MAX(0, Z6*(1+forecast!$B6))</f>
        <v>18356085156.895603</v>
      </c>
      <c r="AB6" s="5">
        <f>MAX(0, AA6*(1+forecast!$B6))</f>
        <v>18649782519.405933</v>
      </c>
      <c r="AC6" s="5">
        <f>MAX(0, AB6*(1+forecast!$B6))</f>
        <v>18948179039.716427</v>
      </c>
      <c r="AD6" s="5">
        <f>MAX(0, AC6*(1+forecast!$B6))</f>
        <v>19251349904.351891</v>
      </c>
      <c r="AE6" s="5">
        <f>MAX(0, AD6*(1+forecast!$B6))</f>
        <v>19559371502.821522</v>
      </c>
      <c r="AF6" s="5">
        <f>MAX(0, AE6*(1+forecast!$B6))</f>
        <v>19872321446.866665</v>
      </c>
      <c r="AG6" s="5">
        <f>MAX(0, AF6*(1+forecast!$B6))</f>
        <v>20190278590.016533</v>
      </c>
    </row>
    <row r="7" spans="1:33" x14ac:dyDescent="0.45">
      <c r="A7" t="s">
        <v>8</v>
      </c>
      <c r="B7" s="27">
        <f>Commercial_Data!C71</f>
        <v>0</v>
      </c>
      <c r="C7" s="5">
        <f>MAX(0, B7*(1+forecast!$B7))</f>
        <v>0</v>
      </c>
      <c r="D7" s="5">
        <f>MAX(0, C7*(1+forecast!$B7))</f>
        <v>0</v>
      </c>
      <c r="E7" s="5">
        <f>MAX(0, D7*(1+forecast!$B7))</f>
        <v>0</v>
      </c>
      <c r="F7" s="5">
        <f>MAX(0, E7*(1+forecast!$B7))</f>
        <v>0</v>
      </c>
      <c r="G7" s="5">
        <f>MAX(0, F7*(1+forecast!$B7))</f>
        <v>0</v>
      </c>
      <c r="H7" s="5">
        <f>MAX(0, G7*(1+forecast!$B7))</f>
        <v>0</v>
      </c>
      <c r="I7" s="5">
        <f>MAX(0, H7*(1+forecast!$B7))</f>
        <v>0</v>
      </c>
      <c r="J7" s="5">
        <f>MAX(0, I7*(1+forecast!$B7))</f>
        <v>0</v>
      </c>
      <c r="K7" s="5">
        <f>MAX(0, J7*(1+forecast!$B7))</f>
        <v>0</v>
      </c>
      <c r="L7" s="5">
        <f>MAX(0, K7*(1+forecast!$B7))</f>
        <v>0</v>
      </c>
      <c r="M7" s="5">
        <f>MAX(0, L7*(1+forecast!$B7))</f>
        <v>0</v>
      </c>
      <c r="N7" s="5">
        <f>MAX(0, M7*(1+forecast!$B7))</f>
        <v>0</v>
      </c>
      <c r="O7" s="5">
        <f>MAX(0, N7*(1+forecast!$B7))</f>
        <v>0</v>
      </c>
      <c r="P7" s="5">
        <f>MAX(0, O7*(1+forecast!$B7))</f>
        <v>0</v>
      </c>
      <c r="Q7" s="5">
        <f>MAX(0, P7*(1+forecast!$B7))</f>
        <v>0</v>
      </c>
      <c r="R7" s="5">
        <f>MAX(0, Q7*(1+forecast!$B7))</f>
        <v>0</v>
      </c>
      <c r="S7" s="5">
        <f>MAX(0, R7*(1+forecast!$B7))</f>
        <v>0</v>
      </c>
      <c r="T7" s="5">
        <f>MAX(0, S7*(1+forecast!$B7))</f>
        <v>0</v>
      </c>
      <c r="U7" s="5">
        <f>MAX(0, T7*(1+forecast!$B7))</f>
        <v>0</v>
      </c>
      <c r="V7" s="5">
        <f>MAX(0, U7*(1+forecast!$B7))</f>
        <v>0</v>
      </c>
      <c r="W7" s="5">
        <f>MAX(0, V7*(1+forecast!$B7))</f>
        <v>0</v>
      </c>
      <c r="X7" s="5">
        <f>MAX(0, W7*(1+forecast!$B7))</f>
        <v>0</v>
      </c>
      <c r="Y7" s="5">
        <f>MAX(0, X7*(1+forecast!$B7))</f>
        <v>0</v>
      </c>
      <c r="Z7" s="5">
        <f>MAX(0, Y7*(1+forecast!$B7))</f>
        <v>0</v>
      </c>
      <c r="AA7" s="5">
        <f>MAX(0, Z7*(1+forecast!$B7))</f>
        <v>0</v>
      </c>
      <c r="AB7" s="5">
        <f>MAX(0, AA7*(1+forecast!$B7))</f>
        <v>0</v>
      </c>
      <c r="AC7" s="5">
        <f>MAX(0, AB7*(1+forecast!$B7))</f>
        <v>0</v>
      </c>
      <c r="AD7" s="5">
        <f>MAX(0, AC7*(1+forecast!$B7))</f>
        <v>0</v>
      </c>
      <c r="AE7" s="5">
        <f>MAX(0, AD7*(1+forecast!$B7))</f>
        <v>0</v>
      </c>
      <c r="AF7" s="5">
        <f>MAX(0, AE7*(1+forecast!$B7))</f>
        <v>0</v>
      </c>
      <c r="AG7" s="5">
        <f>MAX(0, AF7*(1+forecast!$B7))</f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37A8-C7AD-4783-B277-8435509DFFE7}">
  <dimension ref="A1:R77"/>
  <sheetViews>
    <sheetView workbookViewId="0">
      <selection activeCell="I26" sqref="I26"/>
    </sheetView>
  </sheetViews>
  <sheetFormatPr defaultRowHeight="17" x14ac:dyDescent="0.45"/>
  <cols>
    <col min="1" max="1" width="38.33203125" style="7" bestFit="1" customWidth="1"/>
    <col min="2" max="2" width="11.08203125" style="7" bestFit="1" customWidth="1"/>
    <col min="3" max="3" width="7.1640625" style="7" bestFit="1" customWidth="1"/>
    <col min="4" max="4" width="9.1640625" style="7" bestFit="1" customWidth="1"/>
    <col min="5" max="5" width="12.25" style="7" bestFit="1" customWidth="1"/>
    <col min="6" max="6" width="9.83203125" style="10" bestFit="1" customWidth="1"/>
    <col min="7" max="7" width="16.1640625" style="10" bestFit="1" customWidth="1"/>
    <col min="8" max="8" width="8.6640625" style="7"/>
    <col min="9" max="9" width="8.6640625" style="4"/>
    <col min="10" max="10" width="8.6640625" style="7"/>
    <col min="11" max="11" width="10.4140625" style="7" bestFit="1" customWidth="1"/>
    <col min="12" max="12" width="8.6640625" style="7"/>
    <col min="13" max="13" width="10.4140625" style="7" bestFit="1" customWidth="1"/>
    <col min="14" max="16384" width="8.6640625" style="7"/>
  </cols>
  <sheetData>
    <row r="1" spans="1:18" x14ac:dyDescent="0.45">
      <c r="A1" s="7" t="s">
        <v>19</v>
      </c>
      <c r="B1" s="7" t="s">
        <v>36</v>
      </c>
      <c r="C1" s="7" t="s">
        <v>23</v>
      </c>
      <c r="D1" s="7" t="s">
        <v>20</v>
      </c>
      <c r="E1" s="7" t="s">
        <v>22</v>
      </c>
      <c r="F1" s="10" t="s">
        <v>98</v>
      </c>
      <c r="G1" s="10" t="s">
        <v>99</v>
      </c>
    </row>
    <row r="2" spans="1:18" x14ac:dyDescent="0.45">
      <c r="A2" s="29" t="s">
        <v>21</v>
      </c>
      <c r="C2" s="7">
        <v>35.6</v>
      </c>
      <c r="D2" s="7">
        <v>20282</v>
      </c>
      <c r="E2" s="7">
        <v>47.3</v>
      </c>
      <c r="F2" s="10">
        <v>154747</v>
      </c>
      <c r="G2" s="10">
        <f>F2*D2</f>
        <v>3138578654</v>
      </c>
      <c r="I2" s="4" t="s">
        <v>100</v>
      </c>
    </row>
    <row r="3" spans="1:18" x14ac:dyDescent="0.45">
      <c r="A3" s="29"/>
      <c r="B3" s="7">
        <v>38.1</v>
      </c>
      <c r="C3" s="7">
        <v>48.3</v>
      </c>
      <c r="D3" s="7">
        <v>88780</v>
      </c>
      <c r="E3" s="7">
        <v>50.3</v>
      </c>
      <c r="F3" s="10">
        <v>154747</v>
      </c>
      <c r="G3" s="10">
        <f t="shared" ref="G3:G10" si="0">F3*D3</f>
        <v>13738438660</v>
      </c>
    </row>
    <row r="4" spans="1:18" x14ac:dyDescent="0.45">
      <c r="A4" s="29"/>
      <c r="B4" s="7">
        <v>50.8</v>
      </c>
      <c r="C4" s="7">
        <v>61</v>
      </c>
      <c r="D4" s="7">
        <v>269021</v>
      </c>
      <c r="E4" s="7">
        <v>99.2</v>
      </c>
      <c r="F4" s="10">
        <v>154747</v>
      </c>
      <c r="G4" s="10">
        <f t="shared" si="0"/>
        <v>41630192687</v>
      </c>
    </row>
    <row r="5" spans="1:18" x14ac:dyDescent="0.45">
      <c r="A5" s="29"/>
      <c r="B5" s="7">
        <v>63.5</v>
      </c>
      <c r="C5" s="7">
        <v>68.599999999999994</v>
      </c>
      <c r="D5" s="7">
        <v>110919</v>
      </c>
      <c r="E5" s="7">
        <v>111.4</v>
      </c>
      <c r="F5" s="10">
        <v>154747</v>
      </c>
      <c r="G5" s="10">
        <f t="shared" si="0"/>
        <v>17164382493</v>
      </c>
    </row>
    <row r="6" spans="1:18" x14ac:dyDescent="0.45">
      <c r="A6" s="29"/>
      <c r="B6" s="7">
        <v>71.099999999999994</v>
      </c>
      <c r="C6" s="7">
        <v>73.7</v>
      </c>
      <c r="D6" s="7">
        <v>267220</v>
      </c>
      <c r="E6" s="7">
        <v>136.30000000000001</v>
      </c>
      <c r="F6" s="10">
        <v>154747</v>
      </c>
      <c r="G6" s="10">
        <f t="shared" si="0"/>
        <v>41351493340</v>
      </c>
    </row>
    <row r="7" spans="1:18" x14ac:dyDescent="0.45">
      <c r="A7" s="29"/>
      <c r="B7" s="7">
        <v>76.2</v>
      </c>
      <c r="C7" s="7">
        <v>99.1</v>
      </c>
      <c r="D7" s="7">
        <v>4982605</v>
      </c>
      <c r="E7" s="7">
        <v>130.9</v>
      </c>
      <c r="F7" s="10">
        <v>225746.5</v>
      </c>
      <c r="G7" s="10">
        <f t="shared" si="0"/>
        <v>1124805639632.5</v>
      </c>
    </row>
    <row r="8" spans="1:18" x14ac:dyDescent="0.45">
      <c r="A8" s="29"/>
      <c r="B8" s="7">
        <v>101.6</v>
      </c>
      <c r="C8" s="7">
        <v>124.5</v>
      </c>
      <c r="D8" s="7">
        <v>8686166</v>
      </c>
      <c r="E8" s="7">
        <v>147.1</v>
      </c>
      <c r="F8" s="10">
        <v>523950</v>
      </c>
      <c r="G8" s="10">
        <f t="shared" si="0"/>
        <v>4551116675700</v>
      </c>
    </row>
    <row r="9" spans="1:18" x14ac:dyDescent="0.45">
      <c r="A9" s="29"/>
      <c r="B9" s="7">
        <v>127.6</v>
      </c>
      <c r="C9" s="7">
        <v>149.86000000000001</v>
      </c>
      <c r="D9" s="7">
        <v>5036936</v>
      </c>
      <c r="E9" s="7">
        <v>158.30000000000001</v>
      </c>
      <c r="F9" s="10">
        <v>989881.33333333337</v>
      </c>
      <c r="G9" s="10">
        <f t="shared" si="0"/>
        <v>4985968923594.667</v>
      </c>
    </row>
    <row r="10" spans="1:18" x14ac:dyDescent="0.45">
      <c r="A10" s="29"/>
      <c r="B10" s="7">
        <v>152.4</v>
      </c>
      <c r="D10" s="7">
        <v>2115493</v>
      </c>
      <c r="E10" s="7">
        <v>218</v>
      </c>
      <c r="F10" s="10">
        <v>1852367.75</v>
      </c>
      <c r="G10" s="10">
        <f t="shared" si="0"/>
        <v>3918671008550.75</v>
      </c>
    </row>
    <row r="11" spans="1:18" x14ac:dyDescent="0.45">
      <c r="A11" s="29" t="s">
        <v>24</v>
      </c>
      <c r="B11" s="7" t="s">
        <v>25</v>
      </c>
      <c r="D11" s="7">
        <v>10246686</v>
      </c>
      <c r="E11" s="7">
        <v>151.1</v>
      </c>
      <c r="G11" s="10">
        <f>SUM(G2:G10)*(D11/SUM(D11:D13))</f>
        <v>6979598918564.9766</v>
      </c>
    </row>
    <row r="12" spans="1:18" x14ac:dyDescent="0.45">
      <c r="A12" s="29"/>
      <c r="B12" s="7" t="s">
        <v>26</v>
      </c>
      <c r="D12" s="7">
        <v>9408566</v>
      </c>
      <c r="E12" s="7">
        <v>153.6</v>
      </c>
      <c r="G12" s="10">
        <f>SUM(G2:G10)*(D12/SUM(D11:D13))</f>
        <v>6408707857237.667</v>
      </c>
    </row>
    <row r="13" spans="1:18" x14ac:dyDescent="0.45">
      <c r="A13" s="29"/>
      <c r="B13" s="7" t="s">
        <v>27</v>
      </c>
      <c r="D13" s="7">
        <v>1922140</v>
      </c>
      <c r="E13" s="7">
        <v>143.4</v>
      </c>
      <c r="G13" s="10">
        <f>SUM(G2:G10)*(D13/SUM(D11:D13))</f>
        <v>1309278557509.2749</v>
      </c>
    </row>
    <row r="14" spans="1:18" x14ac:dyDescent="0.45"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45">
      <c r="A15" s="7" t="s">
        <v>28</v>
      </c>
      <c r="B15" s="7" t="s">
        <v>35</v>
      </c>
      <c r="C15" s="7" t="s">
        <v>23</v>
      </c>
      <c r="D15" s="7" t="s">
        <v>20</v>
      </c>
      <c r="E15" s="7" t="s">
        <v>22</v>
      </c>
      <c r="F15" s="10" t="s">
        <v>98</v>
      </c>
      <c r="G15" s="10" t="s">
        <v>99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45">
      <c r="A16" s="29" t="s">
        <v>21</v>
      </c>
      <c r="C16" s="7">
        <v>199</v>
      </c>
      <c r="D16" s="7">
        <v>398561</v>
      </c>
      <c r="E16" s="7">
        <v>28.6</v>
      </c>
      <c r="F16" s="10">
        <v>321630</v>
      </c>
      <c r="G16" s="10">
        <f>F16*D16</f>
        <v>128189174430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45">
      <c r="A17" s="29"/>
      <c r="B17" s="7">
        <v>200</v>
      </c>
      <c r="C17" s="7">
        <v>299</v>
      </c>
      <c r="D17" s="7">
        <v>567408</v>
      </c>
      <c r="E17" s="7">
        <v>32.799999999999997</v>
      </c>
      <c r="F17" s="10">
        <v>433630</v>
      </c>
      <c r="G17" s="10">
        <f t="shared" ref="G17:G24" si="1">F17*D17</f>
        <v>246045131040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45">
      <c r="A18" s="29"/>
      <c r="B18" s="7">
        <v>300</v>
      </c>
      <c r="C18" s="7">
        <v>399</v>
      </c>
      <c r="D18" s="7">
        <v>742411</v>
      </c>
      <c r="E18" s="7">
        <v>33.5</v>
      </c>
      <c r="F18" s="10">
        <v>561612</v>
      </c>
      <c r="G18" s="10">
        <f t="shared" si="1"/>
        <v>416946926532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45">
      <c r="A19" s="29"/>
      <c r="B19" s="7">
        <v>400</v>
      </c>
      <c r="C19" s="7">
        <v>499</v>
      </c>
      <c r="D19" s="7">
        <v>845622</v>
      </c>
      <c r="E19" s="7">
        <v>34.700000000000003</v>
      </c>
      <c r="F19" s="10">
        <v>590678</v>
      </c>
      <c r="G19" s="10">
        <f t="shared" si="1"/>
        <v>499490311716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45">
      <c r="A20" s="29"/>
      <c r="B20" s="7">
        <v>500</v>
      </c>
      <c r="C20" s="7">
        <v>599</v>
      </c>
      <c r="D20" s="7">
        <v>3146740</v>
      </c>
      <c r="E20" s="7">
        <v>35.1</v>
      </c>
      <c r="F20" s="10">
        <v>696644</v>
      </c>
      <c r="G20" s="10">
        <f t="shared" si="1"/>
        <v>2192157540560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45">
      <c r="A21" s="29"/>
      <c r="B21" s="7">
        <v>600</v>
      </c>
      <c r="C21" s="7">
        <v>699</v>
      </c>
      <c r="D21" s="7">
        <v>2615347</v>
      </c>
      <c r="E21" s="7">
        <v>44.2</v>
      </c>
      <c r="F21" s="10">
        <v>1048562</v>
      </c>
      <c r="G21" s="10">
        <f t="shared" si="1"/>
        <v>2742353481014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45">
      <c r="A22" s="29"/>
      <c r="B22" s="7">
        <v>700</v>
      </c>
      <c r="C22" s="7">
        <v>799</v>
      </c>
      <c r="D22" s="7">
        <v>2972934</v>
      </c>
      <c r="E22" s="7">
        <v>47.7</v>
      </c>
      <c r="F22" s="10">
        <v>2157548</v>
      </c>
      <c r="G22" s="10">
        <f t="shared" si="1"/>
        <v>6414247805832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45">
      <c r="A23" s="29"/>
      <c r="B23" s="7">
        <v>800</v>
      </c>
      <c r="C23" s="7">
        <v>899</v>
      </c>
      <c r="D23" s="7">
        <v>7613345</v>
      </c>
      <c r="E23" s="7">
        <v>45.4</v>
      </c>
      <c r="F23" s="10">
        <v>1452940.5714285714</v>
      </c>
      <c r="G23" s="10">
        <f t="shared" si="1"/>
        <v>11061737834782.857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45">
      <c r="A24" s="29"/>
      <c r="B24" s="7">
        <v>900</v>
      </c>
      <c r="D24" s="7">
        <v>466896</v>
      </c>
      <c r="E24" s="7">
        <v>39.299999999999997</v>
      </c>
      <c r="F24" s="10">
        <v>6144324</v>
      </c>
      <c r="G24" s="10">
        <f t="shared" si="1"/>
        <v>2868760298304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45">
      <c r="A25" s="29" t="s">
        <v>24</v>
      </c>
      <c r="B25" s="7" t="s">
        <v>25</v>
      </c>
      <c r="D25" s="7">
        <v>9164732</v>
      </c>
      <c r="E25" s="7">
        <v>42.2</v>
      </c>
      <c r="G25" s="10">
        <f>SUM(G16:G24)*(D25/SUM(D25:D27))</f>
        <v>12571787652863.496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45">
      <c r="A26" s="29"/>
      <c r="B26" s="7" t="s">
        <v>26</v>
      </c>
      <c r="D26" s="7">
        <v>8390061</v>
      </c>
      <c r="E26" s="7">
        <v>42</v>
      </c>
      <c r="G26" s="10">
        <f>SUM(G16:G24)*(D26/SUM(D25:D27))</f>
        <v>11509127084847.822</v>
      </c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45">
      <c r="A27" s="29"/>
      <c r="B27" s="7" t="s">
        <v>27</v>
      </c>
      <c r="D27" s="7">
        <v>1814471</v>
      </c>
      <c r="E27" s="7">
        <v>42.8</v>
      </c>
      <c r="G27" s="10">
        <f>SUM(G16:G24)*(D27/SUM(D25:D27))</f>
        <v>2489013766499.542</v>
      </c>
    </row>
    <row r="28" spans="1:18" x14ac:dyDescent="0.45">
      <c r="J28" s="4"/>
      <c r="K28" s="4"/>
      <c r="L28" s="4"/>
      <c r="M28" s="4"/>
      <c r="N28" s="4"/>
      <c r="O28" s="4"/>
    </row>
    <row r="29" spans="1:18" x14ac:dyDescent="0.45">
      <c r="A29" s="7" t="s">
        <v>29</v>
      </c>
      <c r="B29" s="7" t="s">
        <v>35</v>
      </c>
      <c r="C29" s="7" t="s">
        <v>23</v>
      </c>
      <c r="D29" s="7" t="s">
        <v>20</v>
      </c>
      <c r="E29" s="7" t="s">
        <v>22</v>
      </c>
      <c r="F29" s="10" t="s">
        <v>98</v>
      </c>
      <c r="G29" s="10" t="s">
        <v>99</v>
      </c>
      <c r="J29" s="4"/>
      <c r="K29" s="4"/>
      <c r="L29" s="4"/>
      <c r="M29" s="4"/>
      <c r="N29" s="4"/>
      <c r="O29" s="4"/>
    </row>
    <row r="30" spans="1:18" x14ac:dyDescent="0.45">
      <c r="A30" s="29" t="s">
        <v>21</v>
      </c>
      <c r="B30" s="7">
        <v>100</v>
      </c>
      <c r="C30" s="7">
        <v>119</v>
      </c>
      <c r="D30" s="7">
        <v>178986</v>
      </c>
      <c r="E30" s="7">
        <v>38.799999999999997</v>
      </c>
      <c r="F30" s="10">
        <v>596398</v>
      </c>
      <c r="G30" s="10">
        <f>F30*D30</f>
        <v>106746892428</v>
      </c>
      <c r="J30" s="4"/>
      <c r="K30" s="4"/>
      <c r="L30" s="4"/>
      <c r="M30" s="4"/>
      <c r="N30" s="4"/>
      <c r="O30" s="4"/>
    </row>
    <row r="31" spans="1:18" x14ac:dyDescent="0.45">
      <c r="A31" s="29"/>
      <c r="B31" s="7">
        <v>120</v>
      </c>
      <c r="C31" s="7">
        <v>149</v>
      </c>
      <c r="D31" s="7">
        <v>589597</v>
      </c>
      <c r="E31" s="7">
        <v>20.9</v>
      </c>
      <c r="F31" s="10">
        <v>481152</v>
      </c>
      <c r="G31" s="10">
        <f t="shared" ref="G31:G38" si="2">F31*D31</f>
        <v>283685775744</v>
      </c>
      <c r="J31" s="4"/>
      <c r="K31" s="4"/>
      <c r="L31" s="4"/>
      <c r="M31" s="4"/>
      <c r="N31" s="4"/>
      <c r="O31" s="4"/>
    </row>
    <row r="32" spans="1:18" x14ac:dyDescent="0.45">
      <c r="A32" s="29"/>
      <c r="B32" s="7">
        <v>150</v>
      </c>
      <c r="C32" s="7">
        <v>169</v>
      </c>
      <c r="D32" s="7">
        <v>841593</v>
      </c>
      <c r="E32" s="7">
        <v>17.8</v>
      </c>
      <c r="F32" s="10">
        <v>569946.66666666663</v>
      </c>
      <c r="G32" s="10">
        <f t="shared" si="2"/>
        <v>479663125039.99994</v>
      </c>
      <c r="J32" s="4"/>
      <c r="K32" s="4"/>
      <c r="L32" s="4"/>
      <c r="M32" s="4"/>
      <c r="N32" s="4"/>
      <c r="O32" s="4"/>
    </row>
    <row r="33" spans="1:15" x14ac:dyDescent="0.45">
      <c r="A33" s="29"/>
      <c r="B33" s="7">
        <v>170</v>
      </c>
      <c r="C33" s="7">
        <v>189</v>
      </c>
      <c r="D33" s="7">
        <v>888478</v>
      </c>
      <c r="E33" s="7">
        <v>18.100000000000001</v>
      </c>
      <c r="F33" s="10">
        <v>559936.66666666663</v>
      </c>
      <c r="G33" s="10">
        <f t="shared" si="2"/>
        <v>497491409726.66663</v>
      </c>
      <c r="J33" s="4"/>
      <c r="K33" s="4"/>
      <c r="L33" s="4"/>
      <c r="M33" s="4"/>
      <c r="N33" s="4"/>
      <c r="O33" s="4"/>
    </row>
    <row r="34" spans="1:15" x14ac:dyDescent="0.45">
      <c r="A34" s="29"/>
      <c r="B34" s="7">
        <v>190</v>
      </c>
      <c r="C34" s="7">
        <v>209</v>
      </c>
      <c r="D34" s="7">
        <v>1990302</v>
      </c>
      <c r="E34" s="7">
        <v>17.899999999999999</v>
      </c>
      <c r="F34" s="10">
        <v>625272</v>
      </c>
      <c r="G34" s="10">
        <f t="shared" si="2"/>
        <v>1244480112144</v>
      </c>
      <c r="J34" s="4"/>
      <c r="K34" s="4"/>
      <c r="L34" s="4"/>
      <c r="M34" s="4"/>
      <c r="N34" s="4"/>
      <c r="O34" s="4"/>
    </row>
    <row r="35" spans="1:15" x14ac:dyDescent="0.45">
      <c r="A35" s="29"/>
      <c r="B35" s="7">
        <v>210</v>
      </c>
      <c r="C35" s="7">
        <v>229</v>
      </c>
      <c r="D35" s="7">
        <v>2442003</v>
      </c>
      <c r="E35" s="7">
        <v>17.2</v>
      </c>
      <c r="F35" s="10">
        <v>699972</v>
      </c>
      <c r="G35" s="10">
        <f t="shared" si="2"/>
        <v>1709333723916</v>
      </c>
      <c r="J35" s="4"/>
      <c r="K35" s="4"/>
      <c r="L35" s="4"/>
      <c r="M35" s="4"/>
      <c r="N35" s="4"/>
      <c r="O35" s="4"/>
    </row>
    <row r="36" spans="1:15" x14ac:dyDescent="0.45">
      <c r="A36" s="29"/>
      <c r="B36" s="7">
        <v>230</v>
      </c>
      <c r="C36" s="7">
        <v>249</v>
      </c>
      <c r="D36" s="7">
        <v>179032</v>
      </c>
      <c r="E36" s="7">
        <v>17.600000000000001</v>
      </c>
      <c r="F36" s="10">
        <v>1113047</v>
      </c>
      <c r="G36" s="10">
        <f t="shared" si="2"/>
        <v>199271030504</v>
      </c>
      <c r="J36" s="4"/>
      <c r="K36" s="4"/>
      <c r="L36" s="4"/>
      <c r="M36" s="4"/>
      <c r="N36" s="4"/>
      <c r="O36" s="4"/>
    </row>
    <row r="37" spans="1:15" x14ac:dyDescent="0.45">
      <c r="A37" s="29"/>
      <c r="B37" s="7">
        <v>250</v>
      </c>
      <c r="D37" s="7">
        <v>6292642</v>
      </c>
      <c r="E37" s="7">
        <v>20.2</v>
      </c>
      <c r="F37" s="10">
        <v>1526122</v>
      </c>
      <c r="G37" s="10">
        <f t="shared" si="2"/>
        <v>9603339394324</v>
      </c>
      <c r="J37" s="4"/>
      <c r="K37" s="4"/>
      <c r="L37" s="4"/>
      <c r="M37" s="4"/>
      <c r="N37" s="4"/>
      <c r="O37" s="4"/>
    </row>
    <row r="38" spans="1:15" x14ac:dyDescent="0.45">
      <c r="A38" s="29"/>
      <c r="B38" s="7" t="s">
        <v>30</v>
      </c>
      <c r="D38" s="7">
        <v>7586</v>
      </c>
      <c r="E38" s="7">
        <v>20</v>
      </c>
      <c r="G38" s="10">
        <f t="shared" si="2"/>
        <v>0</v>
      </c>
      <c r="J38" s="4"/>
      <c r="K38" s="4"/>
      <c r="L38" s="4"/>
      <c r="M38" s="4"/>
      <c r="N38" s="4"/>
      <c r="O38" s="4"/>
    </row>
    <row r="39" spans="1:15" x14ac:dyDescent="0.45">
      <c r="A39" s="29" t="s">
        <v>24</v>
      </c>
      <c r="B39" s="7" t="s">
        <v>25</v>
      </c>
      <c r="D39" s="7">
        <v>6279770</v>
      </c>
      <c r="E39" s="7">
        <v>19.100000000000001</v>
      </c>
      <c r="G39" s="10">
        <f>SUM(G30:G38)*(D39/SUM(D39:D41))</f>
        <v>6483489040174.2705</v>
      </c>
    </row>
    <row r="40" spans="1:15" x14ac:dyDescent="0.45">
      <c r="A40" s="29"/>
      <c r="B40" s="7" t="s">
        <v>26</v>
      </c>
      <c r="D40" s="7">
        <v>6090772</v>
      </c>
      <c r="E40" s="7">
        <v>19.100000000000001</v>
      </c>
      <c r="G40" s="10">
        <f>SUM(G30:G38)*(D40/SUM(D39:D41))</f>
        <v>6288359845695.0371</v>
      </c>
    </row>
    <row r="41" spans="1:15" x14ac:dyDescent="0.45">
      <c r="A41" s="29"/>
      <c r="B41" s="7" t="s">
        <v>27</v>
      </c>
      <c r="D41" s="7">
        <v>1309676</v>
      </c>
      <c r="E41" s="7">
        <v>21.6</v>
      </c>
      <c r="G41" s="10">
        <f>SUM(G30:G38)*(D41/SUM(D39:D41))</f>
        <v>1352162577957.3579</v>
      </c>
    </row>
    <row r="43" spans="1:15" x14ac:dyDescent="0.45">
      <c r="A43" s="7" t="s">
        <v>31</v>
      </c>
      <c r="B43" s="7" t="s">
        <v>34</v>
      </c>
      <c r="C43" s="7" t="s">
        <v>23</v>
      </c>
      <c r="D43" s="7" t="s">
        <v>20</v>
      </c>
      <c r="E43" s="7" t="s">
        <v>22</v>
      </c>
      <c r="F43" s="10" t="s">
        <v>98</v>
      </c>
      <c r="G43" s="10" t="s">
        <v>99</v>
      </c>
    </row>
    <row r="44" spans="1:15" x14ac:dyDescent="0.45">
      <c r="A44" s="29" t="s">
        <v>21</v>
      </c>
      <c r="B44" s="7">
        <v>8.6</v>
      </c>
      <c r="C44" s="7">
        <v>9.5</v>
      </c>
      <c r="D44" s="7">
        <v>245924</v>
      </c>
      <c r="E44" s="7">
        <v>637.6</v>
      </c>
      <c r="F44" s="10">
        <v>300179.5</v>
      </c>
      <c r="G44" s="10">
        <f>F44*D44</f>
        <v>73821343358</v>
      </c>
      <c r="I44" s="4" t="s">
        <v>101</v>
      </c>
    </row>
    <row r="45" spans="1:15" x14ac:dyDescent="0.45">
      <c r="A45" s="29"/>
      <c r="B45" s="7">
        <v>9.6</v>
      </c>
      <c r="C45" s="7">
        <v>10.5</v>
      </c>
      <c r="D45" s="7">
        <v>4151691</v>
      </c>
      <c r="E45" s="7">
        <v>591.1</v>
      </c>
      <c r="F45" s="10">
        <v>309628</v>
      </c>
      <c r="G45" s="10">
        <f>F45*D45</f>
        <v>1285479780948</v>
      </c>
      <c r="I45" s="7"/>
    </row>
    <row r="46" spans="1:15" x14ac:dyDescent="0.45">
      <c r="A46" s="29"/>
      <c r="B46" s="7">
        <v>10.6</v>
      </c>
      <c r="C46" s="7">
        <v>12.5</v>
      </c>
      <c r="D46" s="7">
        <v>1513139</v>
      </c>
      <c r="E46" s="7">
        <v>642.5</v>
      </c>
      <c r="F46" s="10">
        <v>360886</v>
      </c>
      <c r="G46" s="10">
        <f>F46*D46</f>
        <v>546070681154</v>
      </c>
      <c r="I46" s="7"/>
    </row>
    <row r="47" spans="1:15" x14ac:dyDescent="0.45">
      <c r="A47" s="29"/>
      <c r="B47" s="7">
        <v>12.6</v>
      </c>
      <c r="C47" s="7">
        <v>14.5</v>
      </c>
      <c r="D47" s="7">
        <v>4903223</v>
      </c>
      <c r="E47" s="7">
        <v>737.8</v>
      </c>
      <c r="F47" s="10">
        <v>448740.66666666669</v>
      </c>
      <c r="G47" s="10">
        <f>F47*D47</f>
        <v>2200275557835.3335</v>
      </c>
      <c r="I47" s="7"/>
    </row>
    <row r="48" spans="1:15" x14ac:dyDescent="0.45">
      <c r="A48" s="29"/>
      <c r="B48" s="7">
        <v>14.6</v>
      </c>
      <c r="D48" s="7">
        <v>8104165</v>
      </c>
      <c r="E48" s="7">
        <v>1222.4000000000001</v>
      </c>
      <c r="F48" s="10">
        <v>750134</v>
      </c>
      <c r="G48" s="10">
        <f>F48*D48</f>
        <v>6079209708110</v>
      </c>
      <c r="I48" s="7"/>
    </row>
    <row r="49" spans="1:15" x14ac:dyDescent="0.45">
      <c r="A49" s="29" t="s">
        <v>24</v>
      </c>
      <c r="B49" s="7" t="s">
        <v>25</v>
      </c>
      <c r="D49" s="7">
        <v>9068558</v>
      </c>
      <c r="E49" s="7">
        <v>926.7</v>
      </c>
      <c r="G49" s="10">
        <f>SUM(G44:G48)*(D49/SUM(D49:D51))</f>
        <v>4882189920741.6611</v>
      </c>
      <c r="I49" s="7"/>
    </row>
    <row r="50" spans="1:15" x14ac:dyDescent="0.45">
      <c r="A50" s="29"/>
      <c r="B50" s="7" t="s">
        <v>26</v>
      </c>
      <c r="D50" s="7">
        <v>8183854</v>
      </c>
      <c r="E50" s="7">
        <v>928</v>
      </c>
      <c r="G50" s="10">
        <f>SUM(G44:G48)*(D50/SUM(D49:D51))</f>
        <v>4405896671953.9453</v>
      </c>
      <c r="I50" s="7"/>
    </row>
    <row r="51" spans="1:15" x14ac:dyDescent="0.45">
      <c r="A51" s="29"/>
      <c r="B51" s="7" t="s">
        <v>27</v>
      </c>
      <c r="D51" s="7">
        <v>1665731</v>
      </c>
      <c r="E51" s="7">
        <v>665.7</v>
      </c>
      <c r="G51" s="10">
        <f>SUM(G44:G48)*(D51/SUM(D49:D51))</f>
        <v>896770478709.72742</v>
      </c>
      <c r="I51" s="7"/>
    </row>
    <row r="52" spans="1:15" x14ac:dyDescent="0.45">
      <c r="J52" s="4"/>
      <c r="K52" s="4"/>
      <c r="L52" s="4"/>
      <c r="M52" s="4"/>
      <c r="N52" s="4"/>
      <c r="O52" s="4"/>
    </row>
    <row r="53" spans="1:15" x14ac:dyDescent="0.45">
      <c r="A53" s="7" t="s">
        <v>32</v>
      </c>
      <c r="B53" s="7" t="s">
        <v>34</v>
      </c>
      <c r="C53" s="7" t="s">
        <v>23</v>
      </c>
      <c r="D53" s="7" t="s">
        <v>20</v>
      </c>
      <c r="E53" s="7" t="s">
        <v>22</v>
      </c>
      <c r="F53" s="10" t="s">
        <v>98</v>
      </c>
      <c r="G53" s="10" t="s">
        <v>99</v>
      </c>
      <c r="J53" s="4"/>
      <c r="K53" s="4"/>
      <c r="L53" s="4"/>
      <c r="M53" s="4"/>
      <c r="N53" s="4"/>
      <c r="O53" s="4"/>
    </row>
    <row r="54" spans="1:15" x14ac:dyDescent="0.45">
      <c r="A54" s="29" t="s">
        <v>21</v>
      </c>
      <c r="C54" s="7">
        <v>7</v>
      </c>
      <c r="D54" s="7">
        <v>38447</v>
      </c>
      <c r="E54" s="7">
        <v>1164.8</v>
      </c>
      <c r="F54" s="10">
        <v>452100</v>
      </c>
      <c r="G54" s="10">
        <f>F54*D54</f>
        <v>17381888700</v>
      </c>
      <c r="J54" s="4"/>
      <c r="K54" s="4"/>
      <c r="L54" s="4"/>
      <c r="M54" s="4"/>
      <c r="N54" s="4"/>
      <c r="O54" s="4"/>
    </row>
    <row r="55" spans="1:15" x14ac:dyDescent="0.45">
      <c r="A55" s="29"/>
      <c r="B55" s="7">
        <v>8</v>
      </c>
      <c r="C55" s="7">
        <v>13</v>
      </c>
      <c r="D55" s="7">
        <v>750324</v>
      </c>
      <c r="E55" s="7">
        <v>1062.2</v>
      </c>
      <c r="F55" s="10">
        <v>647728</v>
      </c>
      <c r="G55" s="10">
        <f>F55*D55</f>
        <v>486005863872</v>
      </c>
      <c r="J55" s="4"/>
      <c r="K55" s="4"/>
      <c r="L55" s="4"/>
      <c r="M55" s="4"/>
      <c r="N55" s="4"/>
      <c r="O55" s="4"/>
    </row>
    <row r="56" spans="1:15" x14ac:dyDescent="0.45">
      <c r="A56" s="29"/>
      <c r="B56" s="7">
        <v>14</v>
      </c>
      <c r="C56" s="7">
        <v>16</v>
      </c>
      <c r="D56" s="7">
        <v>550407</v>
      </c>
      <c r="E56" s="7">
        <v>1751.9</v>
      </c>
      <c r="F56" s="10">
        <v>1145136</v>
      </c>
      <c r="G56" s="10">
        <f>F56*D56</f>
        <v>630290870352</v>
      </c>
      <c r="J56" s="4"/>
      <c r="K56" s="4"/>
      <c r="L56" s="4"/>
      <c r="M56" s="4"/>
      <c r="N56" s="4"/>
      <c r="O56" s="4"/>
    </row>
    <row r="57" spans="1:15" x14ac:dyDescent="0.45">
      <c r="A57" s="29" t="s">
        <v>24</v>
      </c>
      <c r="B57" s="7" t="s">
        <v>25</v>
      </c>
      <c r="D57" s="7">
        <v>613901</v>
      </c>
      <c r="E57" s="7">
        <v>1317.5</v>
      </c>
      <c r="G57" s="10">
        <f>SUM(G54:G56)*(D57/SUM(D57:D59))</f>
        <v>519696739560.8847</v>
      </c>
      <c r="J57" s="4"/>
      <c r="K57" s="4"/>
      <c r="L57" s="4"/>
      <c r="M57" s="4"/>
      <c r="N57" s="4"/>
      <c r="O57" s="4"/>
    </row>
    <row r="58" spans="1:15" x14ac:dyDescent="0.45">
      <c r="A58" s="29"/>
      <c r="B58" s="7" t="s">
        <v>26</v>
      </c>
      <c r="D58" s="7">
        <v>674557</v>
      </c>
      <c r="E58" s="7">
        <v>1376.8</v>
      </c>
      <c r="G58" s="10">
        <f>SUM(G54:G56)*(D58/SUM(D57:D59))</f>
        <v>571044962539.5166</v>
      </c>
    </row>
    <row r="59" spans="1:15" x14ac:dyDescent="0.45">
      <c r="A59" s="29"/>
      <c r="B59" s="7" t="s">
        <v>27</v>
      </c>
      <c r="D59" s="7">
        <v>50720</v>
      </c>
      <c r="E59" s="7">
        <v>1350</v>
      </c>
      <c r="G59" s="10">
        <f>SUM(G54:G56)*(D59/SUM(D57:D59))</f>
        <v>42936920823.598717</v>
      </c>
    </row>
    <row r="61" spans="1:15" x14ac:dyDescent="0.45">
      <c r="A61" s="7" t="s">
        <v>33</v>
      </c>
      <c r="B61" s="7" t="s">
        <v>36</v>
      </c>
      <c r="C61" s="7" t="s">
        <v>23</v>
      </c>
      <c r="D61" s="7" t="s">
        <v>20</v>
      </c>
      <c r="E61" s="7" t="s">
        <v>22</v>
      </c>
      <c r="F61" s="10" t="s">
        <v>98</v>
      </c>
      <c r="G61" s="10" t="s">
        <v>99</v>
      </c>
      <c r="J61" s="4"/>
      <c r="K61" s="4"/>
      <c r="L61" s="4"/>
      <c r="M61" s="4"/>
      <c r="N61" s="4"/>
      <c r="O61" s="4"/>
    </row>
    <row r="62" spans="1:15" x14ac:dyDescent="0.45">
      <c r="A62" s="29" t="s">
        <v>21</v>
      </c>
      <c r="C62" s="7">
        <v>30</v>
      </c>
      <c r="D62" s="7">
        <v>4348729</v>
      </c>
      <c r="E62" s="7">
        <v>39.4</v>
      </c>
      <c r="F62" s="10">
        <v>65032</v>
      </c>
      <c r="G62" s="10">
        <f>F62*D62</f>
        <v>282806544328</v>
      </c>
      <c r="J62" s="4"/>
      <c r="K62" s="4"/>
      <c r="L62" s="4"/>
      <c r="M62" s="4"/>
      <c r="N62" s="4"/>
      <c r="O62" s="4"/>
    </row>
    <row r="63" spans="1:15" x14ac:dyDescent="0.45">
      <c r="A63" s="29"/>
      <c r="B63" s="7">
        <v>31</v>
      </c>
      <c r="C63" s="7">
        <v>39</v>
      </c>
      <c r="D63" s="7">
        <v>18998484</v>
      </c>
      <c r="E63" s="7">
        <v>43.6</v>
      </c>
      <c r="F63" s="10">
        <v>70268</v>
      </c>
      <c r="G63" s="10">
        <f>F63*D63</f>
        <v>1334985473712</v>
      </c>
      <c r="J63" s="4"/>
      <c r="K63" s="4"/>
      <c r="L63" s="4"/>
      <c r="M63" s="4"/>
      <c r="N63" s="4"/>
      <c r="O63" s="4"/>
    </row>
    <row r="64" spans="1:15" x14ac:dyDescent="0.45">
      <c r="A64" s="29"/>
      <c r="B64" s="7">
        <v>40</v>
      </c>
      <c r="D64" s="7">
        <v>6085079</v>
      </c>
      <c r="E64" s="7">
        <v>47.2</v>
      </c>
      <c r="F64" s="10">
        <v>75044</v>
      </c>
      <c r="G64" s="10">
        <f>F64*D64</f>
        <v>456648668476</v>
      </c>
      <c r="J64" s="4"/>
      <c r="K64" s="4"/>
      <c r="L64" s="4"/>
      <c r="M64" s="4"/>
      <c r="N64" s="4"/>
      <c r="O64" s="4"/>
    </row>
    <row r="65" spans="1:15" x14ac:dyDescent="0.45">
      <c r="A65" s="29" t="s">
        <v>24</v>
      </c>
      <c r="B65" s="7" t="s">
        <v>25</v>
      </c>
      <c r="D65" s="7">
        <v>14382405</v>
      </c>
      <c r="E65" s="7">
        <v>43.5</v>
      </c>
      <c r="G65" s="10">
        <f>SUM(G62:G64)*(D65/SUM(D65:D67))</f>
        <v>1013697679472.3004</v>
      </c>
      <c r="J65" s="4"/>
      <c r="K65" s="4"/>
      <c r="L65" s="4"/>
      <c r="M65" s="4"/>
      <c r="N65" s="4"/>
      <c r="O65" s="4"/>
    </row>
    <row r="66" spans="1:15" x14ac:dyDescent="0.45">
      <c r="A66" s="29"/>
      <c r="B66" s="7" t="s">
        <v>26</v>
      </c>
      <c r="D66" s="7">
        <v>12694232</v>
      </c>
      <c r="E66" s="7">
        <v>44.5</v>
      </c>
      <c r="G66" s="10">
        <f>SUM(G62:G64)*(D66/SUM(D65:D67))</f>
        <v>894712221014.70642</v>
      </c>
      <c r="J66" s="4"/>
      <c r="K66" s="4"/>
      <c r="L66" s="4"/>
      <c r="M66" s="4"/>
      <c r="N66" s="4"/>
      <c r="O66" s="4"/>
    </row>
    <row r="67" spans="1:15" x14ac:dyDescent="0.45">
      <c r="A67" s="29"/>
      <c r="B67" s="7" t="s">
        <v>27</v>
      </c>
      <c r="D67" s="7">
        <v>2355655</v>
      </c>
      <c r="E67" s="7">
        <v>41</v>
      </c>
      <c r="G67" s="10">
        <f>SUM(G62:G64)*(D67/SUM(D65:D67))</f>
        <v>166030786028.99319</v>
      </c>
    </row>
    <row r="68" spans="1:15" x14ac:dyDescent="0.45">
      <c r="J68" s="4"/>
      <c r="K68" s="4"/>
      <c r="L68" s="4"/>
      <c r="M68" s="4"/>
      <c r="N68" s="4"/>
      <c r="O68" s="4"/>
    </row>
    <row r="69" spans="1:15" x14ac:dyDescent="0.45">
      <c r="A69" s="7" t="s">
        <v>37</v>
      </c>
      <c r="B69" s="7" t="s">
        <v>38</v>
      </c>
      <c r="C69" s="7" t="s">
        <v>23</v>
      </c>
      <c r="D69" s="7" t="s">
        <v>20</v>
      </c>
      <c r="E69" s="7" t="s">
        <v>22</v>
      </c>
      <c r="F69" s="10" t="s">
        <v>98</v>
      </c>
      <c r="G69" s="10" t="s">
        <v>99</v>
      </c>
      <c r="J69" s="4"/>
      <c r="K69" s="4"/>
      <c r="L69" s="4"/>
      <c r="M69" s="4"/>
      <c r="N69" s="4"/>
      <c r="O69" s="4"/>
    </row>
    <row r="70" spans="1:15" x14ac:dyDescent="0.45">
      <c r="A70" s="29" t="s">
        <v>21</v>
      </c>
      <c r="C70" s="7">
        <v>10</v>
      </c>
      <c r="D70" s="7">
        <v>7151110</v>
      </c>
      <c r="E70" s="7">
        <v>1025.9000000000001</v>
      </c>
      <c r="F70" s="10">
        <v>346668.33333333331</v>
      </c>
      <c r="G70" s="10">
        <f>F70*D70</f>
        <v>2479063385183.333</v>
      </c>
      <c r="J70" s="4"/>
      <c r="K70" s="4"/>
      <c r="L70" s="4"/>
      <c r="M70" s="4"/>
      <c r="N70" s="4"/>
      <c r="O70" s="4"/>
    </row>
    <row r="71" spans="1:15" x14ac:dyDescent="0.45">
      <c r="A71" s="29"/>
      <c r="B71" s="7">
        <v>11</v>
      </c>
      <c r="C71" s="7">
        <v>15</v>
      </c>
      <c r="D71" s="7">
        <v>3481791</v>
      </c>
      <c r="E71" s="7">
        <v>1816.5</v>
      </c>
      <c r="F71" s="10">
        <v>637836.66666666663</v>
      </c>
      <c r="G71" s="10">
        <f>F71*D71</f>
        <v>2220813965470</v>
      </c>
      <c r="J71" s="4"/>
      <c r="K71" s="4"/>
      <c r="L71" s="4"/>
      <c r="M71" s="4"/>
      <c r="N71" s="4"/>
      <c r="O71" s="4"/>
    </row>
    <row r="72" spans="1:15" x14ac:dyDescent="0.45">
      <c r="A72" s="29"/>
      <c r="B72" s="7">
        <v>16</v>
      </c>
      <c r="C72" s="7">
        <v>20</v>
      </c>
      <c r="D72" s="7">
        <v>7357883</v>
      </c>
      <c r="E72" s="7">
        <v>2023.1</v>
      </c>
      <c r="F72" s="10">
        <v>1297183.3333333333</v>
      </c>
      <c r="G72" s="10">
        <f>F72*D72</f>
        <v>9544523196216.666</v>
      </c>
      <c r="J72" s="4"/>
      <c r="K72" s="4"/>
      <c r="L72" s="4"/>
      <c r="M72" s="4"/>
      <c r="N72" s="4"/>
      <c r="O72" s="4"/>
    </row>
    <row r="73" spans="1:15" x14ac:dyDescent="0.45">
      <c r="A73" s="29"/>
      <c r="B73" s="7">
        <v>21</v>
      </c>
      <c r="C73" s="7">
        <v>25</v>
      </c>
      <c r="D73" s="7">
        <v>552107</v>
      </c>
      <c r="E73" s="7">
        <v>1895.8</v>
      </c>
      <c r="F73" s="10">
        <v>1514150</v>
      </c>
      <c r="G73" s="10">
        <f>F73*D73</f>
        <v>835972814050</v>
      </c>
      <c r="J73" s="4"/>
      <c r="K73" s="4"/>
      <c r="L73" s="4"/>
      <c r="M73" s="4"/>
      <c r="N73" s="4"/>
      <c r="O73" s="4"/>
    </row>
    <row r="74" spans="1:15" x14ac:dyDescent="0.45">
      <c r="A74" s="29"/>
      <c r="B74" s="7">
        <v>26</v>
      </c>
      <c r="D74" s="7">
        <v>138712</v>
      </c>
      <c r="E74" s="7">
        <v>1869.9</v>
      </c>
      <c r="F74" s="10">
        <v>1889751.6666666667</v>
      </c>
      <c r="G74" s="10">
        <f>F74*D74</f>
        <v>262131233186.66669</v>
      </c>
      <c r="J74" s="4"/>
      <c r="K74" s="4"/>
      <c r="L74" s="4"/>
      <c r="M74" s="4"/>
      <c r="N74" s="4"/>
      <c r="O74" s="4"/>
    </row>
    <row r="75" spans="1:15" x14ac:dyDescent="0.45">
      <c r="A75" s="29" t="s">
        <v>24</v>
      </c>
      <c r="B75" s="7" t="s">
        <v>25</v>
      </c>
      <c r="D75" s="7">
        <v>9168676</v>
      </c>
      <c r="E75" s="7">
        <v>1615</v>
      </c>
      <c r="G75" s="10">
        <f>SUM(G70:G74)*(D75/SUM(D75:D77))</f>
        <v>7529891633067.2422</v>
      </c>
      <c r="J75" s="4"/>
      <c r="K75" s="4"/>
      <c r="L75" s="4"/>
      <c r="M75" s="4"/>
      <c r="N75" s="4"/>
      <c r="O75" s="4"/>
    </row>
    <row r="76" spans="1:15" x14ac:dyDescent="0.45">
      <c r="A76" s="29"/>
      <c r="B76" s="7" t="s">
        <v>26</v>
      </c>
      <c r="D76" s="7">
        <v>8208516</v>
      </c>
      <c r="E76" s="7">
        <v>1585.5</v>
      </c>
      <c r="G76" s="10">
        <f>SUM(G70:G74)*(D76/SUM(D75:D77))</f>
        <v>6741348036324.8291</v>
      </c>
      <c r="J76" s="4"/>
      <c r="K76" s="4"/>
      <c r="L76" s="4"/>
      <c r="M76" s="4"/>
      <c r="N76" s="4"/>
      <c r="O76" s="4"/>
    </row>
    <row r="77" spans="1:15" x14ac:dyDescent="0.45">
      <c r="A77" s="29"/>
      <c r="B77" s="7" t="s">
        <v>27</v>
      </c>
      <c r="D77" s="7">
        <v>1304412</v>
      </c>
      <c r="E77" s="7">
        <v>1557.3</v>
      </c>
      <c r="G77" s="10">
        <f>SUM(G70:G74)*(D77/SUM(D75:D77))</f>
        <v>1071264924714.5942</v>
      </c>
    </row>
  </sheetData>
  <mergeCells count="14">
    <mergeCell ref="A39:A41"/>
    <mergeCell ref="A25:A27"/>
    <mergeCell ref="A2:A10"/>
    <mergeCell ref="A11:A13"/>
    <mergeCell ref="A16:A24"/>
    <mergeCell ref="A30:A38"/>
    <mergeCell ref="A65:A67"/>
    <mergeCell ref="A70:A74"/>
    <mergeCell ref="A75:A77"/>
    <mergeCell ref="A49:A51"/>
    <mergeCell ref="A44:A48"/>
    <mergeCell ref="A54:A56"/>
    <mergeCell ref="A57:A59"/>
    <mergeCell ref="A62:A64"/>
  </mergeCells>
  <phoneticPr fontId="5" type="noConversion"/>
  <hyperlinks>
    <hyperlink ref="L24" r:id="rId1" display="http://prod.danawa.com/info/?pcode=13906859&amp;cate=102110" xr:uid="{EE7BADBA-6FE0-42E2-A0F1-6D004E23C919}"/>
    <hyperlink ref="M24" r:id="rId2" display="http://prod.danawa.com/info/?pcode=8322525&amp;cate=102110" xr:uid="{2F5FB123-409C-4ECA-A8EC-0DB7214AB9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B94F-416F-4529-B812-7436C0734FCA}">
  <dimension ref="A1:AX42"/>
  <sheetViews>
    <sheetView workbookViewId="0">
      <selection activeCell="O42" sqref="O42"/>
    </sheetView>
  </sheetViews>
  <sheetFormatPr defaultRowHeight="17" x14ac:dyDescent="0.45"/>
  <cols>
    <col min="1" max="1" width="19" bestFit="1" customWidth="1"/>
    <col min="2" max="2" width="12.5" bestFit="1" customWidth="1"/>
    <col min="3" max="4" width="10.5" bestFit="1" customWidth="1"/>
    <col min="5" max="5" width="9.75" bestFit="1" customWidth="1"/>
    <col min="6" max="6" width="10.5" bestFit="1" customWidth="1"/>
    <col min="7" max="9" width="9.75" bestFit="1" customWidth="1"/>
    <col min="10" max="10" width="10.5" bestFit="1" customWidth="1"/>
    <col min="11" max="12" width="9.75" bestFit="1" customWidth="1"/>
    <col min="13" max="13" width="10.5" bestFit="1" customWidth="1"/>
    <col min="14" max="14" width="13.1640625" bestFit="1" customWidth="1"/>
    <col min="15" max="16" width="9.75" bestFit="1" customWidth="1"/>
    <col min="17" max="17" width="10.5" bestFit="1" customWidth="1"/>
    <col min="18" max="18" width="9.75" bestFit="1" customWidth="1"/>
    <col min="19" max="20" width="12.4140625" bestFit="1" customWidth="1"/>
    <col min="21" max="26" width="9.75" bestFit="1" customWidth="1"/>
    <col min="27" max="27" width="10.5" bestFit="1" customWidth="1"/>
    <col min="28" max="28" width="13.25" bestFit="1" customWidth="1"/>
    <col min="29" max="29" width="11.75" bestFit="1" customWidth="1"/>
    <col min="30" max="30" width="10.5" bestFit="1" customWidth="1"/>
    <col min="31" max="36" width="9.75" bestFit="1" customWidth="1"/>
    <col min="37" max="38" width="13.1640625" bestFit="1" customWidth="1"/>
    <col min="39" max="40" width="9.75" bestFit="1" customWidth="1"/>
    <col min="41" max="41" width="11.1640625" bestFit="1" customWidth="1"/>
    <col min="42" max="43" width="15.08203125" bestFit="1" customWidth="1"/>
    <col min="44" max="46" width="10.5" bestFit="1" customWidth="1"/>
    <col min="47" max="50" width="9.75" bestFit="1" customWidth="1"/>
  </cols>
  <sheetData>
    <row r="1" spans="1:50" x14ac:dyDescent="0.45">
      <c r="A1" t="s">
        <v>80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s="6" t="s">
        <v>66</v>
      </c>
      <c r="AE1" s="6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s="6" t="s">
        <v>82</v>
      </c>
      <c r="AL1" s="6" t="s">
        <v>83</v>
      </c>
      <c r="AM1" s="6" t="s">
        <v>84</v>
      </c>
      <c r="AN1" s="6" t="s">
        <v>85</v>
      </c>
      <c r="AO1" s="6" t="s">
        <v>86</v>
      </c>
      <c r="AP1" s="6" t="s">
        <v>87</v>
      </c>
      <c r="AQ1" s="6" t="s">
        <v>88</v>
      </c>
      <c r="AR1" s="6" t="s">
        <v>89</v>
      </c>
      <c r="AS1" s="6" t="s">
        <v>90</v>
      </c>
      <c r="AT1" s="6" t="s">
        <v>91</v>
      </c>
      <c r="AU1" s="6" t="s">
        <v>92</v>
      </c>
      <c r="AV1" s="6" t="s">
        <v>93</v>
      </c>
      <c r="AW1" s="6" t="s">
        <v>94</v>
      </c>
    </row>
    <row r="2" spans="1:50" x14ac:dyDescent="0.45">
      <c r="A2" t="s">
        <v>44</v>
      </c>
      <c r="B2">
        <v>92.9</v>
      </c>
      <c r="C2">
        <v>98</v>
      </c>
      <c r="D2">
        <v>23.4</v>
      </c>
      <c r="E2">
        <v>90.4</v>
      </c>
      <c r="F2">
        <v>1.4</v>
      </c>
      <c r="G2">
        <v>77.2</v>
      </c>
      <c r="H2">
        <v>31.3</v>
      </c>
      <c r="I2">
        <v>67.5</v>
      </c>
      <c r="J2">
        <v>53.6</v>
      </c>
      <c r="K2">
        <v>4.3</v>
      </c>
      <c r="L2">
        <v>0</v>
      </c>
      <c r="M2">
        <v>0.5</v>
      </c>
      <c r="N2">
        <v>5.3</v>
      </c>
      <c r="O2">
        <v>7.6</v>
      </c>
      <c r="P2">
        <v>36.1</v>
      </c>
      <c r="Q2">
        <v>0.6</v>
      </c>
      <c r="R2">
        <v>8.1</v>
      </c>
      <c r="S2">
        <v>0</v>
      </c>
      <c r="T2">
        <v>0</v>
      </c>
      <c r="U2">
        <v>37.799999999999997</v>
      </c>
      <c r="V2">
        <v>5.5</v>
      </c>
      <c r="W2" s="6">
        <v>1.5</v>
      </c>
      <c r="X2" s="6">
        <v>2.7</v>
      </c>
      <c r="Y2" s="6">
        <v>0.4</v>
      </c>
      <c r="Z2" s="6">
        <v>2.2999999999999998</v>
      </c>
      <c r="AA2" s="6">
        <v>1.1000000000000001</v>
      </c>
      <c r="AB2">
        <v>0.5</v>
      </c>
      <c r="AC2">
        <v>0</v>
      </c>
      <c r="AD2" s="6">
        <v>22.1</v>
      </c>
      <c r="AE2" s="6">
        <v>4.2</v>
      </c>
      <c r="AF2" s="6">
        <v>3.2</v>
      </c>
      <c r="AG2" s="6">
        <v>13.8</v>
      </c>
      <c r="AH2" s="6">
        <v>2.1</v>
      </c>
      <c r="AI2">
        <v>0.2</v>
      </c>
      <c r="AJ2">
        <v>0</v>
      </c>
      <c r="AK2" s="6">
        <v>30.7</v>
      </c>
      <c r="AL2" s="6">
        <v>4.8</v>
      </c>
      <c r="AM2" s="6">
        <v>0</v>
      </c>
      <c r="AN2" s="6">
        <v>67.400000000000006</v>
      </c>
      <c r="AO2" s="6">
        <v>10.6</v>
      </c>
      <c r="AP2" s="6">
        <v>25.7</v>
      </c>
      <c r="AQ2" s="6">
        <v>17.8</v>
      </c>
      <c r="AR2" s="6">
        <v>4.5</v>
      </c>
      <c r="AS2" s="6">
        <v>0.4</v>
      </c>
      <c r="AT2" s="6">
        <v>0.5</v>
      </c>
      <c r="AU2" s="6">
        <v>1.6</v>
      </c>
      <c r="AV2" s="6">
        <v>0.4</v>
      </c>
      <c r="AW2" s="6">
        <v>0</v>
      </c>
    </row>
    <row r="3" spans="1:50" x14ac:dyDescent="0.45">
      <c r="A3" t="s">
        <v>45</v>
      </c>
      <c r="B3">
        <v>91.9</v>
      </c>
      <c r="C3">
        <v>95.5</v>
      </c>
      <c r="D3">
        <v>26.7</v>
      </c>
      <c r="E3">
        <v>97.1</v>
      </c>
      <c r="F3">
        <v>0.3</v>
      </c>
      <c r="G3">
        <v>89.4</v>
      </c>
      <c r="H3">
        <v>49</v>
      </c>
      <c r="I3">
        <v>79.400000000000006</v>
      </c>
      <c r="J3">
        <v>58</v>
      </c>
      <c r="K3">
        <v>5.7</v>
      </c>
      <c r="L3">
        <v>0.1</v>
      </c>
      <c r="M3">
        <v>0.6</v>
      </c>
      <c r="N3">
        <v>4.7</v>
      </c>
      <c r="O3">
        <v>2.2000000000000002</v>
      </c>
      <c r="P3">
        <v>38.9</v>
      </c>
      <c r="Q3">
        <v>0.1</v>
      </c>
      <c r="R3">
        <v>13.9</v>
      </c>
      <c r="S3">
        <v>0</v>
      </c>
      <c r="T3">
        <v>2.1</v>
      </c>
      <c r="U3">
        <v>51.6</v>
      </c>
      <c r="V3">
        <v>0.5</v>
      </c>
      <c r="W3" s="6">
        <v>9.4</v>
      </c>
      <c r="X3" s="6">
        <v>1</v>
      </c>
      <c r="Y3" s="6">
        <v>0.8</v>
      </c>
      <c r="Z3" s="6">
        <v>1.1000000000000001</v>
      </c>
      <c r="AA3" s="6">
        <v>4.5999999999999996</v>
      </c>
      <c r="AB3" s="6">
        <v>2.7</v>
      </c>
      <c r="AC3">
        <v>0</v>
      </c>
      <c r="AD3">
        <v>18.899999999999999</v>
      </c>
      <c r="AE3" s="6">
        <v>7.1</v>
      </c>
      <c r="AF3" s="6">
        <v>7.1</v>
      </c>
      <c r="AG3" s="6">
        <v>11.6</v>
      </c>
      <c r="AH3" s="6">
        <v>3.3</v>
      </c>
      <c r="AI3" s="6">
        <v>0.2</v>
      </c>
      <c r="AJ3">
        <v>0</v>
      </c>
      <c r="AK3" s="6">
        <v>45.1</v>
      </c>
      <c r="AL3" s="6">
        <v>2.9</v>
      </c>
      <c r="AM3" s="6">
        <v>0.1</v>
      </c>
      <c r="AN3" s="6">
        <v>73.599999999999994</v>
      </c>
      <c r="AO3" s="6">
        <v>23.9</v>
      </c>
      <c r="AP3" s="6">
        <v>48.7</v>
      </c>
      <c r="AQ3" s="6">
        <v>12.2</v>
      </c>
      <c r="AR3" s="6">
        <v>3.9</v>
      </c>
      <c r="AS3" s="6">
        <v>0.1</v>
      </c>
      <c r="AT3" s="6">
        <v>2.4</v>
      </c>
      <c r="AU3" s="6">
        <v>1.2</v>
      </c>
      <c r="AV3" s="6">
        <v>0.5</v>
      </c>
      <c r="AW3" s="6">
        <v>0</v>
      </c>
    </row>
    <row r="4" spans="1:50" x14ac:dyDescent="0.45">
      <c r="A4" t="s">
        <v>46</v>
      </c>
      <c r="B4">
        <v>89.4</v>
      </c>
      <c r="C4">
        <v>97.6</v>
      </c>
      <c r="D4">
        <v>37.6</v>
      </c>
      <c r="E4">
        <v>96.2</v>
      </c>
      <c r="F4">
        <v>1.6</v>
      </c>
      <c r="G4">
        <v>86</v>
      </c>
      <c r="H4">
        <v>61.3</v>
      </c>
      <c r="I4">
        <v>79.099999999999994</v>
      </c>
      <c r="J4">
        <v>61.5</v>
      </c>
      <c r="K4">
        <v>9.6999999999999993</v>
      </c>
      <c r="L4">
        <v>1.4</v>
      </c>
      <c r="M4">
        <v>2</v>
      </c>
      <c r="N4">
        <v>5.3</v>
      </c>
      <c r="O4">
        <v>6.4</v>
      </c>
      <c r="P4">
        <v>40</v>
      </c>
      <c r="Q4">
        <v>0.4</v>
      </c>
      <c r="R4">
        <v>18.5</v>
      </c>
      <c r="S4">
        <v>0.3</v>
      </c>
      <c r="T4">
        <v>4.0999999999999996</v>
      </c>
      <c r="U4">
        <v>43.6</v>
      </c>
      <c r="V4">
        <v>5.0999999999999996</v>
      </c>
      <c r="W4" s="6">
        <v>9.3000000000000007</v>
      </c>
      <c r="X4" s="6">
        <v>0.5</v>
      </c>
      <c r="Y4" s="6">
        <v>2.9</v>
      </c>
      <c r="Z4" s="6">
        <v>2.8</v>
      </c>
      <c r="AA4" s="6">
        <v>11.5</v>
      </c>
      <c r="AB4" s="6">
        <v>2.5</v>
      </c>
      <c r="AC4">
        <v>0.6</v>
      </c>
      <c r="AD4">
        <v>35.299999999999997</v>
      </c>
      <c r="AE4">
        <v>12.7</v>
      </c>
      <c r="AF4">
        <v>12.7</v>
      </c>
      <c r="AG4">
        <v>18</v>
      </c>
      <c r="AH4">
        <v>3.9</v>
      </c>
      <c r="AI4">
        <v>0.8</v>
      </c>
      <c r="AJ4">
        <v>0</v>
      </c>
      <c r="AK4" s="6">
        <v>51.7</v>
      </c>
      <c r="AL4" s="6">
        <v>6.7</v>
      </c>
      <c r="AM4" s="6">
        <v>1.3</v>
      </c>
      <c r="AN4" s="6">
        <v>76.5</v>
      </c>
      <c r="AO4" s="6">
        <v>25.3</v>
      </c>
      <c r="AP4" s="6">
        <v>50.2</v>
      </c>
      <c r="AQ4" s="6">
        <v>16.2</v>
      </c>
      <c r="AR4" s="6">
        <v>5</v>
      </c>
      <c r="AS4" s="6">
        <v>2.1</v>
      </c>
      <c r="AT4" s="6">
        <v>3.5</v>
      </c>
      <c r="AU4" s="6">
        <v>3.4</v>
      </c>
      <c r="AV4" s="6">
        <v>0.5</v>
      </c>
      <c r="AW4" s="6">
        <v>0.4</v>
      </c>
    </row>
    <row r="5" spans="1:50" x14ac:dyDescent="0.45">
      <c r="A5" t="s">
        <v>47</v>
      </c>
      <c r="B5">
        <v>96</v>
      </c>
      <c r="C5">
        <v>98.1</v>
      </c>
      <c r="D5">
        <v>53.1</v>
      </c>
      <c r="E5">
        <v>96.7</v>
      </c>
      <c r="F5">
        <v>3.2</v>
      </c>
      <c r="G5">
        <v>87.8</v>
      </c>
      <c r="H5">
        <v>71.2</v>
      </c>
      <c r="I5">
        <v>87.7</v>
      </c>
      <c r="J5">
        <v>68.5</v>
      </c>
      <c r="K5">
        <v>19.5</v>
      </c>
      <c r="L5">
        <v>2.4</v>
      </c>
      <c r="M5">
        <v>2.9</v>
      </c>
      <c r="N5">
        <v>10.8</v>
      </c>
      <c r="O5">
        <v>8.8000000000000007</v>
      </c>
      <c r="P5">
        <v>44.1</v>
      </c>
      <c r="Q5">
        <v>1.7</v>
      </c>
      <c r="R5">
        <v>29.4</v>
      </c>
      <c r="S5">
        <v>0.5</v>
      </c>
      <c r="T5">
        <v>12.3</v>
      </c>
      <c r="U5">
        <v>51.9</v>
      </c>
      <c r="V5">
        <v>3.3</v>
      </c>
      <c r="W5" s="6">
        <v>9.9</v>
      </c>
      <c r="X5" s="6">
        <v>2.5</v>
      </c>
      <c r="Y5" s="6">
        <v>6.6</v>
      </c>
      <c r="Z5" s="6">
        <v>7.3</v>
      </c>
      <c r="AA5" s="6">
        <v>15.9</v>
      </c>
      <c r="AB5" s="6">
        <v>5.2</v>
      </c>
      <c r="AC5">
        <v>1.9</v>
      </c>
      <c r="AD5">
        <v>44.6</v>
      </c>
      <c r="AE5">
        <v>14.6</v>
      </c>
      <c r="AF5">
        <v>14.6</v>
      </c>
      <c r="AG5">
        <v>18.899999999999999</v>
      </c>
      <c r="AH5">
        <v>3.9</v>
      </c>
      <c r="AI5">
        <v>0.5</v>
      </c>
      <c r="AJ5">
        <v>0.4</v>
      </c>
      <c r="AK5" s="6">
        <v>63.9</v>
      </c>
      <c r="AL5" s="6">
        <v>10.199999999999999</v>
      </c>
      <c r="AM5" s="6">
        <v>2.5</v>
      </c>
      <c r="AN5" s="6">
        <v>73.599999999999994</v>
      </c>
      <c r="AO5" s="6">
        <v>37.5</v>
      </c>
      <c r="AP5" s="6">
        <v>55.7</v>
      </c>
      <c r="AQ5" s="6">
        <v>22.2</v>
      </c>
      <c r="AR5" s="6">
        <v>3</v>
      </c>
      <c r="AS5" s="6">
        <v>2.2000000000000002</v>
      </c>
      <c r="AT5" s="6">
        <v>2.9</v>
      </c>
      <c r="AU5" s="6">
        <v>9.1</v>
      </c>
      <c r="AV5" s="6">
        <v>2.1</v>
      </c>
      <c r="AW5" s="6">
        <v>0.2</v>
      </c>
    </row>
    <row r="6" spans="1:50" x14ac:dyDescent="0.45">
      <c r="A6" t="s">
        <v>48</v>
      </c>
      <c r="B6">
        <v>98.7</v>
      </c>
      <c r="C6">
        <v>98.4</v>
      </c>
      <c r="D6">
        <v>71.5</v>
      </c>
      <c r="E6">
        <v>98.5</v>
      </c>
      <c r="F6">
        <v>7.4</v>
      </c>
      <c r="G6">
        <v>90.9</v>
      </c>
      <c r="H6">
        <v>86.6</v>
      </c>
      <c r="I6">
        <v>92</v>
      </c>
      <c r="J6">
        <v>79.599999999999994</v>
      </c>
      <c r="K6">
        <v>37.799999999999997</v>
      </c>
      <c r="L6">
        <v>4.4000000000000004</v>
      </c>
      <c r="M6">
        <v>4.5</v>
      </c>
      <c r="N6">
        <v>13.5</v>
      </c>
      <c r="O6">
        <v>17</v>
      </c>
      <c r="P6">
        <v>50.1</v>
      </c>
      <c r="Q6">
        <v>4</v>
      </c>
      <c r="R6">
        <v>47.9</v>
      </c>
      <c r="S6">
        <v>2.2000000000000002</v>
      </c>
      <c r="T6">
        <v>24.2</v>
      </c>
      <c r="U6">
        <v>50.7</v>
      </c>
      <c r="V6">
        <v>4.0999999999999996</v>
      </c>
      <c r="W6" s="6">
        <v>15.2</v>
      </c>
      <c r="X6" s="6">
        <v>3</v>
      </c>
      <c r="Y6" s="6">
        <v>9.5</v>
      </c>
      <c r="Z6" s="6">
        <v>14.4</v>
      </c>
      <c r="AA6" s="6">
        <v>28.2</v>
      </c>
      <c r="AB6" s="6">
        <v>8.1999999999999993</v>
      </c>
      <c r="AC6">
        <v>2.4</v>
      </c>
      <c r="AD6">
        <v>54.3</v>
      </c>
      <c r="AE6">
        <v>31.6</v>
      </c>
      <c r="AF6">
        <v>31.7</v>
      </c>
      <c r="AG6">
        <v>28.1</v>
      </c>
      <c r="AH6">
        <v>10.6</v>
      </c>
      <c r="AI6">
        <v>1.5</v>
      </c>
      <c r="AJ6">
        <v>1.4</v>
      </c>
      <c r="AK6" s="6">
        <v>77.5</v>
      </c>
      <c r="AL6" s="6">
        <v>15.9</v>
      </c>
      <c r="AM6" s="6">
        <v>8</v>
      </c>
      <c r="AN6" s="6">
        <v>77</v>
      </c>
      <c r="AO6" s="6">
        <v>50.6</v>
      </c>
      <c r="AP6" s="6">
        <v>60</v>
      </c>
      <c r="AQ6" s="6">
        <v>29</v>
      </c>
      <c r="AR6" s="6">
        <v>8.6</v>
      </c>
      <c r="AS6" s="6">
        <v>2.8</v>
      </c>
      <c r="AT6" s="6">
        <v>4.8</v>
      </c>
      <c r="AU6" s="6">
        <v>18.8</v>
      </c>
      <c r="AV6" s="6">
        <v>3.9</v>
      </c>
      <c r="AW6" s="6">
        <v>1.6</v>
      </c>
    </row>
    <row r="7" spans="1:50" x14ac:dyDescent="0.45">
      <c r="A7" t="s">
        <v>49</v>
      </c>
      <c r="B7">
        <v>98.9</v>
      </c>
      <c r="C7">
        <v>98.4</v>
      </c>
      <c r="D7">
        <v>86.7</v>
      </c>
      <c r="E7">
        <v>99.3</v>
      </c>
      <c r="F7">
        <v>10.3</v>
      </c>
      <c r="G7">
        <v>93.5</v>
      </c>
      <c r="H7">
        <v>94.7</v>
      </c>
      <c r="I7">
        <v>94.4</v>
      </c>
      <c r="J7">
        <v>80.900000000000006</v>
      </c>
      <c r="K7">
        <v>49.8</v>
      </c>
      <c r="L7">
        <v>7.2</v>
      </c>
      <c r="M7">
        <v>8.6</v>
      </c>
      <c r="N7">
        <v>22.7</v>
      </c>
      <c r="O7">
        <v>22.5</v>
      </c>
      <c r="P7">
        <v>48.1</v>
      </c>
      <c r="Q7">
        <v>7.3</v>
      </c>
      <c r="R7">
        <v>60.8</v>
      </c>
      <c r="S7">
        <v>3.3</v>
      </c>
      <c r="T7">
        <v>30.6</v>
      </c>
      <c r="U7">
        <v>58</v>
      </c>
      <c r="V7">
        <v>3.8</v>
      </c>
      <c r="W7" s="6">
        <v>17</v>
      </c>
      <c r="X7" s="6">
        <v>7.5</v>
      </c>
      <c r="Y7" s="6">
        <v>12.9</v>
      </c>
      <c r="Z7" s="6">
        <v>18.899999999999999</v>
      </c>
      <c r="AA7" s="6">
        <v>36.4</v>
      </c>
      <c r="AB7">
        <v>12.2</v>
      </c>
      <c r="AC7">
        <v>3.3</v>
      </c>
      <c r="AD7">
        <v>66</v>
      </c>
      <c r="AE7">
        <v>54.2</v>
      </c>
      <c r="AF7">
        <v>53.9</v>
      </c>
      <c r="AG7">
        <v>39.9</v>
      </c>
      <c r="AH7">
        <v>13.5</v>
      </c>
      <c r="AI7">
        <v>3</v>
      </c>
      <c r="AJ7">
        <v>1</v>
      </c>
      <c r="AK7" s="6">
        <v>82.5</v>
      </c>
      <c r="AL7" s="6">
        <v>20.5</v>
      </c>
      <c r="AM7" s="6">
        <v>15</v>
      </c>
      <c r="AN7" s="6">
        <v>75.099999999999994</v>
      </c>
      <c r="AO7" s="6">
        <v>66.8</v>
      </c>
      <c r="AP7" s="6">
        <v>56.7</v>
      </c>
      <c r="AQ7" s="6">
        <v>38.700000000000003</v>
      </c>
      <c r="AR7" s="6">
        <v>11.4</v>
      </c>
      <c r="AS7" s="6">
        <v>3.8</v>
      </c>
      <c r="AT7" s="6">
        <v>6.5</v>
      </c>
      <c r="AU7" s="6">
        <v>29.4</v>
      </c>
      <c r="AV7" s="6">
        <v>6.4</v>
      </c>
      <c r="AW7" s="6">
        <v>2.2000000000000002</v>
      </c>
    </row>
    <row r="8" spans="1:50" x14ac:dyDescent="0.45">
      <c r="A8" s="6"/>
      <c r="B8" s="6"/>
      <c r="C8" s="6"/>
      <c r="D8" s="6"/>
      <c r="E8" s="6"/>
    </row>
    <row r="9" spans="1:50" x14ac:dyDescent="0.45">
      <c r="A9" s="6" t="s">
        <v>81</v>
      </c>
      <c r="B9" s="6" t="s">
        <v>73</v>
      </c>
      <c r="C9" s="6" t="s">
        <v>74</v>
      </c>
      <c r="D9" s="6" t="s">
        <v>75</v>
      </c>
      <c r="E9" s="6" t="s">
        <v>76</v>
      </c>
      <c r="F9" s="6" t="s">
        <v>77</v>
      </c>
      <c r="G9" s="6" t="s">
        <v>78</v>
      </c>
      <c r="H9" s="6" t="s">
        <v>79</v>
      </c>
      <c r="I9" s="6" t="s">
        <v>39</v>
      </c>
      <c r="J9" s="6" t="s">
        <v>40</v>
      </c>
      <c r="K9" s="6" t="s">
        <v>41</v>
      </c>
      <c r="L9" s="6" t="s">
        <v>42</v>
      </c>
      <c r="M9" s="6" t="s">
        <v>43</v>
      </c>
      <c r="N9" s="6" t="s">
        <v>50</v>
      </c>
      <c r="O9" s="6" t="s">
        <v>51</v>
      </c>
      <c r="P9" s="6" t="s">
        <v>52</v>
      </c>
      <c r="Q9" s="6" t="s">
        <v>53</v>
      </c>
      <c r="R9" s="6" t="s">
        <v>54</v>
      </c>
      <c r="S9" s="6" t="s">
        <v>55</v>
      </c>
      <c r="T9" s="6" t="s">
        <v>56</v>
      </c>
      <c r="U9" s="6" t="s">
        <v>57</v>
      </c>
      <c r="V9" s="6" t="s">
        <v>105</v>
      </c>
      <c r="W9" s="6" t="s">
        <v>59</v>
      </c>
      <c r="X9" s="6" t="s">
        <v>60</v>
      </c>
      <c r="Y9" s="6" t="s">
        <v>61</v>
      </c>
      <c r="Z9" s="6" t="s">
        <v>62</v>
      </c>
      <c r="AA9" s="6" t="s">
        <v>63</v>
      </c>
      <c r="AB9" s="6" t="s">
        <v>64</v>
      </c>
      <c r="AC9" s="6" t="s">
        <v>65</v>
      </c>
      <c r="AD9" s="6" t="s">
        <v>66</v>
      </c>
      <c r="AE9" s="6" t="s">
        <v>67</v>
      </c>
      <c r="AF9" s="6" t="s">
        <v>68</v>
      </c>
      <c r="AG9" s="6" t="s">
        <v>69</v>
      </c>
      <c r="AH9" s="6" t="s">
        <v>70</v>
      </c>
      <c r="AI9" s="6" t="s">
        <v>71</v>
      </c>
      <c r="AJ9" s="6" t="s">
        <v>72</v>
      </c>
      <c r="AK9" s="6" t="s">
        <v>82</v>
      </c>
      <c r="AL9" s="6" t="s">
        <v>83</v>
      </c>
      <c r="AM9" s="6" t="s">
        <v>84</v>
      </c>
      <c r="AN9" s="6" t="s">
        <v>85</v>
      </c>
      <c r="AO9" s="6" t="s">
        <v>86</v>
      </c>
      <c r="AP9" s="6" t="s">
        <v>87</v>
      </c>
      <c r="AQ9" s="6" t="s">
        <v>88</v>
      </c>
      <c r="AR9" s="6" t="s">
        <v>89</v>
      </c>
      <c r="AS9" s="6" t="s">
        <v>90</v>
      </c>
      <c r="AT9" s="6" t="s">
        <v>91</v>
      </c>
      <c r="AU9" s="6" t="s">
        <v>92</v>
      </c>
      <c r="AV9" s="6" t="s">
        <v>93</v>
      </c>
      <c r="AW9" s="6" t="s">
        <v>94</v>
      </c>
      <c r="AX9" t="s">
        <v>156</v>
      </c>
    </row>
    <row r="10" spans="1:50" x14ac:dyDescent="0.45">
      <c r="A10" s="6" t="s">
        <v>44</v>
      </c>
      <c r="B10" s="6">
        <v>286</v>
      </c>
      <c r="C10" s="6">
        <v>301</v>
      </c>
      <c r="D10">
        <v>72</v>
      </c>
      <c r="E10">
        <v>278</v>
      </c>
      <c r="F10">
        <v>4</v>
      </c>
      <c r="G10">
        <v>237</v>
      </c>
      <c r="H10">
        <v>96</v>
      </c>
      <c r="I10">
        <v>208</v>
      </c>
      <c r="J10">
        <v>165</v>
      </c>
      <c r="K10">
        <v>13</v>
      </c>
      <c r="L10">
        <v>0</v>
      </c>
      <c r="M10">
        <v>1</v>
      </c>
      <c r="N10">
        <v>16</v>
      </c>
      <c r="O10">
        <v>23</v>
      </c>
      <c r="P10">
        <v>111</v>
      </c>
      <c r="Q10">
        <v>2</v>
      </c>
      <c r="R10">
        <v>25</v>
      </c>
      <c r="S10">
        <v>0</v>
      </c>
      <c r="T10">
        <v>0</v>
      </c>
      <c r="U10">
        <v>116</v>
      </c>
      <c r="V10">
        <v>17</v>
      </c>
      <c r="W10">
        <v>5</v>
      </c>
      <c r="X10">
        <v>8</v>
      </c>
      <c r="Y10">
        <v>1</v>
      </c>
      <c r="Z10">
        <v>7</v>
      </c>
      <c r="AA10">
        <v>3</v>
      </c>
      <c r="AB10">
        <v>2</v>
      </c>
      <c r="AC10">
        <v>0</v>
      </c>
      <c r="AD10">
        <v>68</v>
      </c>
      <c r="AE10">
        <v>13</v>
      </c>
      <c r="AF10">
        <v>10</v>
      </c>
      <c r="AG10">
        <v>42</v>
      </c>
      <c r="AH10">
        <v>6</v>
      </c>
      <c r="AI10">
        <v>1</v>
      </c>
      <c r="AJ10">
        <v>0</v>
      </c>
      <c r="AK10" s="6">
        <v>94</v>
      </c>
      <c r="AL10" s="6">
        <v>15</v>
      </c>
      <c r="AM10">
        <v>0</v>
      </c>
      <c r="AN10">
        <v>207</v>
      </c>
      <c r="AO10">
        <v>32</v>
      </c>
      <c r="AP10">
        <v>79</v>
      </c>
      <c r="AQ10">
        <v>55</v>
      </c>
      <c r="AR10">
        <v>14</v>
      </c>
      <c r="AS10">
        <v>1</v>
      </c>
      <c r="AT10">
        <v>1</v>
      </c>
      <c r="AU10">
        <v>5</v>
      </c>
      <c r="AV10" s="6">
        <v>1</v>
      </c>
      <c r="AW10" s="6">
        <v>0</v>
      </c>
    </row>
    <row r="11" spans="1:50" x14ac:dyDescent="0.45">
      <c r="A11" t="s">
        <v>45</v>
      </c>
      <c r="B11" s="8">
        <v>1393</v>
      </c>
      <c r="C11" s="8">
        <v>1447</v>
      </c>
      <c r="D11">
        <v>404</v>
      </c>
      <c r="E11" s="8">
        <v>1472</v>
      </c>
      <c r="F11">
        <v>4</v>
      </c>
      <c r="G11" s="8">
        <v>1355</v>
      </c>
      <c r="H11">
        <v>742</v>
      </c>
      <c r="I11" s="8">
        <v>1203</v>
      </c>
      <c r="J11">
        <v>879</v>
      </c>
      <c r="K11">
        <v>86</v>
      </c>
      <c r="L11">
        <v>2</v>
      </c>
      <c r="M11">
        <v>9</v>
      </c>
      <c r="N11">
        <v>72</v>
      </c>
      <c r="O11">
        <v>33</v>
      </c>
      <c r="P11">
        <v>590</v>
      </c>
      <c r="Q11">
        <v>1</v>
      </c>
      <c r="R11">
        <v>211</v>
      </c>
      <c r="S11">
        <v>0</v>
      </c>
      <c r="T11">
        <v>33</v>
      </c>
      <c r="U11">
        <v>781</v>
      </c>
      <c r="V11">
        <v>8</v>
      </c>
      <c r="W11" s="6">
        <v>142</v>
      </c>
      <c r="X11" s="6">
        <v>15</v>
      </c>
      <c r="Y11" s="6">
        <v>12</v>
      </c>
      <c r="Z11" s="6">
        <v>16</v>
      </c>
      <c r="AA11" s="6">
        <v>70</v>
      </c>
      <c r="AB11" s="6">
        <v>41</v>
      </c>
      <c r="AC11">
        <v>0</v>
      </c>
      <c r="AD11">
        <v>287</v>
      </c>
      <c r="AE11">
        <v>108</v>
      </c>
      <c r="AF11">
        <v>108</v>
      </c>
      <c r="AG11">
        <v>175</v>
      </c>
      <c r="AH11">
        <v>50</v>
      </c>
      <c r="AI11">
        <v>3</v>
      </c>
      <c r="AJ11">
        <v>0</v>
      </c>
      <c r="AK11" s="6">
        <v>683</v>
      </c>
      <c r="AL11" s="6">
        <v>45</v>
      </c>
      <c r="AM11" s="6">
        <v>1</v>
      </c>
      <c r="AN11" s="8">
        <v>1116</v>
      </c>
      <c r="AO11">
        <v>362</v>
      </c>
      <c r="AP11">
        <v>738</v>
      </c>
      <c r="AQ11">
        <v>184</v>
      </c>
      <c r="AR11" s="6">
        <v>59</v>
      </c>
      <c r="AS11" s="6">
        <v>1</v>
      </c>
      <c r="AT11" s="6">
        <v>37</v>
      </c>
      <c r="AU11">
        <v>18</v>
      </c>
      <c r="AV11">
        <v>7</v>
      </c>
      <c r="AW11">
        <v>0</v>
      </c>
    </row>
    <row r="12" spans="1:50" x14ac:dyDescent="0.45">
      <c r="A12" t="s">
        <v>46</v>
      </c>
      <c r="B12" s="8">
        <v>2420</v>
      </c>
      <c r="C12" s="8">
        <v>2643</v>
      </c>
      <c r="D12" s="8">
        <v>1017</v>
      </c>
      <c r="E12" s="8">
        <v>2606</v>
      </c>
      <c r="F12">
        <v>44</v>
      </c>
      <c r="G12" s="8">
        <v>2329</v>
      </c>
      <c r="H12" s="8">
        <v>1659</v>
      </c>
      <c r="I12" s="8">
        <v>2141</v>
      </c>
      <c r="J12" s="8">
        <v>1665</v>
      </c>
      <c r="K12">
        <v>262</v>
      </c>
      <c r="L12">
        <v>39</v>
      </c>
      <c r="M12">
        <v>55</v>
      </c>
      <c r="N12">
        <v>142</v>
      </c>
      <c r="O12">
        <v>175</v>
      </c>
      <c r="P12" s="8">
        <v>1083</v>
      </c>
      <c r="Q12">
        <v>11</v>
      </c>
      <c r="R12">
        <v>501</v>
      </c>
      <c r="S12">
        <v>7</v>
      </c>
      <c r="T12">
        <v>111</v>
      </c>
      <c r="U12" s="8">
        <v>1181</v>
      </c>
      <c r="V12">
        <v>138</v>
      </c>
      <c r="W12" s="6">
        <v>253</v>
      </c>
      <c r="X12" s="6">
        <v>13</v>
      </c>
      <c r="Y12" s="6">
        <v>79</v>
      </c>
      <c r="Z12" s="6">
        <v>77</v>
      </c>
      <c r="AA12" s="6">
        <v>310</v>
      </c>
      <c r="AB12" s="6">
        <v>68</v>
      </c>
      <c r="AC12">
        <v>15</v>
      </c>
      <c r="AD12">
        <v>957</v>
      </c>
      <c r="AE12">
        <v>345</v>
      </c>
      <c r="AF12">
        <v>344</v>
      </c>
      <c r="AG12">
        <v>487</v>
      </c>
      <c r="AH12">
        <v>106</v>
      </c>
      <c r="AI12">
        <v>21</v>
      </c>
      <c r="AJ12">
        <v>1</v>
      </c>
      <c r="AK12" s="8">
        <v>1399</v>
      </c>
      <c r="AL12" s="6">
        <v>180</v>
      </c>
      <c r="AM12" s="6">
        <v>35</v>
      </c>
      <c r="AN12" s="8">
        <v>2073</v>
      </c>
      <c r="AO12">
        <v>684</v>
      </c>
      <c r="AP12" s="8">
        <v>1359</v>
      </c>
      <c r="AQ12">
        <v>439</v>
      </c>
      <c r="AR12" s="6">
        <v>135</v>
      </c>
      <c r="AS12" s="6">
        <v>56</v>
      </c>
      <c r="AT12" s="6">
        <v>95</v>
      </c>
      <c r="AU12">
        <v>92</v>
      </c>
      <c r="AV12">
        <v>13</v>
      </c>
      <c r="AW12">
        <v>11</v>
      </c>
    </row>
    <row r="13" spans="1:50" x14ac:dyDescent="0.45">
      <c r="A13" t="s">
        <v>47</v>
      </c>
      <c r="B13" s="8">
        <v>1396</v>
      </c>
      <c r="C13" s="8">
        <v>1426</v>
      </c>
      <c r="D13">
        <v>771</v>
      </c>
      <c r="E13" s="8">
        <v>1406</v>
      </c>
      <c r="F13">
        <v>46</v>
      </c>
      <c r="G13" s="8">
        <v>1277</v>
      </c>
      <c r="H13" s="8">
        <v>1035</v>
      </c>
      <c r="I13" s="8">
        <v>1275</v>
      </c>
      <c r="J13">
        <v>995</v>
      </c>
      <c r="K13">
        <v>283</v>
      </c>
      <c r="L13">
        <v>35</v>
      </c>
      <c r="M13">
        <v>43</v>
      </c>
      <c r="N13">
        <v>157</v>
      </c>
      <c r="O13">
        <v>129</v>
      </c>
      <c r="P13" s="6">
        <v>641</v>
      </c>
      <c r="Q13" s="6">
        <v>25</v>
      </c>
      <c r="R13" s="6">
        <v>427</v>
      </c>
      <c r="S13" s="6">
        <v>7</v>
      </c>
      <c r="T13" s="6">
        <v>179</v>
      </c>
      <c r="U13" s="6">
        <v>755</v>
      </c>
      <c r="V13">
        <v>48</v>
      </c>
      <c r="W13" s="6">
        <v>144</v>
      </c>
      <c r="X13" s="6">
        <v>36</v>
      </c>
      <c r="Y13" s="6">
        <v>96</v>
      </c>
      <c r="Z13" s="6">
        <v>106</v>
      </c>
      <c r="AA13" s="6">
        <v>231</v>
      </c>
      <c r="AB13" s="6">
        <v>76</v>
      </c>
      <c r="AC13">
        <v>28</v>
      </c>
      <c r="AD13">
        <v>649</v>
      </c>
      <c r="AE13">
        <v>212</v>
      </c>
      <c r="AF13">
        <v>212</v>
      </c>
      <c r="AG13">
        <v>275</v>
      </c>
      <c r="AH13">
        <v>57</v>
      </c>
      <c r="AI13">
        <v>7</v>
      </c>
      <c r="AJ13">
        <v>5</v>
      </c>
      <c r="AK13" s="6">
        <v>929</v>
      </c>
      <c r="AL13" s="6">
        <v>148</v>
      </c>
      <c r="AM13">
        <v>37</v>
      </c>
      <c r="AN13" s="8">
        <v>1070</v>
      </c>
      <c r="AO13">
        <v>545</v>
      </c>
      <c r="AP13">
        <v>810</v>
      </c>
      <c r="AQ13" s="6">
        <v>322</v>
      </c>
      <c r="AR13">
        <v>43</v>
      </c>
      <c r="AS13">
        <v>32</v>
      </c>
      <c r="AT13">
        <v>42</v>
      </c>
      <c r="AU13">
        <v>133</v>
      </c>
      <c r="AV13">
        <v>30</v>
      </c>
      <c r="AW13">
        <v>4</v>
      </c>
    </row>
    <row r="14" spans="1:50" x14ac:dyDescent="0.45">
      <c r="A14" t="s">
        <v>48</v>
      </c>
      <c r="B14" s="8">
        <v>3949</v>
      </c>
      <c r="C14" s="8">
        <v>3935</v>
      </c>
      <c r="D14" s="8">
        <v>2860</v>
      </c>
      <c r="E14" s="8">
        <v>3939</v>
      </c>
      <c r="F14">
        <v>295</v>
      </c>
      <c r="G14" s="8">
        <v>3635</v>
      </c>
      <c r="H14" s="8">
        <v>3464</v>
      </c>
      <c r="I14" s="8">
        <v>3680</v>
      </c>
      <c r="J14" s="8">
        <v>3182</v>
      </c>
      <c r="K14" s="8">
        <v>1511</v>
      </c>
      <c r="L14" s="6">
        <v>177</v>
      </c>
      <c r="M14" s="6">
        <v>180</v>
      </c>
      <c r="N14" s="6">
        <v>538</v>
      </c>
      <c r="O14">
        <v>679</v>
      </c>
      <c r="P14" s="8">
        <v>2005</v>
      </c>
      <c r="Q14" s="6">
        <v>161</v>
      </c>
      <c r="R14" s="8">
        <v>1915</v>
      </c>
      <c r="S14" s="6">
        <v>88</v>
      </c>
      <c r="T14" s="6">
        <v>970</v>
      </c>
      <c r="U14" s="8">
        <v>2030</v>
      </c>
      <c r="V14">
        <v>166</v>
      </c>
      <c r="W14" s="6">
        <v>609</v>
      </c>
      <c r="X14" s="6">
        <v>120</v>
      </c>
      <c r="Y14" s="6">
        <v>381</v>
      </c>
      <c r="Z14" s="6">
        <v>577</v>
      </c>
      <c r="AA14" s="8">
        <v>1129</v>
      </c>
      <c r="AB14" s="6">
        <v>328</v>
      </c>
      <c r="AC14">
        <v>94</v>
      </c>
      <c r="AD14" s="8">
        <v>2173</v>
      </c>
      <c r="AE14" s="8">
        <v>1265</v>
      </c>
      <c r="AF14" s="8">
        <v>1268</v>
      </c>
      <c r="AG14" s="8">
        <v>1124</v>
      </c>
      <c r="AH14">
        <v>424</v>
      </c>
      <c r="AI14">
        <v>62</v>
      </c>
      <c r="AJ14">
        <v>55</v>
      </c>
      <c r="AK14" s="8">
        <v>3101</v>
      </c>
      <c r="AL14" s="6">
        <v>636</v>
      </c>
      <c r="AM14" s="6">
        <v>320</v>
      </c>
      <c r="AN14" s="8">
        <v>3078</v>
      </c>
      <c r="AO14" s="8">
        <v>2025</v>
      </c>
      <c r="AP14" s="8">
        <v>2398</v>
      </c>
      <c r="AQ14" s="8">
        <v>1158</v>
      </c>
      <c r="AR14">
        <v>343</v>
      </c>
      <c r="AS14">
        <v>111</v>
      </c>
      <c r="AT14">
        <v>191</v>
      </c>
      <c r="AU14">
        <v>752</v>
      </c>
      <c r="AV14">
        <v>155</v>
      </c>
      <c r="AW14">
        <v>64</v>
      </c>
    </row>
    <row r="15" spans="1:50" x14ac:dyDescent="0.45">
      <c r="A15" t="s">
        <v>49</v>
      </c>
      <c r="B15" s="8">
        <v>9092</v>
      </c>
      <c r="C15" s="8">
        <v>9047</v>
      </c>
      <c r="D15" s="8">
        <v>7976</v>
      </c>
      <c r="E15" s="8">
        <v>9130</v>
      </c>
      <c r="F15">
        <v>946</v>
      </c>
      <c r="G15" s="8">
        <v>8602</v>
      </c>
      <c r="H15" s="8">
        <v>8709</v>
      </c>
      <c r="I15" s="8">
        <v>8679</v>
      </c>
      <c r="J15" s="8">
        <v>7435</v>
      </c>
      <c r="K15" s="8">
        <v>4583</v>
      </c>
      <c r="L15" s="6">
        <v>666</v>
      </c>
      <c r="M15" s="6">
        <v>795</v>
      </c>
      <c r="N15" s="8">
        <v>2083</v>
      </c>
      <c r="O15" s="8">
        <v>2070</v>
      </c>
      <c r="P15" s="8">
        <v>4419</v>
      </c>
      <c r="Q15" s="6">
        <v>674</v>
      </c>
      <c r="R15" s="8">
        <v>5593</v>
      </c>
      <c r="S15" s="6">
        <v>303</v>
      </c>
      <c r="T15" s="8">
        <v>2816</v>
      </c>
      <c r="U15" s="8">
        <v>5337</v>
      </c>
      <c r="V15">
        <v>347</v>
      </c>
      <c r="W15" s="8">
        <v>1563</v>
      </c>
      <c r="X15" s="6">
        <v>688</v>
      </c>
      <c r="Y15" s="8">
        <v>1183</v>
      </c>
      <c r="Z15" s="8">
        <v>1739</v>
      </c>
      <c r="AA15" s="8">
        <v>3348</v>
      </c>
      <c r="AB15" s="8">
        <v>1122</v>
      </c>
      <c r="AC15">
        <v>304</v>
      </c>
      <c r="AD15" s="8">
        <v>6071</v>
      </c>
      <c r="AE15" s="8">
        <v>4986</v>
      </c>
      <c r="AF15" s="8">
        <v>4955</v>
      </c>
      <c r="AG15" s="8">
        <v>3669</v>
      </c>
      <c r="AH15" s="8">
        <v>1238</v>
      </c>
      <c r="AI15">
        <v>275</v>
      </c>
      <c r="AJ15">
        <v>89</v>
      </c>
      <c r="AK15" s="8">
        <v>7590</v>
      </c>
      <c r="AL15" s="8">
        <v>1885</v>
      </c>
      <c r="AM15" s="8">
        <v>1383</v>
      </c>
      <c r="AN15" s="8">
        <v>6904</v>
      </c>
      <c r="AO15" s="8">
        <v>6140</v>
      </c>
      <c r="AP15" s="8">
        <v>5212</v>
      </c>
      <c r="AQ15" s="8">
        <v>3562</v>
      </c>
      <c r="AR15" s="8">
        <v>1044</v>
      </c>
      <c r="AS15">
        <v>353</v>
      </c>
      <c r="AT15">
        <v>597</v>
      </c>
      <c r="AU15" s="8">
        <v>2701</v>
      </c>
      <c r="AV15">
        <v>586</v>
      </c>
      <c r="AW15">
        <v>205</v>
      </c>
      <c r="AX15" s="9">
        <f>(About!$C$45-M15*1000)/1000</f>
        <v>19548</v>
      </c>
    </row>
    <row r="17" spans="1:49" x14ac:dyDescent="0.45">
      <c r="A17" s="6" t="s">
        <v>96</v>
      </c>
      <c r="B17" s="6" t="s">
        <v>73</v>
      </c>
      <c r="C17" s="6" t="s">
        <v>74</v>
      </c>
      <c r="D17" s="6" t="s">
        <v>75</v>
      </c>
      <c r="E17" s="6" t="s">
        <v>76</v>
      </c>
      <c r="F17" s="6" t="s">
        <v>77</v>
      </c>
      <c r="G17" s="6" t="s">
        <v>78</v>
      </c>
      <c r="H17" s="6" t="s">
        <v>79</v>
      </c>
      <c r="I17" s="6" t="s">
        <v>39</v>
      </c>
      <c r="J17" s="6" t="s">
        <v>40</v>
      </c>
      <c r="K17" s="6" t="s">
        <v>41</v>
      </c>
      <c r="L17" s="6" t="s">
        <v>42</v>
      </c>
      <c r="M17" s="6" t="s">
        <v>43</v>
      </c>
      <c r="N17" s="6" t="s">
        <v>50</v>
      </c>
      <c r="O17" s="6" t="s">
        <v>51</v>
      </c>
      <c r="P17" s="6" t="s">
        <v>52</v>
      </c>
      <c r="Q17" s="6" t="s">
        <v>53</v>
      </c>
      <c r="R17" s="6" t="s">
        <v>54</v>
      </c>
      <c r="S17" s="6" t="s">
        <v>55</v>
      </c>
      <c r="T17" s="6" t="s">
        <v>56</v>
      </c>
      <c r="U17" s="6" t="s">
        <v>57</v>
      </c>
      <c r="V17" s="6" t="s">
        <v>58</v>
      </c>
      <c r="W17" s="6" t="s">
        <v>59</v>
      </c>
      <c r="X17" s="6" t="s">
        <v>60</v>
      </c>
      <c r="Y17" s="6" t="s">
        <v>61</v>
      </c>
      <c r="Z17" s="6" t="s">
        <v>62</v>
      </c>
      <c r="AA17" s="6" t="s">
        <v>63</v>
      </c>
      <c r="AB17" s="6" t="s">
        <v>64</v>
      </c>
      <c r="AC17" s="6" t="s">
        <v>65</v>
      </c>
      <c r="AD17" s="6" t="s">
        <v>66</v>
      </c>
      <c r="AE17" s="6" t="s">
        <v>67</v>
      </c>
      <c r="AF17" s="6" t="s">
        <v>68</v>
      </c>
      <c r="AG17" s="6" t="s">
        <v>69</v>
      </c>
      <c r="AH17" s="6" t="s">
        <v>70</v>
      </c>
      <c r="AI17" s="6" t="s">
        <v>71</v>
      </c>
      <c r="AJ17" s="6" t="s">
        <v>72</v>
      </c>
      <c r="AK17" s="6" t="s">
        <v>82</v>
      </c>
      <c r="AL17" s="6" t="s">
        <v>83</v>
      </c>
      <c r="AM17" s="6" t="s">
        <v>84</v>
      </c>
      <c r="AN17" s="6" t="s">
        <v>85</v>
      </c>
      <c r="AO17" s="6" t="s">
        <v>86</v>
      </c>
      <c r="AP17" s="6" t="s">
        <v>87</v>
      </c>
      <c r="AQ17" s="6" t="s">
        <v>88</v>
      </c>
      <c r="AR17" s="6" t="s">
        <v>89</v>
      </c>
      <c r="AS17" s="6" t="s">
        <v>90</v>
      </c>
      <c r="AT17" s="6" t="s">
        <v>91</v>
      </c>
      <c r="AU17" s="6" t="s">
        <v>92</v>
      </c>
      <c r="AV17" s="6" t="s">
        <v>93</v>
      </c>
      <c r="AW17" s="6" t="s">
        <v>94</v>
      </c>
    </row>
    <row r="18" spans="1:49" x14ac:dyDescent="0.45">
      <c r="A18" s="6" t="s">
        <v>44</v>
      </c>
      <c r="B18" s="9">
        <f>IF(B2 = 0, "", B10*1000/(B2/100))</f>
        <v>307857.91173304629</v>
      </c>
      <c r="C18" s="9">
        <f t="shared" ref="C18:AN18" si="0">IF(C2 = 0, "", C10*1000/(C2/100))</f>
        <v>307142.85714285716</v>
      </c>
      <c r="D18" s="9">
        <f t="shared" si="0"/>
        <v>307692.30769230769</v>
      </c>
      <c r="E18" s="9">
        <f t="shared" si="0"/>
        <v>307522.12389380531</v>
      </c>
      <c r="F18" s="9">
        <f t="shared" si="0"/>
        <v>285714.28571428574</v>
      </c>
      <c r="G18" s="9">
        <f t="shared" si="0"/>
        <v>306994.81865284976</v>
      </c>
      <c r="H18" s="9">
        <f t="shared" si="0"/>
        <v>306709.26517571887</v>
      </c>
      <c r="I18" s="9">
        <f t="shared" si="0"/>
        <v>308148.14814814815</v>
      </c>
      <c r="J18" s="9">
        <f t="shared" si="0"/>
        <v>307835.82089552237</v>
      </c>
      <c r="K18" s="9">
        <f t="shared" si="0"/>
        <v>302325.58139534888</v>
      </c>
      <c r="L18" s="9" t="str">
        <f t="shared" si="0"/>
        <v/>
      </c>
      <c r="M18" s="9">
        <f t="shared" si="0"/>
        <v>200000</v>
      </c>
      <c r="N18" s="9">
        <f t="shared" si="0"/>
        <v>301886.79245283018</v>
      </c>
      <c r="O18" s="9">
        <f t="shared" si="0"/>
        <v>302631.57894736843</v>
      </c>
      <c r="P18" s="9">
        <f t="shared" si="0"/>
        <v>307479.22437673132</v>
      </c>
      <c r="Q18" s="9">
        <f t="shared" si="0"/>
        <v>333333.33333333331</v>
      </c>
      <c r="R18" s="9">
        <f t="shared" si="0"/>
        <v>308641.97530864197</v>
      </c>
      <c r="S18" s="9" t="str">
        <f t="shared" si="0"/>
        <v/>
      </c>
      <c r="T18" s="9" t="str">
        <f t="shared" si="0"/>
        <v/>
      </c>
      <c r="U18" s="9">
        <f t="shared" si="0"/>
        <v>306878.3068783069</v>
      </c>
      <c r="V18" s="9">
        <f t="shared" si="0"/>
        <v>309090.90909090912</v>
      </c>
      <c r="W18" s="9">
        <f t="shared" si="0"/>
        <v>333333.33333333337</v>
      </c>
      <c r="X18" s="9">
        <f t="shared" si="0"/>
        <v>296296.29629629623</v>
      </c>
      <c r="Y18" s="9">
        <f t="shared" si="0"/>
        <v>250000</v>
      </c>
      <c r="Z18" s="9">
        <f t="shared" si="0"/>
        <v>304347.82608695654</v>
      </c>
      <c r="AA18" s="9">
        <f t="shared" si="0"/>
        <v>272727.27272727271</v>
      </c>
      <c r="AB18" s="9">
        <f t="shared" si="0"/>
        <v>400000</v>
      </c>
      <c r="AC18" s="9" t="str">
        <f t="shared" si="0"/>
        <v/>
      </c>
      <c r="AD18" s="9">
        <f t="shared" si="0"/>
        <v>307692.30769230769</v>
      </c>
      <c r="AE18" s="9">
        <f t="shared" si="0"/>
        <v>309523.80952380953</v>
      </c>
      <c r="AF18" s="9">
        <f t="shared" si="0"/>
        <v>312500</v>
      </c>
      <c r="AG18" s="9">
        <f t="shared" si="0"/>
        <v>304347.82608695648</v>
      </c>
      <c r="AH18" s="9">
        <f t="shared" si="0"/>
        <v>285714.28571428568</v>
      </c>
      <c r="AI18" s="9">
        <f t="shared" si="0"/>
        <v>500000</v>
      </c>
      <c r="AJ18" s="9" t="str">
        <f t="shared" si="0"/>
        <v/>
      </c>
      <c r="AK18" s="9">
        <f t="shared" si="0"/>
        <v>306188.9250814332</v>
      </c>
      <c r="AL18" s="9">
        <f t="shared" si="0"/>
        <v>312500</v>
      </c>
      <c r="AM18" s="9" t="str">
        <f t="shared" si="0"/>
        <v/>
      </c>
      <c r="AN18" s="9">
        <f t="shared" si="0"/>
        <v>307121.6617210682</v>
      </c>
      <c r="AO18" s="9">
        <f t="shared" ref="AO18:AW18" si="1">IF(AO2 = 0, "", AO10*1000/(AO2/100))</f>
        <v>301886.79245283018</v>
      </c>
      <c r="AP18" s="9">
        <f t="shared" si="1"/>
        <v>307392.99610894942</v>
      </c>
      <c r="AQ18" s="9">
        <f t="shared" si="1"/>
        <v>308988.76404494379</v>
      </c>
      <c r="AR18" s="9">
        <f t="shared" si="1"/>
        <v>311111.11111111112</v>
      </c>
      <c r="AS18" s="9">
        <f t="shared" si="1"/>
        <v>250000</v>
      </c>
      <c r="AT18" s="9">
        <f t="shared" si="1"/>
        <v>200000</v>
      </c>
      <c r="AU18" s="9">
        <f t="shared" si="1"/>
        <v>312500</v>
      </c>
      <c r="AV18" s="9">
        <f t="shared" si="1"/>
        <v>250000</v>
      </c>
      <c r="AW18" s="9" t="str">
        <f t="shared" si="1"/>
        <v/>
      </c>
    </row>
    <row r="19" spans="1:49" x14ac:dyDescent="0.45">
      <c r="A19" s="6" t="s">
        <v>45</v>
      </c>
      <c r="B19" s="9">
        <f t="shared" ref="B19:AN19" si="2">IF(B3 = 0, "", B11*1000/(B3/100))</f>
        <v>1515778.019586507</v>
      </c>
      <c r="C19" s="9">
        <f t="shared" si="2"/>
        <v>1515183.2460732984</v>
      </c>
      <c r="D19" s="9">
        <f t="shared" si="2"/>
        <v>1513108.6142322097</v>
      </c>
      <c r="E19" s="9">
        <f t="shared" si="2"/>
        <v>1515962.9248197735</v>
      </c>
      <c r="F19" s="9">
        <f t="shared" si="2"/>
        <v>1333333.3333333333</v>
      </c>
      <c r="G19" s="9">
        <f t="shared" si="2"/>
        <v>1515659.9552572707</v>
      </c>
      <c r="H19" s="9">
        <f t="shared" si="2"/>
        <v>1514285.7142857143</v>
      </c>
      <c r="I19" s="9">
        <f t="shared" si="2"/>
        <v>1515113.3501259445</v>
      </c>
      <c r="J19" s="9">
        <f t="shared" si="2"/>
        <v>1515517.2413793104</v>
      </c>
      <c r="K19" s="9">
        <f t="shared" si="2"/>
        <v>1508771.9298245613</v>
      </c>
      <c r="L19" s="9">
        <f t="shared" si="2"/>
        <v>2000000</v>
      </c>
      <c r="M19" s="9">
        <f t="shared" si="2"/>
        <v>1500000</v>
      </c>
      <c r="N19" s="9">
        <f t="shared" si="2"/>
        <v>1531914.8936170214</v>
      </c>
      <c r="O19" s="9">
        <f t="shared" si="2"/>
        <v>1499999.9999999998</v>
      </c>
      <c r="P19" s="9">
        <f t="shared" si="2"/>
        <v>1516709.5115681232</v>
      </c>
      <c r="Q19" s="9">
        <f t="shared" si="2"/>
        <v>1000000</v>
      </c>
      <c r="R19" s="9">
        <f t="shared" si="2"/>
        <v>1517985.6115107911</v>
      </c>
      <c r="S19" s="9" t="str">
        <f t="shared" si="2"/>
        <v/>
      </c>
      <c r="T19" s="9">
        <f t="shared" si="2"/>
        <v>1571428.5714285714</v>
      </c>
      <c r="U19" s="9">
        <f t="shared" si="2"/>
        <v>1513565.8914728682</v>
      </c>
      <c r="V19" s="9">
        <f t="shared" si="2"/>
        <v>1600000</v>
      </c>
      <c r="W19" s="9">
        <f t="shared" si="2"/>
        <v>1510638.2978723403</v>
      </c>
      <c r="X19" s="9">
        <f t="shared" si="2"/>
        <v>1500000</v>
      </c>
      <c r="Y19" s="9">
        <f t="shared" si="2"/>
        <v>1500000</v>
      </c>
      <c r="Z19" s="9">
        <f t="shared" si="2"/>
        <v>1454545.4545454544</v>
      </c>
      <c r="AA19" s="9">
        <f t="shared" si="2"/>
        <v>1521739.1304347827</v>
      </c>
      <c r="AB19" s="9">
        <f t="shared" si="2"/>
        <v>1518518.5185185184</v>
      </c>
      <c r="AC19" s="9" t="str">
        <f t="shared" si="2"/>
        <v/>
      </c>
      <c r="AD19" s="9">
        <f t="shared" si="2"/>
        <v>1518518.5185185187</v>
      </c>
      <c r="AE19" s="9">
        <f t="shared" si="2"/>
        <v>1521126.7605633803</v>
      </c>
      <c r="AF19" s="9">
        <f t="shared" si="2"/>
        <v>1521126.7605633803</v>
      </c>
      <c r="AG19" s="9">
        <f t="shared" si="2"/>
        <v>1508620.6896551724</v>
      </c>
      <c r="AH19" s="9">
        <f t="shared" si="2"/>
        <v>1515151.5151515151</v>
      </c>
      <c r="AI19" s="9">
        <f t="shared" si="2"/>
        <v>1500000</v>
      </c>
      <c r="AJ19" s="9" t="str">
        <f t="shared" si="2"/>
        <v/>
      </c>
      <c r="AK19" s="9">
        <f t="shared" si="2"/>
        <v>1514412.4168514411</v>
      </c>
      <c r="AL19" s="9">
        <f t="shared" si="2"/>
        <v>1551724.1379310347</v>
      </c>
      <c r="AM19" s="9">
        <f t="shared" si="2"/>
        <v>1000000</v>
      </c>
      <c r="AN19" s="9">
        <f t="shared" si="2"/>
        <v>1516304.3478260869</v>
      </c>
      <c r="AO19" s="9">
        <f t="shared" ref="AO19:AW19" si="3">IF(AO3 = 0, "", AO11*1000/(AO3/100))</f>
        <v>1514644.3514644352</v>
      </c>
      <c r="AP19" s="9">
        <f t="shared" si="3"/>
        <v>1515400.4106776179</v>
      </c>
      <c r="AQ19" s="9">
        <f t="shared" si="3"/>
        <v>1508196.7213114754</v>
      </c>
      <c r="AR19" s="9">
        <f t="shared" si="3"/>
        <v>1512820.5128205128</v>
      </c>
      <c r="AS19" s="9">
        <f t="shared" si="3"/>
        <v>1000000</v>
      </c>
      <c r="AT19" s="9">
        <f t="shared" si="3"/>
        <v>1541666.6666666667</v>
      </c>
      <c r="AU19" s="9">
        <f t="shared" si="3"/>
        <v>1500000</v>
      </c>
      <c r="AV19" s="9">
        <f t="shared" si="3"/>
        <v>1400000</v>
      </c>
      <c r="AW19" s="9" t="str">
        <f t="shared" si="3"/>
        <v/>
      </c>
    </row>
    <row r="20" spans="1:49" x14ac:dyDescent="0.45">
      <c r="A20" s="6" t="s">
        <v>46</v>
      </c>
      <c r="B20" s="9">
        <f t="shared" ref="B20:AN20" si="4">IF(B4 = 0, "", B12*1000/(B4/100))</f>
        <v>2706935.1230425057</v>
      </c>
      <c r="C20" s="9">
        <f t="shared" si="4"/>
        <v>2707991.8032786888</v>
      </c>
      <c r="D20" s="9">
        <f t="shared" si="4"/>
        <v>2704787.2340425532</v>
      </c>
      <c r="E20" s="9">
        <f t="shared" si="4"/>
        <v>2708939.7089397088</v>
      </c>
      <c r="F20" s="9">
        <f t="shared" si="4"/>
        <v>2750000</v>
      </c>
      <c r="G20" s="9">
        <f t="shared" si="4"/>
        <v>2708139.5348837208</v>
      </c>
      <c r="H20" s="9">
        <f t="shared" si="4"/>
        <v>2706362.1533442088</v>
      </c>
      <c r="I20" s="9">
        <f t="shared" si="4"/>
        <v>2706700.379266751</v>
      </c>
      <c r="J20" s="9">
        <f t="shared" si="4"/>
        <v>2707317.0731707318</v>
      </c>
      <c r="K20" s="9">
        <f t="shared" si="4"/>
        <v>2701030.9278350519</v>
      </c>
      <c r="L20" s="9">
        <f t="shared" si="4"/>
        <v>2785714.2857142859</v>
      </c>
      <c r="M20" s="9">
        <f t="shared" si="4"/>
        <v>2750000</v>
      </c>
      <c r="N20" s="9">
        <f t="shared" si="4"/>
        <v>2679245.283018868</v>
      </c>
      <c r="O20" s="9">
        <f t="shared" si="4"/>
        <v>2734375</v>
      </c>
      <c r="P20" s="9">
        <f t="shared" si="4"/>
        <v>2707500</v>
      </c>
      <c r="Q20" s="9">
        <f t="shared" si="4"/>
        <v>2750000</v>
      </c>
      <c r="R20" s="9">
        <f t="shared" si="4"/>
        <v>2708108.1081081079</v>
      </c>
      <c r="S20" s="9">
        <f t="shared" si="4"/>
        <v>2333333.3333333335</v>
      </c>
      <c r="T20" s="9">
        <f t="shared" si="4"/>
        <v>2707317.0731707322</v>
      </c>
      <c r="U20" s="9">
        <f t="shared" si="4"/>
        <v>2708715.5963302753</v>
      </c>
      <c r="V20" s="9">
        <f t="shared" si="4"/>
        <v>2705882.3529411769</v>
      </c>
      <c r="W20" s="9">
        <f t="shared" si="4"/>
        <v>2720430.1075268812</v>
      </c>
      <c r="X20" s="9">
        <f t="shared" si="4"/>
        <v>2600000</v>
      </c>
      <c r="Y20" s="9">
        <f t="shared" si="4"/>
        <v>2724137.931034483</v>
      </c>
      <c r="Z20" s="9">
        <f t="shared" si="4"/>
        <v>2750000.0000000005</v>
      </c>
      <c r="AA20" s="9">
        <f t="shared" si="4"/>
        <v>2695652.1739130435</v>
      </c>
      <c r="AB20" s="9">
        <f t="shared" si="4"/>
        <v>2720000</v>
      </c>
      <c r="AC20" s="9">
        <f t="shared" si="4"/>
        <v>2500000</v>
      </c>
      <c r="AD20" s="9">
        <f t="shared" si="4"/>
        <v>2711048.1586402268</v>
      </c>
      <c r="AE20" s="9">
        <f t="shared" si="4"/>
        <v>2716535.4330708659</v>
      </c>
      <c r="AF20" s="9">
        <f t="shared" si="4"/>
        <v>2708661.4173228345</v>
      </c>
      <c r="AG20" s="9">
        <f t="shared" si="4"/>
        <v>2705555.5555555555</v>
      </c>
      <c r="AH20" s="9">
        <f t="shared" si="4"/>
        <v>2717948.717948718</v>
      </c>
      <c r="AI20" s="9">
        <f t="shared" si="4"/>
        <v>2625000</v>
      </c>
      <c r="AJ20" s="9" t="str">
        <f t="shared" si="4"/>
        <v/>
      </c>
      <c r="AK20" s="9">
        <f t="shared" si="4"/>
        <v>2705996.1315280464</v>
      </c>
      <c r="AL20" s="9">
        <f t="shared" si="4"/>
        <v>2686567.1641791044</v>
      </c>
      <c r="AM20" s="9">
        <f t="shared" si="4"/>
        <v>2692307.692307692</v>
      </c>
      <c r="AN20" s="9">
        <f t="shared" si="4"/>
        <v>2709803.9215686275</v>
      </c>
      <c r="AO20" s="9">
        <f t="shared" ref="AO20:AW20" si="5">IF(AO4 = 0, "", AO12*1000/(AO4/100))</f>
        <v>2703557.3122529644</v>
      </c>
      <c r="AP20" s="9">
        <f t="shared" si="5"/>
        <v>2707171.3147410359</v>
      </c>
      <c r="AQ20" s="9">
        <f t="shared" si="5"/>
        <v>2709876.5432098764</v>
      </c>
      <c r="AR20" s="9">
        <f t="shared" si="5"/>
        <v>2700000</v>
      </c>
      <c r="AS20" s="9">
        <f t="shared" si="5"/>
        <v>2666666.6666666665</v>
      </c>
      <c r="AT20" s="9">
        <f t="shared" si="5"/>
        <v>2714285.7142857141</v>
      </c>
      <c r="AU20" s="9">
        <f t="shared" si="5"/>
        <v>2705882.3529411764</v>
      </c>
      <c r="AV20" s="9">
        <f t="shared" si="5"/>
        <v>2600000</v>
      </c>
      <c r="AW20" s="9">
        <f t="shared" si="5"/>
        <v>2750000</v>
      </c>
    </row>
    <row r="21" spans="1:49" x14ac:dyDescent="0.45">
      <c r="A21" s="6" t="s">
        <v>47</v>
      </c>
      <c r="B21" s="9">
        <f t="shared" ref="B21:AN21" si="6">IF(B5 = 0, "", B13*1000/(B5/100))</f>
        <v>1454166.6666666667</v>
      </c>
      <c r="C21" s="9">
        <f t="shared" si="6"/>
        <v>1453618.7563710499</v>
      </c>
      <c r="D21" s="9">
        <f t="shared" si="6"/>
        <v>1451977.4011299433</v>
      </c>
      <c r="E21" s="9">
        <f t="shared" si="6"/>
        <v>1453981.3857290589</v>
      </c>
      <c r="F21" s="9">
        <f t="shared" si="6"/>
        <v>1437500</v>
      </c>
      <c r="G21" s="9">
        <f t="shared" si="6"/>
        <v>1454441.9134396354</v>
      </c>
      <c r="H21" s="9">
        <f t="shared" si="6"/>
        <v>1453651.6853932582</v>
      </c>
      <c r="I21" s="9">
        <f t="shared" si="6"/>
        <v>1453819.8403648802</v>
      </c>
      <c r="J21" s="9">
        <f t="shared" si="6"/>
        <v>1452554.7445255474</v>
      </c>
      <c r="K21" s="9">
        <f t="shared" si="6"/>
        <v>1451282.0512820513</v>
      </c>
      <c r="L21" s="9">
        <f t="shared" si="6"/>
        <v>1458333.3333333333</v>
      </c>
      <c r="M21" s="9">
        <f t="shared" si="6"/>
        <v>1482758.6206896552</v>
      </c>
      <c r="N21" s="9">
        <f t="shared" si="6"/>
        <v>1453703.7037037036</v>
      </c>
      <c r="O21" s="9">
        <f t="shared" si="6"/>
        <v>1465909.0909090908</v>
      </c>
      <c r="P21" s="9">
        <f t="shared" si="6"/>
        <v>1453514.7392290249</v>
      </c>
      <c r="Q21" s="9">
        <f t="shared" si="6"/>
        <v>1470588.2352941176</v>
      </c>
      <c r="R21" s="9">
        <f t="shared" si="6"/>
        <v>1452380.9523809524</v>
      </c>
      <c r="S21" s="9">
        <f t="shared" si="6"/>
        <v>1400000</v>
      </c>
      <c r="T21" s="9">
        <f t="shared" si="6"/>
        <v>1455284.5528455283</v>
      </c>
      <c r="U21" s="9">
        <f t="shared" si="6"/>
        <v>1454720.6165703274</v>
      </c>
      <c r="V21" s="9">
        <f t="shared" si="6"/>
        <v>1454545.4545454546</v>
      </c>
      <c r="W21" s="9">
        <f t="shared" si="6"/>
        <v>1454545.4545454546</v>
      </c>
      <c r="X21" s="9">
        <f t="shared" si="6"/>
        <v>1440000</v>
      </c>
      <c r="Y21" s="9">
        <f t="shared" si="6"/>
        <v>1454545.4545454546</v>
      </c>
      <c r="Z21" s="9">
        <f t="shared" si="6"/>
        <v>1452054.7945205481</v>
      </c>
      <c r="AA21" s="9">
        <f t="shared" si="6"/>
        <v>1452830.1886792453</v>
      </c>
      <c r="AB21" s="9">
        <f t="shared" si="6"/>
        <v>1461538.4615384615</v>
      </c>
      <c r="AC21" s="9">
        <f t="shared" si="6"/>
        <v>1473684.2105263157</v>
      </c>
      <c r="AD21" s="9">
        <f t="shared" si="6"/>
        <v>1455156.9506726458</v>
      </c>
      <c r="AE21" s="9">
        <f t="shared" si="6"/>
        <v>1452054.7945205481</v>
      </c>
      <c r="AF21" s="9">
        <f t="shared" si="6"/>
        <v>1452054.7945205481</v>
      </c>
      <c r="AG21" s="9">
        <f t="shared" si="6"/>
        <v>1455026.4550264552</v>
      </c>
      <c r="AH21" s="9">
        <f t="shared" si="6"/>
        <v>1461538.4615384615</v>
      </c>
      <c r="AI21" s="9">
        <f t="shared" si="6"/>
        <v>1400000</v>
      </c>
      <c r="AJ21" s="9">
        <f t="shared" si="6"/>
        <v>1250000</v>
      </c>
      <c r="AK21" s="9">
        <f t="shared" si="6"/>
        <v>1453834.1158059468</v>
      </c>
      <c r="AL21" s="9">
        <f t="shared" si="6"/>
        <v>1450980.3921568629</v>
      </c>
      <c r="AM21" s="9">
        <f t="shared" si="6"/>
        <v>1480000</v>
      </c>
      <c r="AN21" s="9">
        <f t="shared" si="6"/>
        <v>1453804.3478260869</v>
      </c>
      <c r="AO21" s="9">
        <f t="shared" ref="AO21:AW21" si="7">IF(AO5 = 0, "", AO13*1000/(AO5/100))</f>
        <v>1453333.3333333333</v>
      </c>
      <c r="AP21" s="9">
        <f t="shared" si="7"/>
        <v>1454219.0305206461</v>
      </c>
      <c r="AQ21" s="9">
        <f t="shared" si="7"/>
        <v>1450450.4504504504</v>
      </c>
      <c r="AR21" s="9">
        <f t="shared" si="7"/>
        <v>1433333.3333333335</v>
      </c>
      <c r="AS21" s="9">
        <f t="shared" si="7"/>
        <v>1454545.4545454544</v>
      </c>
      <c r="AT21" s="9">
        <f t="shared" si="7"/>
        <v>1448275.8620689656</v>
      </c>
      <c r="AU21" s="9">
        <f t="shared" si="7"/>
        <v>1461538.4615384615</v>
      </c>
      <c r="AV21" s="9">
        <f t="shared" si="7"/>
        <v>1428571.4285714284</v>
      </c>
      <c r="AW21" s="9">
        <f t="shared" si="7"/>
        <v>2000000</v>
      </c>
    </row>
    <row r="22" spans="1:49" x14ac:dyDescent="0.45">
      <c r="A22" s="6" t="s">
        <v>48</v>
      </c>
      <c r="B22" s="9">
        <f t="shared" ref="B22:AN22" si="8">IF(B6 = 0, "", B14*1000/(B6/100))</f>
        <v>4001013.1712259371</v>
      </c>
      <c r="C22" s="9">
        <f t="shared" si="8"/>
        <v>3998983.7398373978</v>
      </c>
      <c r="D22" s="9">
        <f t="shared" si="8"/>
        <v>4000000</v>
      </c>
      <c r="E22" s="9">
        <f t="shared" si="8"/>
        <v>3998984.7715736041</v>
      </c>
      <c r="F22" s="9">
        <f t="shared" si="8"/>
        <v>3986486.4864864862</v>
      </c>
      <c r="G22" s="9">
        <f t="shared" si="8"/>
        <v>3998899.8899889989</v>
      </c>
      <c r="H22" s="9">
        <f t="shared" si="8"/>
        <v>4000000</v>
      </c>
      <c r="I22" s="9">
        <f t="shared" si="8"/>
        <v>4000000</v>
      </c>
      <c r="J22" s="9">
        <f t="shared" si="8"/>
        <v>3997487.4371859301</v>
      </c>
      <c r="K22" s="9">
        <f t="shared" si="8"/>
        <v>3997354.4973544981</v>
      </c>
      <c r="L22" s="9">
        <f t="shared" si="8"/>
        <v>4022727.2727272725</v>
      </c>
      <c r="M22" s="9">
        <f t="shared" si="8"/>
        <v>4000000</v>
      </c>
      <c r="N22" s="9">
        <f t="shared" si="8"/>
        <v>3985185.1851851847</v>
      </c>
      <c r="O22" s="9">
        <f t="shared" si="8"/>
        <v>3994117.6470588231</v>
      </c>
      <c r="P22" s="9">
        <f t="shared" si="8"/>
        <v>4001996.0079840319</v>
      </c>
      <c r="Q22" s="9">
        <f t="shared" si="8"/>
        <v>4025000</v>
      </c>
      <c r="R22" s="9">
        <f t="shared" si="8"/>
        <v>3997912.3173277662</v>
      </c>
      <c r="S22" s="9">
        <f t="shared" si="8"/>
        <v>3999999.9999999995</v>
      </c>
      <c r="T22" s="9">
        <f t="shared" si="8"/>
        <v>4008264.4628099175</v>
      </c>
      <c r="U22" s="9">
        <f t="shared" si="8"/>
        <v>4003944.7731755422</v>
      </c>
      <c r="V22" s="9">
        <f t="shared" si="8"/>
        <v>4048780.4878048785</v>
      </c>
      <c r="W22" s="9">
        <f t="shared" si="8"/>
        <v>4006578.9473684211</v>
      </c>
      <c r="X22" s="9">
        <f t="shared" si="8"/>
        <v>4000000</v>
      </c>
      <c r="Y22" s="9">
        <f t="shared" si="8"/>
        <v>4010526.3157894737</v>
      </c>
      <c r="Z22" s="9">
        <f t="shared" si="8"/>
        <v>4006944.444444444</v>
      </c>
      <c r="AA22" s="9">
        <f t="shared" si="8"/>
        <v>4003546.0992907807</v>
      </c>
      <c r="AB22" s="9">
        <f t="shared" si="8"/>
        <v>4000000.0000000005</v>
      </c>
      <c r="AC22" s="9">
        <f t="shared" si="8"/>
        <v>3916666.6666666665</v>
      </c>
      <c r="AD22" s="9">
        <f t="shared" si="8"/>
        <v>4001841.6206261516</v>
      </c>
      <c r="AE22" s="9">
        <f t="shared" si="8"/>
        <v>4003164.5569620254</v>
      </c>
      <c r="AF22" s="9">
        <f t="shared" si="8"/>
        <v>4000000</v>
      </c>
      <c r="AG22" s="9">
        <f t="shared" si="8"/>
        <v>3999999.9999999995</v>
      </c>
      <c r="AH22" s="9">
        <f t="shared" si="8"/>
        <v>4000000</v>
      </c>
      <c r="AI22" s="9">
        <f t="shared" si="8"/>
        <v>4133333.3333333335</v>
      </c>
      <c r="AJ22" s="9">
        <f t="shared" si="8"/>
        <v>3928571.4285714291</v>
      </c>
      <c r="AK22" s="9">
        <f t="shared" si="8"/>
        <v>4001290.3225806449</v>
      </c>
      <c r="AL22" s="9">
        <f t="shared" si="8"/>
        <v>4000000</v>
      </c>
      <c r="AM22" s="9">
        <f t="shared" si="8"/>
        <v>4000000</v>
      </c>
      <c r="AN22" s="9">
        <f t="shared" si="8"/>
        <v>3997402.5974025973</v>
      </c>
      <c r="AO22" s="9">
        <f t="shared" ref="AO22:AW22" si="9">IF(AO6 = 0, "", AO14*1000/(AO6/100))</f>
        <v>4001976.28458498</v>
      </c>
      <c r="AP22" s="9">
        <f t="shared" si="9"/>
        <v>3996666.666666667</v>
      </c>
      <c r="AQ22" s="9">
        <f t="shared" si="9"/>
        <v>3993103.4482758623</v>
      </c>
      <c r="AR22" s="9">
        <f t="shared" si="9"/>
        <v>3988372.0930232559</v>
      </c>
      <c r="AS22" s="9">
        <f t="shared" si="9"/>
        <v>3964285.7142857146</v>
      </c>
      <c r="AT22" s="9">
        <f t="shared" si="9"/>
        <v>3979166.6666666665</v>
      </c>
      <c r="AU22" s="9">
        <f t="shared" si="9"/>
        <v>4000000</v>
      </c>
      <c r="AV22" s="9">
        <f t="shared" si="9"/>
        <v>3974358.9743589745</v>
      </c>
      <c r="AW22" s="9">
        <f t="shared" si="9"/>
        <v>4000000</v>
      </c>
    </row>
    <row r="23" spans="1:49" x14ac:dyDescent="0.45">
      <c r="A23" s="6" t="s">
        <v>49</v>
      </c>
      <c r="B23" s="9">
        <f t="shared" ref="B23:AN23" si="10">IF(B7 = 0, "", B15*1000/(B7/100))</f>
        <v>9193124.3680485338</v>
      </c>
      <c r="C23" s="9">
        <f t="shared" si="10"/>
        <v>9194105.691056909</v>
      </c>
      <c r="D23" s="9">
        <f t="shared" si="10"/>
        <v>9199538.6389850061</v>
      </c>
      <c r="E23" s="9">
        <f t="shared" si="10"/>
        <v>9194360.5236656591</v>
      </c>
      <c r="F23" s="9">
        <f t="shared" si="10"/>
        <v>9184466.0194174759</v>
      </c>
      <c r="G23" s="9">
        <f t="shared" si="10"/>
        <v>9200000</v>
      </c>
      <c r="H23" s="9">
        <f t="shared" si="10"/>
        <v>9196409.7148891222</v>
      </c>
      <c r="I23" s="9">
        <f t="shared" si="10"/>
        <v>9193855.9322033897</v>
      </c>
      <c r="J23" s="9">
        <f t="shared" si="10"/>
        <v>9190358.4672435094</v>
      </c>
      <c r="K23" s="9">
        <f t="shared" si="10"/>
        <v>9202811.2449799199</v>
      </c>
      <c r="L23" s="9">
        <f t="shared" si="10"/>
        <v>9249999.9999999981</v>
      </c>
      <c r="M23" s="9">
        <f t="shared" si="10"/>
        <v>9244186.0465116277</v>
      </c>
      <c r="N23" s="9">
        <f t="shared" si="10"/>
        <v>9176211.4537444934</v>
      </c>
      <c r="O23" s="9">
        <f t="shared" si="10"/>
        <v>9200000</v>
      </c>
      <c r="P23" s="9">
        <f t="shared" si="10"/>
        <v>9187110.1871101856</v>
      </c>
      <c r="Q23" s="9">
        <f t="shared" si="10"/>
        <v>9232876.7123287674</v>
      </c>
      <c r="R23" s="9">
        <f t="shared" si="10"/>
        <v>9199013.1578947362</v>
      </c>
      <c r="S23" s="9">
        <f t="shared" si="10"/>
        <v>9181818.1818181816</v>
      </c>
      <c r="T23" s="9">
        <f t="shared" si="10"/>
        <v>9202614.3790849671</v>
      </c>
      <c r="U23" s="9">
        <f t="shared" si="10"/>
        <v>9201724.1379310358</v>
      </c>
      <c r="V23" s="9">
        <f t="shared" si="10"/>
        <v>9131578.9473684207</v>
      </c>
      <c r="W23" s="9">
        <f t="shared" si="10"/>
        <v>9194117.6470588222</v>
      </c>
      <c r="X23" s="9">
        <f t="shared" si="10"/>
        <v>9173333.333333334</v>
      </c>
      <c r="Y23" s="9">
        <f t="shared" si="10"/>
        <v>9170542.6356589142</v>
      </c>
      <c r="Z23" s="9">
        <f t="shared" si="10"/>
        <v>9201058.2010582015</v>
      </c>
      <c r="AA23" s="9">
        <f t="shared" si="10"/>
        <v>9197802.1978021972</v>
      </c>
      <c r="AB23" s="9">
        <f t="shared" si="10"/>
        <v>9196721.3114754092</v>
      </c>
      <c r="AC23" s="9">
        <f t="shared" si="10"/>
        <v>9212121.212121211</v>
      </c>
      <c r="AD23" s="9">
        <f t="shared" si="10"/>
        <v>9198484.8484848477</v>
      </c>
      <c r="AE23" s="9">
        <f t="shared" si="10"/>
        <v>9199261.9926199261</v>
      </c>
      <c r="AF23" s="9">
        <f t="shared" si="10"/>
        <v>9192949.9072356205</v>
      </c>
      <c r="AG23" s="9">
        <f t="shared" si="10"/>
        <v>9195488.7218045127</v>
      </c>
      <c r="AH23" s="9">
        <f t="shared" si="10"/>
        <v>9170370.3703703694</v>
      </c>
      <c r="AI23" s="9">
        <f t="shared" si="10"/>
        <v>9166666.6666666679</v>
      </c>
      <c r="AJ23" s="9">
        <f t="shared" si="10"/>
        <v>8900000</v>
      </c>
      <c r="AK23" s="9">
        <f t="shared" si="10"/>
        <v>9200000</v>
      </c>
      <c r="AL23" s="9">
        <f t="shared" si="10"/>
        <v>9195121.9512195121</v>
      </c>
      <c r="AM23" s="9">
        <f t="shared" si="10"/>
        <v>9220000</v>
      </c>
      <c r="AN23" s="9">
        <f t="shared" si="10"/>
        <v>9193075.8988015987</v>
      </c>
      <c r="AO23" s="9">
        <f t="shared" ref="AO23:AW23" si="11">IF(AO7 = 0, "", AO15*1000/(AO7/100))</f>
        <v>9191616.7664670665</v>
      </c>
      <c r="AP23" s="9">
        <f t="shared" si="11"/>
        <v>9192239.8589065243</v>
      </c>
      <c r="AQ23" s="9">
        <f t="shared" si="11"/>
        <v>9204134.3669250645</v>
      </c>
      <c r="AR23" s="9">
        <f t="shared" si="11"/>
        <v>9157894.7368421052</v>
      </c>
      <c r="AS23" s="9">
        <f t="shared" si="11"/>
        <v>9289473.6842105258</v>
      </c>
      <c r="AT23" s="9">
        <f t="shared" si="11"/>
        <v>9184615.384615384</v>
      </c>
      <c r="AU23" s="9">
        <f t="shared" si="11"/>
        <v>9187074.8299319725</v>
      </c>
      <c r="AV23" s="9">
        <f t="shared" si="11"/>
        <v>9156250</v>
      </c>
      <c r="AW23" s="9">
        <f t="shared" si="11"/>
        <v>9318181.8181818165</v>
      </c>
    </row>
    <row r="24" spans="1:49" x14ac:dyDescent="0.45">
      <c r="A24" s="6" t="s">
        <v>95</v>
      </c>
      <c r="B24" s="9">
        <f>SUM(B18:B23)</f>
        <v>19178875.260303196</v>
      </c>
      <c r="C24" s="9">
        <f t="shared" ref="C24:AN24" si="12">SUM(C18:C23)</f>
        <v>19177026.0937602</v>
      </c>
      <c r="D24" s="9">
        <f t="shared" si="12"/>
        <v>19177104.196082018</v>
      </c>
      <c r="E24" s="9">
        <f t="shared" si="12"/>
        <v>19179751.43862161</v>
      </c>
      <c r="F24" s="9">
        <f t="shared" si="12"/>
        <v>18977500.124951582</v>
      </c>
      <c r="G24" s="9">
        <f t="shared" si="12"/>
        <v>19184136.112222474</v>
      </c>
      <c r="H24" s="9">
        <f t="shared" si="12"/>
        <v>19177418.533088021</v>
      </c>
      <c r="I24" s="9">
        <f t="shared" si="12"/>
        <v>19177637.650109112</v>
      </c>
      <c r="J24" s="9">
        <f t="shared" si="12"/>
        <v>19171070.784400553</v>
      </c>
      <c r="K24" s="9">
        <f t="shared" si="12"/>
        <v>19163576.232671432</v>
      </c>
      <c r="L24" s="9">
        <f t="shared" si="12"/>
        <v>19516774.891774889</v>
      </c>
      <c r="M24" s="9">
        <f t="shared" si="12"/>
        <v>19176944.667201281</v>
      </c>
      <c r="N24" s="9">
        <f t="shared" si="12"/>
        <v>19128147.3117221</v>
      </c>
      <c r="O24" s="9">
        <f t="shared" si="12"/>
        <v>19197033.316915281</v>
      </c>
      <c r="P24" s="9">
        <f t="shared" si="12"/>
        <v>19174309.670268096</v>
      </c>
      <c r="Q24" s="9">
        <f t="shared" si="12"/>
        <v>18811798.280956216</v>
      </c>
      <c r="R24" s="9">
        <f t="shared" si="12"/>
        <v>19184042.122530997</v>
      </c>
      <c r="S24" s="9">
        <f t="shared" si="12"/>
        <v>16915151.515151516</v>
      </c>
      <c r="T24" s="9">
        <f t="shared" si="12"/>
        <v>18944909.039339717</v>
      </c>
      <c r="U24" s="9">
        <f t="shared" si="12"/>
        <v>19189549.322358355</v>
      </c>
      <c r="V24" s="9">
        <f t="shared" si="12"/>
        <v>19249878.15175084</v>
      </c>
      <c r="W24" s="9">
        <f t="shared" si="12"/>
        <v>19219643.78770525</v>
      </c>
      <c r="X24" s="9">
        <f t="shared" si="12"/>
        <v>19009629.629629631</v>
      </c>
      <c r="Y24" s="9">
        <f t="shared" si="12"/>
        <v>19109752.337028325</v>
      </c>
      <c r="Z24" s="9">
        <f t="shared" si="12"/>
        <v>19168950.720655605</v>
      </c>
      <c r="AA24" s="9">
        <f t="shared" si="12"/>
        <v>19144297.062847324</v>
      </c>
      <c r="AB24" s="9">
        <f t="shared" si="12"/>
        <v>19296778.29153239</v>
      </c>
      <c r="AC24" s="9">
        <f t="shared" si="12"/>
        <v>17102472.089314193</v>
      </c>
      <c r="AD24" s="9">
        <f t="shared" si="12"/>
        <v>19192742.404634699</v>
      </c>
      <c r="AE24" s="9">
        <f t="shared" si="12"/>
        <v>19201667.347260557</v>
      </c>
      <c r="AF24" s="9">
        <f t="shared" si="12"/>
        <v>19187292.879642382</v>
      </c>
      <c r="AG24" s="9">
        <f t="shared" si="12"/>
        <v>19169039.248128653</v>
      </c>
      <c r="AH24" s="9">
        <f t="shared" si="12"/>
        <v>19150723.350723349</v>
      </c>
      <c r="AI24" s="9">
        <f t="shared" si="12"/>
        <v>19325000</v>
      </c>
      <c r="AJ24" s="9">
        <f t="shared" si="12"/>
        <v>14078571.428571429</v>
      </c>
      <c r="AK24" s="9">
        <f t="shared" si="12"/>
        <v>19181721.911847513</v>
      </c>
      <c r="AL24" s="9">
        <f t="shared" si="12"/>
        <v>19196893.645486511</v>
      </c>
      <c r="AM24" s="9">
        <f t="shared" si="12"/>
        <v>18392307.692307692</v>
      </c>
      <c r="AN24" s="9">
        <f t="shared" si="12"/>
        <v>19177512.775146067</v>
      </c>
      <c r="AO24" s="9">
        <f t="shared" ref="AO24:AW24" si="13">SUM(AO18:AO23)</f>
        <v>19167014.840555608</v>
      </c>
      <c r="AP24" s="9">
        <f t="shared" si="13"/>
        <v>19173090.277621441</v>
      </c>
      <c r="AQ24" s="9">
        <f t="shared" si="13"/>
        <v>19174750.294217672</v>
      </c>
      <c r="AR24" s="9">
        <f t="shared" si="13"/>
        <v>19103531.787130319</v>
      </c>
      <c r="AS24" s="9">
        <f t="shared" si="13"/>
        <v>18624971.519708361</v>
      </c>
      <c r="AT24" s="9">
        <f t="shared" si="13"/>
        <v>19068010.294303395</v>
      </c>
      <c r="AU24" s="9">
        <f t="shared" si="13"/>
        <v>19166995.644411609</v>
      </c>
      <c r="AV24" s="9">
        <f t="shared" si="13"/>
        <v>18809180.402930401</v>
      </c>
      <c r="AW24" s="9">
        <f t="shared" si="13"/>
        <v>18068181.818181816</v>
      </c>
    </row>
    <row r="25" spans="1:49" x14ac:dyDescent="0.45">
      <c r="A25" s="6"/>
      <c r="B25" s="6"/>
      <c r="C25" s="6"/>
      <c r="D25" s="6"/>
      <c r="E25" s="6"/>
    </row>
    <row r="26" spans="1:49" x14ac:dyDescent="0.45">
      <c r="A26" s="6" t="s">
        <v>97</v>
      </c>
      <c r="B26" s="9">
        <v>19179815</v>
      </c>
      <c r="C26" s="6"/>
      <c r="D26" s="6"/>
      <c r="E26" s="6"/>
    </row>
    <row r="27" spans="1:49" x14ac:dyDescent="0.45">
      <c r="A27" s="6"/>
      <c r="B27" s="9"/>
      <c r="C27" s="6"/>
      <c r="D27" s="6"/>
      <c r="E27" s="6"/>
      <c r="H27" s="6"/>
      <c r="I27" s="6"/>
      <c r="J27" s="6"/>
      <c r="K27" s="6"/>
    </row>
    <row r="28" spans="1:49" x14ac:dyDescent="0.45">
      <c r="A28" s="6"/>
      <c r="B28" s="6" t="s">
        <v>39</v>
      </c>
      <c r="C28" s="6" t="s">
        <v>40</v>
      </c>
      <c r="D28" s="6" t="s">
        <v>41</v>
      </c>
      <c r="E28" s="6" t="s">
        <v>42</v>
      </c>
      <c r="F28" s="6" t="s">
        <v>43</v>
      </c>
      <c r="G28" s="6" t="s">
        <v>50</v>
      </c>
      <c r="H28" s="6" t="s">
        <v>51</v>
      </c>
      <c r="I28" s="6" t="s">
        <v>52</v>
      </c>
      <c r="J28" s="6" t="s">
        <v>53</v>
      </c>
      <c r="K28" s="6" t="s">
        <v>54</v>
      </c>
      <c r="L28" s="6" t="s">
        <v>55</v>
      </c>
      <c r="M28" s="6" t="s">
        <v>56</v>
      </c>
      <c r="N28" s="6" t="s">
        <v>57</v>
      </c>
      <c r="O28" s="6" t="s">
        <v>105</v>
      </c>
      <c r="P28" s="6" t="s">
        <v>59</v>
      </c>
      <c r="Q28" s="6" t="s">
        <v>60</v>
      </c>
      <c r="R28" s="6" t="s">
        <v>61</v>
      </c>
      <c r="S28" s="6" t="s">
        <v>62</v>
      </c>
      <c r="T28" s="6" t="s">
        <v>63</v>
      </c>
      <c r="U28" s="6" t="s">
        <v>64</v>
      </c>
      <c r="V28" s="6" t="s">
        <v>65</v>
      </c>
      <c r="W28" s="6" t="s">
        <v>66</v>
      </c>
      <c r="X28" s="6" t="s">
        <v>67</v>
      </c>
      <c r="Y28" s="6" t="s">
        <v>68</v>
      </c>
      <c r="Z28" s="6" t="s">
        <v>69</v>
      </c>
      <c r="AA28" s="6" t="s">
        <v>70</v>
      </c>
      <c r="AB28" s="6" t="s">
        <v>71</v>
      </c>
      <c r="AC28" s="6" t="s">
        <v>72</v>
      </c>
      <c r="AD28" s="6" t="s">
        <v>82</v>
      </c>
      <c r="AE28" s="6" t="s">
        <v>83</v>
      </c>
      <c r="AF28" s="6" t="s">
        <v>84</v>
      </c>
      <c r="AG28" s="6" t="s">
        <v>85</v>
      </c>
      <c r="AH28" s="6" t="s">
        <v>86</v>
      </c>
      <c r="AI28" s="6" t="s">
        <v>87</v>
      </c>
      <c r="AJ28" s="6" t="s">
        <v>88</v>
      </c>
      <c r="AK28" s="6" t="s">
        <v>89</v>
      </c>
      <c r="AL28" s="6" t="s">
        <v>90</v>
      </c>
      <c r="AM28" s="6" t="s">
        <v>91</v>
      </c>
      <c r="AN28" s="6" t="s">
        <v>92</v>
      </c>
      <c r="AO28" s="6" t="s">
        <v>93</v>
      </c>
      <c r="AP28" s="6" t="s">
        <v>94</v>
      </c>
      <c r="AQ28" t="s">
        <v>156</v>
      </c>
    </row>
    <row r="29" spans="1:49" x14ac:dyDescent="0.45">
      <c r="A29" s="6" t="s">
        <v>103</v>
      </c>
      <c r="B29" s="6">
        <f>AVERAGE(B30:B39)</f>
        <v>260051</v>
      </c>
      <c r="C29" s="6">
        <f t="shared" ref="C29:AP29" si="14">AVERAGE(C30:C39)</f>
        <v>100480</v>
      </c>
      <c r="D29" s="6">
        <v>0</v>
      </c>
      <c r="E29" s="6">
        <f>AVERAGE(E30:E39)</f>
        <v>316696</v>
      </c>
      <c r="F29" s="6">
        <f t="shared" si="14"/>
        <v>795322</v>
      </c>
      <c r="G29" s="6">
        <f t="shared" si="14"/>
        <v>42181.1</v>
      </c>
      <c r="H29" s="6">
        <f t="shared" si="14"/>
        <v>85192</v>
      </c>
      <c r="I29" s="6">
        <f t="shared" si="14"/>
        <v>30502</v>
      </c>
      <c r="J29" s="6">
        <f t="shared" si="14"/>
        <v>953283</v>
      </c>
      <c r="K29" s="6">
        <f t="shared" si="14"/>
        <v>137445</v>
      </c>
      <c r="L29" s="6">
        <f t="shared" si="14"/>
        <v>578287</v>
      </c>
      <c r="M29" s="6">
        <f t="shared" si="14"/>
        <v>152761</v>
      </c>
      <c r="N29" s="6">
        <f t="shared" si="14"/>
        <v>80266</v>
      </c>
      <c r="O29" s="6">
        <f t="shared" si="14"/>
        <v>78410</v>
      </c>
      <c r="P29" s="6">
        <f t="shared" si="14"/>
        <v>297156</v>
      </c>
      <c r="Q29" s="6">
        <f t="shared" si="14"/>
        <v>1125692</v>
      </c>
      <c r="R29" s="6">
        <f t="shared" si="14"/>
        <v>59953</v>
      </c>
      <c r="S29" s="6">
        <f t="shared" si="14"/>
        <v>325477</v>
      </c>
      <c r="T29" s="6">
        <f t="shared" si="14"/>
        <v>201122</v>
      </c>
      <c r="U29" s="6">
        <v>21180</v>
      </c>
      <c r="V29" s="6">
        <f t="shared" si="14"/>
        <v>112208</v>
      </c>
      <c r="W29" s="6">
        <f t="shared" si="14"/>
        <v>74018</v>
      </c>
      <c r="X29" s="6">
        <f t="shared" si="14"/>
        <v>926246</v>
      </c>
      <c r="Y29" s="6">
        <f t="shared" si="14"/>
        <v>257694</v>
      </c>
      <c r="Z29" s="6">
        <f t="shared" si="14"/>
        <v>1181450</v>
      </c>
      <c r="AA29" s="6">
        <f t="shared" si="14"/>
        <v>692317</v>
      </c>
      <c r="AB29" s="6">
        <f t="shared" si="14"/>
        <v>295891</v>
      </c>
      <c r="AC29" s="6">
        <f t="shared" si="14"/>
        <v>1889942.6</v>
      </c>
      <c r="AD29" s="6">
        <f t="shared" si="14"/>
        <v>174648</v>
      </c>
      <c r="AE29" s="6">
        <f t="shared" si="14"/>
        <v>252354</v>
      </c>
      <c r="AF29" s="6">
        <f t="shared" si="14"/>
        <v>264275</v>
      </c>
      <c r="AG29" s="6">
        <f>AVERAGE(AA30:AA39)</f>
        <v>692317</v>
      </c>
      <c r="AH29" s="6">
        <f t="shared" si="14"/>
        <v>90511</v>
      </c>
      <c r="AI29" s="6">
        <f t="shared" si="14"/>
        <v>134169</v>
      </c>
      <c r="AJ29" s="6">
        <f t="shared" si="14"/>
        <v>506364</v>
      </c>
      <c r="AK29" s="6">
        <f t="shared" si="14"/>
        <v>142613</v>
      </c>
      <c r="AL29" s="6">
        <f t="shared" si="14"/>
        <v>560333</v>
      </c>
      <c r="AM29" s="6">
        <f t="shared" si="14"/>
        <v>70773</v>
      </c>
      <c r="AN29" s="6">
        <f t="shared" si="14"/>
        <v>163128.9</v>
      </c>
      <c r="AO29" s="6">
        <f t="shared" si="14"/>
        <v>3138133</v>
      </c>
      <c r="AP29" s="6">
        <f t="shared" si="14"/>
        <v>1401620</v>
      </c>
      <c r="AQ29">
        <v>128140</v>
      </c>
    </row>
    <row r="30" spans="1:49" x14ac:dyDescent="0.45">
      <c r="A30" s="6"/>
      <c r="B30" s="6">
        <v>210720</v>
      </c>
      <c r="C30" s="6">
        <v>102620</v>
      </c>
      <c r="D30" s="6"/>
      <c r="E30" s="6">
        <v>291550</v>
      </c>
      <c r="F30">
        <v>1212240</v>
      </c>
      <c r="G30">
        <v>45460</v>
      </c>
      <c r="H30">
        <v>237380</v>
      </c>
      <c r="I30">
        <v>25670</v>
      </c>
      <c r="J30">
        <v>1297660</v>
      </c>
      <c r="K30">
        <v>156700</v>
      </c>
      <c r="L30">
        <v>723750</v>
      </c>
      <c r="M30">
        <v>179000</v>
      </c>
      <c r="N30">
        <v>118580</v>
      </c>
      <c r="O30">
        <v>93480</v>
      </c>
      <c r="P30">
        <v>354220</v>
      </c>
      <c r="Q30">
        <v>1716740</v>
      </c>
      <c r="R30">
        <v>25760</v>
      </c>
      <c r="S30">
        <v>424430</v>
      </c>
      <c r="T30">
        <v>318240</v>
      </c>
      <c r="U30">
        <v>36080</v>
      </c>
      <c r="V30">
        <v>104980</v>
      </c>
      <c r="W30">
        <v>98900</v>
      </c>
      <c r="X30">
        <v>1230010</v>
      </c>
      <c r="Y30">
        <v>219000</v>
      </c>
      <c r="Z30">
        <v>1430800</v>
      </c>
      <c r="AA30">
        <v>305000</v>
      </c>
      <c r="AB30">
        <v>334490</v>
      </c>
      <c r="AC30">
        <v>1390900</v>
      </c>
      <c r="AD30">
        <v>509310</v>
      </c>
      <c r="AE30">
        <v>533400</v>
      </c>
      <c r="AF30">
        <v>170970</v>
      </c>
      <c r="AG30">
        <v>1172440</v>
      </c>
      <c r="AH30">
        <v>31130</v>
      </c>
      <c r="AI30">
        <v>92510</v>
      </c>
      <c r="AJ30">
        <v>1087630</v>
      </c>
      <c r="AK30">
        <v>55960</v>
      </c>
      <c r="AL30">
        <v>648000</v>
      </c>
      <c r="AM30">
        <v>75360</v>
      </c>
      <c r="AN30">
        <v>144500</v>
      </c>
      <c r="AO30">
        <v>1591280</v>
      </c>
      <c r="AP30">
        <v>1557180</v>
      </c>
      <c r="AQ30">
        <v>118750</v>
      </c>
    </row>
    <row r="31" spans="1:49" x14ac:dyDescent="0.45">
      <c r="A31" s="6"/>
      <c r="B31" s="6">
        <v>250320</v>
      </c>
      <c r="C31" s="6">
        <v>79320</v>
      </c>
      <c r="D31" s="6"/>
      <c r="E31">
        <v>497900</v>
      </c>
      <c r="F31">
        <v>434400</v>
      </c>
      <c r="G31">
        <v>38100</v>
      </c>
      <c r="H31">
        <v>40880</v>
      </c>
      <c r="I31">
        <v>18690</v>
      </c>
      <c r="J31">
        <v>1170780</v>
      </c>
      <c r="K31">
        <v>358850</v>
      </c>
      <c r="L31">
        <v>553430</v>
      </c>
      <c r="M31">
        <v>139000</v>
      </c>
      <c r="N31">
        <v>29990</v>
      </c>
      <c r="O31">
        <v>63550</v>
      </c>
      <c r="P31">
        <v>152150</v>
      </c>
      <c r="Q31">
        <v>1390000</v>
      </c>
      <c r="R31">
        <v>91240</v>
      </c>
      <c r="S31">
        <v>466830</v>
      </c>
      <c r="T31">
        <v>325950</v>
      </c>
      <c r="U31">
        <v>34950</v>
      </c>
      <c r="V31">
        <v>129900</v>
      </c>
      <c r="W31">
        <v>133600</v>
      </c>
      <c r="X31">
        <v>1519100</v>
      </c>
      <c r="Y31">
        <v>200950</v>
      </c>
      <c r="Z31">
        <v>1371500</v>
      </c>
      <c r="AA31">
        <v>145000</v>
      </c>
      <c r="AB31">
        <v>333000</v>
      </c>
      <c r="AC31">
        <v>1600500</v>
      </c>
      <c r="AD31">
        <v>411700</v>
      </c>
      <c r="AE31">
        <v>467500</v>
      </c>
      <c r="AF31">
        <v>419000</v>
      </c>
      <c r="AG31">
        <v>374000</v>
      </c>
      <c r="AH31">
        <v>157400</v>
      </c>
      <c r="AI31">
        <v>289990</v>
      </c>
      <c r="AJ31">
        <v>146850</v>
      </c>
      <c r="AK31">
        <v>199000</v>
      </c>
      <c r="AL31">
        <v>947000</v>
      </c>
      <c r="AM31">
        <v>46390</v>
      </c>
      <c r="AN31">
        <v>124720</v>
      </c>
      <c r="AO31">
        <v>1141920</v>
      </c>
      <c r="AP31">
        <v>1404290</v>
      </c>
      <c r="AQ31">
        <v>252870</v>
      </c>
    </row>
    <row r="32" spans="1:49" x14ac:dyDescent="0.45">
      <c r="A32" s="6"/>
      <c r="B32" s="6">
        <v>396690</v>
      </c>
      <c r="C32" s="6">
        <v>57490</v>
      </c>
      <c r="D32" s="6"/>
      <c r="E32" s="6">
        <v>152150</v>
      </c>
      <c r="F32">
        <v>463160</v>
      </c>
      <c r="G32">
        <v>41420</v>
      </c>
      <c r="H32">
        <v>21220</v>
      </c>
      <c r="I32">
        <v>75200</v>
      </c>
      <c r="J32">
        <v>1154120</v>
      </c>
      <c r="K32">
        <v>69760</v>
      </c>
      <c r="L32">
        <v>1379990</v>
      </c>
      <c r="M32">
        <v>79170</v>
      </c>
      <c r="N32">
        <v>95900</v>
      </c>
      <c r="O32">
        <v>121250</v>
      </c>
      <c r="P32">
        <v>289040</v>
      </c>
      <c r="Q32">
        <v>1652050</v>
      </c>
      <c r="R32">
        <v>17900</v>
      </c>
      <c r="S32">
        <v>318240</v>
      </c>
      <c r="T32">
        <v>438300</v>
      </c>
      <c r="U32">
        <v>53100</v>
      </c>
      <c r="V32">
        <v>30350</v>
      </c>
      <c r="W32">
        <v>49900</v>
      </c>
      <c r="X32">
        <v>578580</v>
      </c>
      <c r="Y32">
        <v>209000</v>
      </c>
      <c r="Z32">
        <v>1699000</v>
      </c>
      <c r="AA32">
        <v>685780</v>
      </c>
      <c r="AB32">
        <v>243600</v>
      </c>
      <c r="AC32">
        <v>1170360</v>
      </c>
      <c r="AD32">
        <v>59900</v>
      </c>
      <c r="AE32">
        <v>612600</v>
      </c>
      <c r="AF32">
        <v>329000</v>
      </c>
      <c r="AG32">
        <v>825540</v>
      </c>
      <c r="AH32">
        <v>63700</v>
      </c>
      <c r="AI32">
        <v>122260</v>
      </c>
      <c r="AJ32">
        <v>672720</v>
      </c>
      <c r="AK32">
        <v>194010</v>
      </c>
      <c r="AL32">
        <v>706230</v>
      </c>
      <c r="AM32">
        <v>51090</v>
      </c>
      <c r="AN32">
        <v>161190</v>
      </c>
      <c r="AO32">
        <v>3790000</v>
      </c>
      <c r="AP32">
        <v>1338220</v>
      </c>
      <c r="AQ32">
        <v>175560</v>
      </c>
    </row>
    <row r="33" spans="1:43" x14ac:dyDescent="0.45">
      <c r="A33" s="6"/>
      <c r="B33" s="6">
        <v>322150</v>
      </c>
      <c r="C33" s="6">
        <v>163600</v>
      </c>
      <c r="D33" s="6"/>
      <c r="E33" s="6">
        <v>205540</v>
      </c>
      <c r="F33">
        <v>522130</v>
      </c>
      <c r="G33">
        <v>54460</v>
      </c>
      <c r="H33">
        <v>35970</v>
      </c>
      <c r="I33">
        <v>21660</v>
      </c>
      <c r="J33">
        <v>877190</v>
      </c>
      <c r="K33">
        <v>36860</v>
      </c>
      <c r="L33">
        <v>910790</v>
      </c>
      <c r="M33">
        <v>139000</v>
      </c>
      <c r="N33">
        <v>69640</v>
      </c>
      <c r="O33">
        <v>51480</v>
      </c>
      <c r="P33">
        <v>234610</v>
      </c>
      <c r="Q33">
        <v>498950</v>
      </c>
      <c r="R33">
        <v>16900</v>
      </c>
      <c r="S33">
        <v>188520</v>
      </c>
      <c r="T33">
        <v>92320</v>
      </c>
      <c r="U33">
        <v>54400</v>
      </c>
      <c r="V33">
        <v>82810</v>
      </c>
      <c r="W33">
        <v>31900</v>
      </c>
      <c r="X33">
        <v>635130</v>
      </c>
      <c r="Y33">
        <v>174000</v>
      </c>
      <c r="Z33">
        <v>594680</v>
      </c>
      <c r="AA33">
        <v>906950</v>
      </c>
      <c r="AB33">
        <v>57330</v>
      </c>
      <c r="AC33">
        <v>729300</v>
      </c>
      <c r="AD33">
        <v>21800</v>
      </c>
      <c r="AE33">
        <v>220000</v>
      </c>
      <c r="AF33">
        <v>244770</v>
      </c>
      <c r="AG33">
        <v>698880</v>
      </c>
      <c r="AH33">
        <v>43430</v>
      </c>
      <c r="AI33">
        <v>83600</v>
      </c>
      <c r="AJ33">
        <v>684710</v>
      </c>
      <c r="AK33">
        <v>268990</v>
      </c>
      <c r="AL33">
        <v>166320</v>
      </c>
      <c r="AM33">
        <v>34220</v>
      </c>
      <c r="AN33">
        <v>177060</v>
      </c>
      <c r="AO33">
        <v>3935310</v>
      </c>
      <c r="AP33">
        <v>1020890</v>
      </c>
      <c r="AQ33">
        <v>242240</v>
      </c>
    </row>
    <row r="34" spans="1:43" x14ac:dyDescent="0.45">
      <c r="A34" s="6"/>
      <c r="B34" s="6">
        <v>261870</v>
      </c>
      <c r="C34" s="6">
        <v>85850</v>
      </c>
      <c r="D34" s="6"/>
      <c r="E34" s="6">
        <v>520800</v>
      </c>
      <c r="F34">
        <v>677300</v>
      </c>
      <c r="G34">
        <v>18930</v>
      </c>
      <c r="H34">
        <v>49160</v>
      </c>
      <c r="I34">
        <v>36040</v>
      </c>
      <c r="J34">
        <v>578920</v>
      </c>
      <c r="K34">
        <v>36320</v>
      </c>
      <c r="L34">
        <v>207830</v>
      </c>
      <c r="M34">
        <v>179000</v>
      </c>
      <c r="N34">
        <v>97510</v>
      </c>
      <c r="O34">
        <v>143500</v>
      </c>
      <c r="P34">
        <v>383400</v>
      </c>
      <c r="Q34">
        <v>860400</v>
      </c>
      <c r="R34">
        <v>39500</v>
      </c>
      <c r="S34">
        <v>325950</v>
      </c>
      <c r="T34">
        <v>108000</v>
      </c>
      <c r="U34">
        <v>62780</v>
      </c>
      <c r="V34">
        <v>58690</v>
      </c>
      <c r="W34">
        <v>65900</v>
      </c>
      <c r="X34">
        <v>418990</v>
      </c>
      <c r="Y34">
        <v>339000</v>
      </c>
      <c r="Z34">
        <v>597550</v>
      </c>
      <c r="AA34">
        <v>669040</v>
      </c>
      <c r="AB34">
        <v>199000</v>
      </c>
      <c r="AC34">
        <v>5210526</v>
      </c>
      <c r="AD34">
        <v>22240</v>
      </c>
      <c r="AE34">
        <v>514430</v>
      </c>
      <c r="AF34">
        <v>359000</v>
      </c>
      <c r="AG34">
        <v>1161530</v>
      </c>
      <c r="AH34">
        <v>299900</v>
      </c>
      <c r="AI34">
        <v>133300</v>
      </c>
      <c r="AJ34">
        <v>109000</v>
      </c>
      <c r="AK34">
        <v>112250</v>
      </c>
      <c r="AL34">
        <v>249950</v>
      </c>
      <c r="AM34">
        <v>21870</v>
      </c>
      <c r="AN34">
        <v>120640</v>
      </c>
      <c r="AO34">
        <v>582520</v>
      </c>
      <c r="AP34">
        <v>1076840</v>
      </c>
      <c r="AQ34">
        <v>138380</v>
      </c>
    </row>
    <row r="35" spans="1:43" x14ac:dyDescent="0.45">
      <c r="A35" s="6"/>
      <c r="B35">
        <v>321180</v>
      </c>
      <c r="C35">
        <v>110040</v>
      </c>
      <c r="D35" s="6"/>
      <c r="E35">
        <v>346300</v>
      </c>
      <c r="F35">
        <v>597160</v>
      </c>
      <c r="G35">
        <v>38300</v>
      </c>
      <c r="H35">
        <v>37080</v>
      </c>
      <c r="I35">
        <v>14170</v>
      </c>
      <c r="J35">
        <v>1070800</v>
      </c>
      <c r="K35">
        <v>69800</v>
      </c>
      <c r="L35">
        <v>193200</v>
      </c>
      <c r="M35">
        <v>219000</v>
      </c>
      <c r="N35">
        <v>84550</v>
      </c>
      <c r="O35">
        <v>25890</v>
      </c>
      <c r="P35">
        <v>300000</v>
      </c>
      <c r="Q35">
        <v>1335520</v>
      </c>
      <c r="R35">
        <v>88870</v>
      </c>
      <c r="S35">
        <v>409430</v>
      </c>
      <c r="T35">
        <v>167440</v>
      </c>
      <c r="U35">
        <v>37410</v>
      </c>
      <c r="V35">
        <v>120000</v>
      </c>
      <c r="W35">
        <v>88000</v>
      </c>
      <c r="X35">
        <v>774400</v>
      </c>
      <c r="Y35">
        <v>169000</v>
      </c>
      <c r="Z35">
        <v>1346830</v>
      </c>
      <c r="AA35">
        <v>1273980</v>
      </c>
      <c r="AB35">
        <v>235000</v>
      </c>
      <c r="AC35">
        <v>818800</v>
      </c>
      <c r="AD35">
        <v>65000</v>
      </c>
      <c r="AE35">
        <v>23510</v>
      </c>
      <c r="AF35">
        <v>218190</v>
      </c>
      <c r="AG35">
        <v>1174030</v>
      </c>
      <c r="AH35">
        <v>80190</v>
      </c>
      <c r="AI35">
        <v>71170</v>
      </c>
      <c r="AJ35">
        <v>602610</v>
      </c>
      <c r="AK35">
        <v>23250</v>
      </c>
      <c r="AL35">
        <v>598980</v>
      </c>
      <c r="AM35">
        <v>261580</v>
      </c>
      <c r="AN35">
        <v>126270</v>
      </c>
      <c r="AO35">
        <v>1161840</v>
      </c>
      <c r="AP35">
        <v>1348960</v>
      </c>
      <c r="AQ35">
        <v>152090</v>
      </c>
    </row>
    <row r="36" spans="1:43" x14ac:dyDescent="0.45">
      <c r="A36" s="6"/>
      <c r="B36">
        <v>503160</v>
      </c>
      <c r="C36">
        <v>165600</v>
      </c>
      <c r="E36">
        <v>290100</v>
      </c>
      <c r="F36">
        <v>1363840</v>
      </c>
      <c r="G36">
        <v>56331</v>
      </c>
      <c r="H36">
        <v>64000</v>
      </c>
      <c r="I36">
        <v>16810</v>
      </c>
      <c r="J36">
        <v>646610</v>
      </c>
      <c r="K36">
        <v>166250</v>
      </c>
      <c r="L36">
        <v>636640</v>
      </c>
      <c r="M36">
        <v>189000</v>
      </c>
      <c r="N36">
        <v>54440</v>
      </c>
      <c r="O36">
        <v>68980</v>
      </c>
      <c r="P36">
        <v>131820</v>
      </c>
      <c r="Q36">
        <v>708630</v>
      </c>
      <c r="R36">
        <v>39690</v>
      </c>
      <c r="S36">
        <v>189400</v>
      </c>
      <c r="T36">
        <v>119510</v>
      </c>
      <c r="U36">
        <v>32890</v>
      </c>
      <c r="V36">
        <v>112500</v>
      </c>
      <c r="W36">
        <v>144480</v>
      </c>
      <c r="X36">
        <v>1281550</v>
      </c>
      <c r="Y36">
        <v>259000</v>
      </c>
      <c r="Z36">
        <v>1698940</v>
      </c>
      <c r="AA36">
        <v>731000</v>
      </c>
      <c r="AB36">
        <v>142490</v>
      </c>
      <c r="AC36">
        <v>1900000</v>
      </c>
      <c r="AD36">
        <v>66960</v>
      </c>
      <c r="AE36">
        <v>19490</v>
      </c>
      <c r="AF36">
        <v>169870</v>
      </c>
      <c r="AG36">
        <v>901460</v>
      </c>
      <c r="AH36">
        <v>18710</v>
      </c>
      <c r="AI36">
        <v>198990</v>
      </c>
      <c r="AJ36">
        <v>492320</v>
      </c>
      <c r="AK36">
        <v>335770</v>
      </c>
      <c r="AL36">
        <v>130390</v>
      </c>
      <c r="AM36">
        <v>17380</v>
      </c>
      <c r="AN36">
        <v>224350</v>
      </c>
      <c r="AO36">
        <v>5000000</v>
      </c>
      <c r="AP36">
        <v>1389880</v>
      </c>
      <c r="AQ36">
        <v>243000</v>
      </c>
    </row>
    <row r="37" spans="1:43" x14ac:dyDescent="0.45">
      <c r="B37">
        <v>54690</v>
      </c>
      <c r="C37">
        <v>110300</v>
      </c>
      <c r="E37">
        <v>94050</v>
      </c>
      <c r="F37">
        <v>1048620</v>
      </c>
      <c r="G37">
        <v>32870</v>
      </c>
      <c r="H37">
        <v>49000</v>
      </c>
      <c r="I37">
        <v>39790</v>
      </c>
      <c r="J37">
        <v>1187130</v>
      </c>
      <c r="K37">
        <v>164680</v>
      </c>
      <c r="L37">
        <v>390000</v>
      </c>
      <c r="M37">
        <v>109650</v>
      </c>
      <c r="N37">
        <v>141960</v>
      </c>
      <c r="O37">
        <v>90780</v>
      </c>
      <c r="P37">
        <v>374880</v>
      </c>
      <c r="Q37">
        <v>1450000</v>
      </c>
      <c r="R37">
        <v>109000</v>
      </c>
      <c r="S37">
        <v>192310</v>
      </c>
      <c r="T37">
        <v>256650</v>
      </c>
      <c r="U37">
        <v>53970</v>
      </c>
      <c r="V37">
        <v>330000</v>
      </c>
      <c r="W37">
        <v>39000</v>
      </c>
      <c r="X37">
        <v>479000</v>
      </c>
      <c r="Y37">
        <v>438990</v>
      </c>
      <c r="Z37">
        <v>1699000</v>
      </c>
      <c r="AA37">
        <v>991800</v>
      </c>
      <c r="AB37">
        <v>180000</v>
      </c>
      <c r="AC37">
        <v>4405730</v>
      </c>
      <c r="AD37">
        <v>79000</v>
      </c>
      <c r="AE37">
        <v>49930</v>
      </c>
      <c r="AF37">
        <v>324280</v>
      </c>
      <c r="AG37">
        <v>1004770</v>
      </c>
      <c r="AH37">
        <v>23750</v>
      </c>
      <c r="AI37">
        <v>204890</v>
      </c>
      <c r="AJ37">
        <v>949530</v>
      </c>
      <c r="AK37">
        <v>76900</v>
      </c>
      <c r="AL37">
        <v>1018850</v>
      </c>
      <c r="AM37">
        <v>58410</v>
      </c>
      <c r="AN37">
        <v>177310</v>
      </c>
      <c r="AO37">
        <v>5865000</v>
      </c>
      <c r="AP37">
        <v>1730690</v>
      </c>
      <c r="AQ37">
        <v>142820</v>
      </c>
    </row>
    <row r="38" spans="1:43" x14ac:dyDescent="0.45">
      <c r="B38" s="6">
        <v>105480</v>
      </c>
      <c r="C38" s="6">
        <v>66850</v>
      </c>
      <c r="D38" s="6"/>
      <c r="E38" s="6">
        <v>577320</v>
      </c>
      <c r="F38" s="6">
        <v>673380</v>
      </c>
      <c r="G38" s="6">
        <v>53460</v>
      </c>
      <c r="H38">
        <v>280120</v>
      </c>
      <c r="I38">
        <v>15570</v>
      </c>
      <c r="J38">
        <v>704960</v>
      </c>
      <c r="K38">
        <v>46400</v>
      </c>
      <c r="L38">
        <v>217290</v>
      </c>
      <c r="M38">
        <v>161150</v>
      </c>
      <c r="N38">
        <v>40270</v>
      </c>
      <c r="O38">
        <v>50520</v>
      </c>
      <c r="P38">
        <v>306900</v>
      </c>
      <c r="Q38">
        <v>428460</v>
      </c>
      <c r="R38">
        <v>76000</v>
      </c>
      <c r="S38">
        <v>389120</v>
      </c>
      <c r="T38">
        <v>99190</v>
      </c>
      <c r="U38">
        <v>73980</v>
      </c>
      <c r="V38">
        <v>59000</v>
      </c>
      <c r="W38">
        <v>49000</v>
      </c>
      <c r="X38">
        <v>1598950</v>
      </c>
      <c r="Y38">
        <v>209000</v>
      </c>
      <c r="Z38">
        <v>770880</v>
      </c>
      <c r="AA38">
        <v>638990</v>
      </c>
      <c r="AB38">
        <v>594000</v>
      </c>
      <c r="AC38">
        <v>1002800</v>
      </c>
      <c r="AD38">
        <v>465000</v>
      </c>
      <c r="AE38">
        <v>39800</v>
      </c>
      <c r="AF38">
        <v>51120</v>
      </c>
      <c r="AG38">
        <v>1998690</v>
      </c>
      <c r="AH38">
        <v>118900</v>
      </c>
      <c r="AI38">
        <v>118870</v>
      </c>
      <c r="AJ38">
        <v>164430</v>
      </c>
      <c r="AK38">
        <v>18000</v>
      </c>
      <c r="AL38">
        <v>338980</v>
      </c>
      <c r="AM38">
        <v>16320</v>
      </c>
      <c r="AN38">
        <v>88209</v>
      </c>
      <c r="AO38">
        <v>6100000</v>
      </c>
      <c r="AP38">
        <v>1546530</v>
      </c>
      <c r="AQ38">
        <v>120120</v>
      </c>
    </row>
    <row r="39" spans="1:43" x14ac:dyDescent="0.45">
      <c r="B39" s="6">
        <v>174250</v>
      </c>
      <c r="C39" s="6">
        <v>63130</v>
      </c>
      <c r="D39" s="6"/>
      <c r="E39" s="6">
        <v>191250</v>
      </c>
      <c r="F39" s="6">
        <v>960990</v>
      </c>
      <c r="G39" s="6">
        <v>42480</v>
      </c>
      <c r="H39">
        <v>37110</v>
      </c>
      <c r="I39">
        <v>41420</v>
      </c>
      <c r="J39">
        <v>844660</v>
      </c>
      <c r="K39">
        <v>268830</v>
      </c>
      <c r="L39">
        <v>569950</v>
      </c>
      <c r="M39">
        <v>133640</v>
      </c>
      <c r="N39">
        <v>69820</v>
      </c>
      <c r="O39">
        <v>74670</v>
      </c>
      <c r="P39">
        <v>444540</v>
      </c>
      <c r="Q39">
        <v>1216170</v>
      </c>
      <c r="R39">
        <v>94670</v>
      </c>
      <c r="S39">
        <v>350540</v>
      </c>
      <c r="T39">
        <v>85620</v>
      </c>
      <c r="V39">
        <v>93850</v>
      </c>
      <c r="W39">
        <v>39500</v>
      </c>
      <c r="X39">
        <v>746750</v>
      </c>
      <c r="Y39">
        <v>359000</v>
      </c>
      <c r="Z39">
        <v>605320</v>
      </c>
      <c r="AA39">
        <v>575630</v>
      </c>
      <c r="AB39">
        <v>640000</v>
      </c>
      <c r="AC39">
        <v>670510</v>
      </c>
      <c r="AD39">
        <v>45570</v>
      </c>
      <c r="AE39">
        <v>42880</v>
      </c>
      <c r="AF39">
        <v>356550</v>
      </c>
      <c r="AG39">
        <v>749800</v>
      </c>
      <c r="AH39">
        <v>68000</v>
      </c>
      <c r="AI39">
        <v>26110</v>
      </c>
      <c r="AJ39">
        <v>153840</v>
      </c>
      <c r="AK39">
        <v>142000</v>
      </c>
      <c r="AL39">
        <v>798630</v>
      </c>
      <c r="AM39">
        <v>125110</v>
      </c>
      <c r="AN39">
        <v>287040</v>
      </c>
      <c r="AO39">
        <v>2213460</v>
      </c>
      <c r="AP39">
        <v>1602720</v>
      </c>
      <c r="AQ39">
        <v>159000</v>
      </c>
    </row>
    <row r="40" spans="1:43" x14ac:dyDescent="0.45">
      <c r="B40" s="6"/>
      <c r="C40" s="6"/>
      <c r="D40" s="6"/>
      <c r="E40" s="6"/>
      <c r="F40" s="6"/>
      <c r="G40" s="6"/>
    </row>
    <row r="41" spans="1:43" x14ac:dyDescent="0.45">
      <c r="B41" s="6" t="s">
        <v>39</v>
      </c>
      <c r="C41" s="6" t="s">
        <v>40</v>
      </c>
      <c r="D41" s="6" t="s">
        <v>41</v>
      </c>
      <c r="E41" s="6" t="s">
        <v>42</v>
      </c>
      <c r="F41" s="6" t="s">
        <v>43</v>
      </c>
      <c r="G41" s="6" t="s">
        <v>50</v>
      </c>
      <c r="H41" s="6" t="s">
        <v>51</v>
      </c>
      <c r="I41" s="6" t="s">
        <v>52</v>
      </c>
      <c r="J41" s="6" t="s">
        <v>53</v>
      </c>
      <c r="K41" s="6" t="s">
        <v>54</v>
      </c>
      <c r="L41" s="6" t="s">
        <v>55</v>
      </c>
      <c r="M41" s="6" t="s">
        <v>56</v>
      </c>
      <c r="N41" s="6" t="s">
        <v>57</v>
      </c>
      <c r="O41" s="6" t="s">
        <v>105</v>
      </c>
      <c r="P41" s="6" t="s">
        <v>59</v>
      </c>
      <c r="Q41" s="6" t="s">
        <v>60</v>
      </c>
      <c r="R41" s="6" t="s">
        <v>61</v>
      </c>
      <c r="S41" s="6" t="s">
        <v>62</v>
      </c>
      <c r="T41" s="6" t="s">
        <v>63</v>
      </c>
      <c r="U41" s="6" t="s">
        <v>64</v>
      </c>
      <c r="V41" s="6" t="s">
        <v>65</v>
      </c>
      <c r="W41" s="6" t="s">
        <v>66</v>
      </c>
      <c r="X41" s="6" t="s">
        <v>67</v>
      </c>
      <c r="Y41" s="6" t="s">
        <v>68</v>
      </c>
      <c r="Z41" s="6" t="s">
        <v>69</v>
      </c>
      <c r="AA41" s="6" t="s">
        <v>70</v>
      </c>
      <c r="AB41" s="6" t="s">
        <v>71</v>
      </c>
      <c r="AC41" s="6" t="s">
        <v>72</v>
      </c>
      <c r="AD41" s="6" t="s">
        <v>82</v>
      </c>
      <c r="AE41" s="6" t="s">
        <v>83</v>
      </c>
      <c r="AF41" s="6" t="s">
        <v>84</v>
      </c>
      <c r="AG41" s="6" t="s">
        <v>85</v>
      </c>
      <c r="AH41" s="6" t="s">
        <v>86</v>
      </c>
      <c r="AI41" s="6" t="s">
        <v>87</v>
      </c>
      <c r="AJ41" s="6" t="s">
        <v>88</v>
      </c>
      <c r="AK41" s="6" t="s">
        <v>89</v>
      </c>
      <c r="AL41" s="6" t="s">
        <v>90</v>
      </c>
      <c r="AM41" s="6" t="s">
        <v>91</v>
      </c>
      <c r="AN41" s="6" t="s">
        <v>92</v>
      </c>
      <c r="AO41" s="6" t="s">
        <v>93</v>
      </c>
      <c r="AP41" s="6" t="s">
        <v>94</v>
      </c>
      <c r="AQ41" t="s">
        <v>156</v>
      </c>
    </row>
    <row r="42" spans="1:43" x14ac:dyDescent="0.45">
      <c r="A42" t="s">
        <v>106</v>
      </c>
      <c r="B42">
        <f>B29*SUM(I10:I15)*1000</f>
        <v>4469236486000</v>
      </c>
      <c r="C42" s="6">
        <f t="shared" ref="C42:AQ42" si="15">C29*SUM(J10:J15)*1000</f>
        <v>1438974080000</v>
      </c>
      <c r="D42" s="6">
        <f t="shared" si="15"/>
        <v>0</v>
      </c>
      <c r="E42" s="6">
        <f t="shared" si="15"/>
        <v>291043624000</v>
      </c>
      <c r="F42" s="6">
        <f t="shared" si="15"/>
        <v>861333726000</v>
      </c>
      <c r="G42" s="6">
        <f t="shared" si="15"/>
        <v>126880748800</v>
      </c>
      <c r="H42" s="6">
        <f t="shared" si="15"/>
        <v>264861928000</v>
      </c>
      <c r="I42" s="6">
        <f t="shared" si="15"/>
        <v>269912198000</v>
      </c>
      <c r="J42" s="6">
        <f t="shared" si="15"/>
        <v>833169342000</v>
      </c>
      <c r="K42" s="6">
        <f t="shared" si="15"/>
        <v>1191923040000</v>
      </c>
      <c r="L42" s="6">
        <f t="shared" si="15"/>
        <v>234206235000</v>
      </c>
      <c r="M42" s="6">
        <f t="shared" si="15"/>
        <v>627694949000</v>
      </c>
      <c r="N42" s="6">
        <f t="shared" si="15"/>
        <v>818713200000</v>
      </c>
      <c r="O42" s="6">
        <f t="shared" si="15"/>
        <v>56768840000</v>
      </c>
      <c r="P42" s="6">
        <f t="shared" si="15"/>
        <v>807075696000</v>
      </c>
      <c r="Q42" s="6">
        <f t="shared" si="15"/>
        <v>990608960000</v>
      </c>
      <c r="R42" s="6">
        <f t="shared" si="15"/>
        <v>105037656000</v>
      </c>
      <c r="S42" s="6">
        <f t="shared" si="15"/>
        <v>820852994000</v>
      </c>
      <c r="T42" s="6">
        <f t="shared" si="15"/>
        <v>1023912102000</v>
      </c>
      <c r="U42" s="6">
        <f t="shared" si="15"/>
        <v>34671660000</v>
      </c>
      <c r="V42" s="6">
        <f t="shared" si="15"/>
        <v>49483728000</v>
      </c>
      <c r="W42" s="6">
        <f t="shared" si="15"/>
        <v>755353690000</v>
      </c>
      <c r="X42" s="6">
        <f t="shared" si="15"/>
        <v>6417958534000</v>
      </c>
      <c r="Y42" s="6">
        <f t="shared" si="15"/>
        <v>1777315518000</v>
      </c>
      <c r="Z42" s="6">
        <f t="shared" si="15"/>
        <v>6819329400000</v>
      </c>
      <c r="AA42" s="6">
        <f t="shared" si="15"/>
        <v>1302248277000</v>
      </c>
      <c r="AB42" s="6">
        <f t="shared" si="15"/>
        <v>109183779000</v>
      </c>
      <c r="AC42" s="6">
        <f t="shared" si="15"/>
        <v>283491390000</v>
      </c>
      <c r="AD42" s="6">
        <f t="shared" si="15"/>
        <v>2409443808000</v>
      </c>
      <c r="AE42" s="6">
        <f t="shared" si="15"/>
        <v>734097786000</v>
      </c>
      <c r="AF42" s="6">
        <f t="shared" si="15"/>
        <v>469352400000</v>
      </c>
      <c r="AG42" s="6">
        <f t="shared" si="15"/>
        <v>10002596016000</v>
      </c>
      <c r="AH42" s="6">
        <f t="shared" si="15"/>
        <v>885921668000</v>
      </c>
      <c r="AI42" s="6">
        <f t="shared" si="15"/>
        <v>1421654724000</v>
      </c>
      <c r="AJ42" s="6">
        <f t="shared" si="15"/>
        <v>2896402080000</v>
      </c>
      <c r="AK42" s="6">
        <f t="shared" si="15"/>
        <v>233600094000</v>
      </c>
      <c r="AL42" s="6">
        <f t="shared" si="15"/>
        <v>310424482000</v>
      </c>
      <c r="AM42" s="6">
        <f t="shared" si="15"/>
        <v>68154399000</v>
      </c>
      <c r="AN42" s="6">
        <f t="shared" si="15"/>
        <v>603740058900</v>
      </c>
      <c r="AO42" s="6">
        <f t="shared" si="15"/>
        <v>2485401336000</v>
      </c>
      <c r="AP42" s="6">
        <f t="shared" si="15"/>
        <v>398060080000</v>
      </c>
      <c r="AQ42" s="6">
        <f t="shared" si="15"/>
        <v>2504880720000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4432-1454-4A9C-8F7F-3C44CE35679F}">
  <dimension ref="A2:L14"/>
  <sheetViews>
    <sheetView workbookViewId="0">
      <selection activeCell="L14" sqref="L14"/>
    </sheetView>
  </sheetViews>
  <sheetFormatPr defaultRowHeight="17" x14ac:dyDescent="0.45"/>
  <cols>
    <col min="1" max="1" width="19.4140625" style="6" bestFit="1" customWidth="1"/>
    <col min="2" max="2" width="16.4140625" style="6" bestFit="1" customWidth="1"/>
    <col min="3" max="3" width="22.9140625" style="6" bestFit="1" customWidth="1"/>
    <col min="4" max="4" width="26.25" style="6" bestFit="1" customWidth="1"/>
    <col min="5" max="5" width="18" style="6" bestFit="1" customWidth="1"/>
    <col min="6" max="6" width="9.25" style="6" bestFit="1" customWidth="1"/>
    <col min="7" max="7" width="7.25" style="6" bestFit="1" customWidth="1"/>
    <col min="8" max="8" width="17.33203125" style="6" bestFit="1" customWidth="1"/>
    <col min="9" max="9" width="9.25" style="6" bestFit="1" customWidth="1"/>
    <col min="10" max="10" width="7.58203125" style="6" bestFit="1" customWidth="1"/>
    <col min="11" max="11" width="8.25" style="6" bestFit="1" customWidth="1"/>
    <col min="12" max="12" width="10.1640625" style="6" bestFit="1" customWidth="1"/>
    <col min="13" max="16384" width="8.6640625" style="6"/>
  </cols>
  <sheetData>
    <row r="2" spans="1:12" x14ac:dyDescent="0.45">
      <c r="B2" s="6" t="s">
        <v>140</v>
      </c>
      <c r="C2" s="6" t="s">
        <v>141</v>
      </c>
      <c r="D2" s="6" t="s">
        <v>142</v>
      </c>
      <c r="E2" s="6" t="s">
        <v>143</v>
      </c>
      <c r="F2" s="6" t="s">
        <v>144</v>
      </c>
      <c r="G2" s="6" t="s">
        <v>144</v>
      </c>
      <c r="H2" s="6" t="s">
        <v>145</v>
      </c>
      <c r="I2" s="6" t="s">
        <v>146</v>
      </c>
      <c r="J2" s="6" t="s">
        <v>136</v>
      </c>
      <c r="K2" s="6" t="s">
        <v>147</v>
      </c>
    </row>
    <row r="3" spans="1:12" x14ac:dyDescent="0.4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115</v>
      </c>
      <c r="G3" s="6" t="s">
        <v>133</v>
      </c>
      <c r="H3" s="6" t="s">
        <v>134</v>
      </c>
      <c r="I3" s="6" t="s">
        <v>135</v>
      </c>
      <c r="J3" s="6" t="s">
        <v>136</v>
      </c>
      <c r="K3" s="6" t="s">
        <v>137</v>
      </c>
      <c r="L3" s="6" t="s">
        <v>127</v>
      </c>
    </row>
    <row r="4" spans="1:12" x14ac:dyDescent="0.45">
      <c r="A4" s="6" t="s">
        <v>138</v>
      </c>
      <c r="B4" s="6">
        <v>37480597</v>
      </c>
      <c r="C4" s="6">
        <v>15481941</v>
      </c>
      <c r="D4" s="6">
        <v>174929058</v>
      </c>
      <c r="E4" s="6">
        <v>38042527</v>
      </c>
      <c r="F4" s="6">
        <v>18612457</v>
      </c>
      <c r="G4" s="6">
        <v>877778</v>
      </c>
      <c r="H4" s="6">
        <v>19137515</v>
      </c>
      <c r="I4" s="6">
        <v>4114982</v>
      </c>
      <c r="J4" s="6">
        <v>105254</v>
      </c>
      <c r="K4" s="6">
        <v>7166253</v>
      </c>
      <c r="L4" s="6">
        <v>315948363</v>
      </c>
    </row>
    <row r="5" spans="1:12" x14ac:dyDescent="0.45">
      <c r="A5" s="6" t="s">
        <v>128</v>
      </c>
      <c r="B5" s="12">
        <f t="shared" ref="B5:K5" si="0">B4/$L$4</f>
        <v>0.11862886911048816</v>
      </c>
      <c r="C5" s="12">
        <f t="shared" si="0"/>
        <v>4.9001491424090715E-2</v>
      </c>
      <c r="D5" s="12">
        <f t="shared" si="0"/>
        <v>0.55366344151623281</v>
      </c>
      <c r="E5" s="12">
        <f t="shared" si="0"/>
        <v>0.12040741923388285</v>
      </c>
      <c r="F5" s="12">
        <f t="shared" si="0"/>
        <v>5.8909806726866944E-2</v>
      </c>
      <c r="G5" s="12">
        <f t="shared" si="0"/>
        <v>2.7782324670566501E-3</v>
      </c>
      <c r="H5" s="12">
        <f t="shared" si="0"/>
        <v>6.0571654235790424E-2</v>
      </c>
      <c r="I5" s="12">
        <f t="shared" si="0"/>
        <v>1.3024223201941389E-2</v>
      </c>
      <c r="J5" s="12">
        <f t="shared" si="0"/>
        <v>3.3313671576136634E-4</v>
      </c>
      <c r="K5" s="12">
        <f t="shared" si="0"/>
        <v>2.2681722202814517E-2</v>
      </c>
    </row>
    <row r="8" spans="1:12" x14ac:dyDescent="0.45">
      <c r="A8" s="6" t="s">
        <v>139</v>
      </c>
      <c r="B8" s="14">
        <f>B5*About!$C$45</f>
        <v>2413267.0843146606</v>
      </c>
      <c r="C8" s="14">
        <f>C5*About!$C$45</f>
        <v>996837.34004027746</v>
      </c>
      <c r="D8" s="14">
        <f>D5*About!$C$45</f>
        <v>11263175.390764724</v>
      </c>
      <c r="E8" s="14">
        <f>E5*About!$C$45</f>
        <v>2449448.1294748788</v>
      </c>
      <c r="F8" s="14">
        <f>F5*About!$C$45</f>
        <v>1198402.1982446543</v>
      </c>
      <c r="G8" s="14">
        <f>G5*About!$C$45</f>
        <v>56517.583077333431</v>
      </c>
      <c r="H8" s="14">
        <f>H5*About!$C$45</f>
        <v>1232209.1621186845</v>
      </c>
      <c r="I8" s="14">
        <f>I5*About!$C$45</f>
        <v>264951.77259709366</v>
      </c>
      <c r="J8" s="14">
        <f>J5*About!$C$45</f>
        <v>6777.0002087334751</v>
      </c>
      <c r="K8" s="14">
        <f>K5*About!$C$45</f>
        <v>461414.27477185574</v>
      </c>
    </row>
    <row r="9" spans="1:12" x14ac:dyDescent="0.45">
      <c r="A9" s="6" t="s">
        <v>149</v>
      </c>
      <c r="B9" s="6">
        <v>1195398</v>
      </c>
      <c r="C9" s="6">
        <v>543478</v>
      </c>
      <c r="D9" s="6">
        <v>5732135</v>
      </c>
      <c r="E9" s="6">
        <v>755586</v>
      </c>
      <c r="F9" s="6">
        <v>359397</v>
      </c>
      <c r="G9" s="6">
        <v>46896</v>
      </c>
      <c r="H9" s="6">
        <v>798222</v>
      </c>
      <c r="I9" s="6">
        <v>145011</v>
      </c>
      <c r="J9" s="6">
        <v>13170</v>
      </c>
      <c r="K9" s="6">
        <v>88973</v>
      </c>
    </row>
    <row r="10" spans="1:12" x14ac:dyDescent="0.45">
      <c r="A10" s="6" t="s">
        <v>150</v>
      </c>
      <c r="B10" s="14">
        <f t="shared" ref="B10:K10" si="1">B9/B8 * 1000</f>
        <v>495.34426080297652</v>
      </c>
      <c r="C10" s="14">
        <f t="shared" si="1"/>
        <v>545.20228945079509</v>
      </c>
      <c r="D10" s="14">
        <f t="shared" si="1"/>
        <v>508.92708327174608</v>
      </c>
      <c r="E10" s="14">
        <f t="shared" si="1"/>
        <v>308.47193329298432</v>
      </c>
      <c r="F10" s="14">
        <f t="shared" si="1"/>
        <v>299.89681304525521</v>
      </c>
      <c r="G10" s="14">
        <f t="shared" si="1"/>
        <v>829.75947389384737</v>
      </c>
      <c r="H10" s="14">
        <f t="shared" si="1"/>
        <v>647.79748807217231</v>
      </c>
      <c r="I10" s="14">
        <f t="shared" si="1"/>
        <v>547.31092597940471</v>
      </c>
      <c r="J10" s="14">
        <f t="shared" si="1"/>
        <v>1943.3377002154891</v>
      </c>
      <c r="K10" s="14">
        <f t="shared" si="1"/>
        <v>192.82671747420972</v>
      </c>
    </row>
    <row r="11" spans="1:12" x14ac:dyDescent="0.45">
      <c r="A11" s="6" t="s">
        <v>151</v>
      </c>
      <c r="B11" s="6">
        <v>265</v>
      </c>
      <c r="C11" s="6">
        <v>221</v>
      </c>
      <c r="D11" s="6">
        <f>C11</f>
        <v>221</v>
      </c>
      <c r="E11" s="6">
        <v>569</v>
      </c>
      <c r="F11" s="6">
        <v>2127</v>
      </c>
      <c r="G11" s="6">
        <v>2127</v>
      </c>
      <c r="H11" s="6">
        <v>65</v>
      </c>
      <c r="I11" s="6">
        <v>65</v>
      </c>
      <c r="J11" s="6">
        <v>65</v>
      </c>
      <c r="K11" s="6">
        <v>65</v>
      </c>
    </row>
    <row r="12" spans="1:12" x14ac:dyDescent="0.45">
      <c r="D12" s="6" t="s">
        <v>148</v>
      </c>
      <c r="I12" s="6" t="s">
        <v>148</v>
      </c>
      <c r="J12" s="6" t="s">
        <v>148</v>
      </c>
      <c r="K12" s="6" t="s">
        <v>148</v>
      </c>
    </row>
    <row r="14" spans="1:12" x14ac:dyDescent="0.45">
      <c r="A14" s="6" t="s">
        <v>153</v>
      </c>
      <c r="B14" s="15">
        <f t="shared" ref="B14:K14" si="2">B11*B9*1000</f>
        <v>316780470000</v>
      </c>
      <c r="C14" s="15">
        <f t="shared" si="2"/>
        <v>120108638000</v>
      </c>
      <c r="D14" s="15">
        <f t="shared" si="2"/>
        <v>1266801835000</v>
      </c>
      <c r="E14" s="15">
        <f t="shared" si="2"/>
        <v>429928434000</v>
      </c>
      <c r="F14" s="15">
        <f t="shared" si="2"/>
        <v>764437419000</v>
      </c>
      <c r="G14" s="15">
        <f t="shared" si="2"/>
        <v>99747792000</v>
      </c>
      <c r="H14" s="15">
        <f t="shared" si="2"/>
        <v>51884430000</v>
      </c>
      <c r="I14" s="15">
        <f t="shared" si="2"/>
        <v>9425715000</v>
      </c>
      <c r="J14" s="15">
        <f t="shared" si="2"/>
        <v>856050000</v>
      </c>
      <c r="K14" s="15">
        <f t="shared" si="2"/>
        <v>5783245000</v>
      </c>
      <c r="L14" s="15">
        <f>SUM(B14:K14)</f>
        <v>3065754028000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ECF0-18F4-46C3-A19E-4AC265F532B9}">
  <dimension ref="A1:F23"/>
  <sheetViews>
    <sheetView workbookViewId="0">
      <selection activeCell="E4" sqref="E4"/>
    </sheetView>
  </sheetViews>
  <sheetFormatPr defaultRowHeight="17" x14ac:dyDescent="0.45"/>
  <cols>
    <col min="2" max="2" width="27.58203125" bestFit="1" customWidth="1"/>
    <col min="4" max="4" width="14.25" bestFit="1" customWidth="1"/>
    <col min="5" max="5" width="9" bestFit="1" customWidth="1"/>
    <col min="6" max="6" width="19" bestFit="1" customWidth="1"/>
  </cols>
  <sheetData>
    <row r="1" spans="1:6" x14ac:dyDescent="0.45">
      <c r="C1" t="s">
        <v>176</v>
      </c>
      <c r="D1" t="s">
        <v>170</v>
      </c>
      <c r="E1" t="s">
        <v>174</v>
      </c>
      <c r="F1" t="s">
        <v>175</v>
      </c>
    </row>
    <row r="2" spans="1:6" x14ac:dyDescent="0.45">
      <c r="A2" s="16" t="s">
        <v>160</v>
      </c>
      <c r="B2" s="16" t="s">
        <v>161</v>
      </c>
      <c r="C2" s="20">
        <v>0.19</v>
      </c>
      <c r="D2" s="21">
        <f>C2*About!$C$45/100</f>
        <v>38651.699999999997</v>
      </c>
    </row>
    <row r="3" spans="1:6" x14ac:dyDescent="0.45">
      <c r="A3" s="18" t="s">
        <v>117</v>
      </c>
      <c r="B3" s="16" t="s">
        <v>162</v>
      </c>
      <c r="C3" s="20">
        <v>0.37</v>
      </c>
      <c r="D3" s="21">
        <f>C3*About!$C$45/100</f>
        <v>75269.100000000006</v>
      </c>
      <c r="E3">
        <f>B13</f>
        <v>1834268</v>
      </c>
      <c r="F3" s="15">
        <f>D3*E3</f>
        <v>138063701518.80002</v>
      </c>
    </row>
    <row r="4" spans="1:6" x14ac:dyDescent="0.45">
      <c r="A4" s="18" t="s">
        <v>117</v>
      </c>
      <c r="B4" s="16" t="s">
        <v>164</v>
      </c>
      <c r="C4" s="20">
        <v>0.51</v>
      </c>
      <c r="D4" s="21">
        <f>C4*About!$C$45/100</f>
        <v>103749.3</v>
      </c>
      <c r="E4">
        <f>B13</f>
        <v>1834268</v>
      </c>
      <c r="F4" s="15">
        <f>D4*E4</f>
        <v>190304021012.39999</v>
      </c>
    </row>
    <row r="5" spans="1:6" x14ac:dyDescent="0.45">
      <c r="A5" s="18" t="s">
        <v>117</v>
      </c>
      <c r="B5" s="16" t="s">
        <v>165</v>
      </c>
      <c r="C5" s="20">
        <v>10.51</v>
      </c>
      <c r="D5" s="21">
        <f>C5*About!$C$45/100</f>
        <v>2138049.2999999998</v>
      </c>
      <c r="E5">
        <f>C13</f>
        <v>564421</v>
      </c>
      <c r="F5" s="15">
        <f>D5*E5</f>
        <v>1206759923955.2998</v>
      </c>
    </row>
    <row r="6" spans="1:6" x14ac:dyDescent="0.45">
      <c r="A6" s="18" t="s">
        <v>117</v>
      </c>
      <c r="B6" s="16" t="s">
        <v>166</v>
      </c>
      <c r="C6" s="20">
        <v>71.41</v>
      </c>
      <c r="D6" s="21">
        <f>C6*About!$C$45/100</f>
        <v>14526936.300000001</v>
      </c>
      <c r="E6">
        <f>D13</f>
        <v>395684</v>
      </c>
      <c r="F6" s="15">
        <f>D6*E6</f>
        <v>5748076262929.2002</v>
      </c>
    </row>
    <row r="7" spans="1:6" x14ac:dyDescent="0.45">
      <c r="A7" s="18" t="s">
        <v>117</v>
      </c>
      <c r="B7" s="16" t="s">
        <v>167</v>
      </c>
      <c r="C7" s="20">
        <v>3.24</v>
      </c>
      <c r="D7" s="21">
        <f>C7*About!$C$45/100</f>
        <v>659113.20000000007</v>
      </c>
    </row>
    <row r="8" spans="1:6" x14ac:dyDescent="0.45">
      <c r="A8" s="18" t="s">
        <v>117</v>
      </c>
      <c r="B8" s="16" t="s">
        <v>168</v>
      </c>
      <c r="C8" s="20">
        <v>13.22</v>
      </c>
      <c r="D8" s="21">
        <f>C8*About!$C$45/100</f>
        <v>2689344.6</v>
      </c>
    </row>
    <row r="9" spans="1:6" x14ac:dyDescent="0.45">
      <c r="A9" s="18" t="s">
        <v>117</v>
      </c>
      <c r="B9" s="16" t="s">
        <v>171</v>
      </c>
      <c r="C9" s="20">
        <v>0.34</v>
      </c>
      <c r="D9" s="21">
        <f>C9*About!$C$45/100</f>
        <v>69166.200000000012</v>
      </c>
      <c r="E9" s="8"/>
    </row>
    <row r="10" spans="1:6" x14ac:dyDescent="0.45">
      <c r="A10" s="19" t="s">
        <v>117</v>
      </c>
      <c r="B10" s="17" t="s">
        <v>169</v>
      </c>
      <c r="C10" s="20">
        <v>0.21</v>
      </c>
      <c r="D10" s="21">
        <f>C10*About!$C$45/100</f>
        <v>42720.3</v>
      </c>
    </row>
    <row r="12" spans="1:6" x14ac:dyDescent="0.45">
      <c r="B12" t="s">
        <v>163</v>
      </c>
      <c r="C12" t="s">
        <v>172</v>
      </c>
      <c r="D12" t="s">
        <v>173</v>
      </c>
    </row>
    <row r="13" spans="1:6" x14ac:dyDescent="0.45">
      <c r="B13">
        <f>AVERAGE(B14:B24)</f>
        <v>1834268</v>
      </c>
      <c r="C13" s="6">
        <f>AVERAGE(C14:C24)</f>
        <v>564421</v>
      </c>
      <c r="D13" s="6">
        <f>AVERAGE(D14:D24)</f>
        <v>395684</v>
      </c>
    </row>
    <row r="14" spans="1:6" x14ac:dyDescent="0.45">
      <c r="A14">
        <v>1</v>
      </c>
      <c r="B14">
        <v>1880810</v>
      </c>
      <c r="C14">
        <v>484060</v>
      </c>
      <c r="D14">
        <v>338080</v>
      </c>
    </row>
    <row r="15" spans="1:6" x14ac:dyDescent="0.45">
      <c r="A15">
        <v>2</v>
      </c>
      <c r="B15">
        <v>2190200</v>
      </c>
      <c r="C15">
        <v>1102560</v>
      </c>
      <c r="D15">
        <v>362050</v>
      </c>
    </row>
    <row r="16" spans="1:6" x14ac:dyDescent="0.45">
      <c r="A16">
        <v>3</v>
      </c>
      <c r="B16">
        <v>1285610</v>
      </c>
      <c r="C16">
        <v>413250</v>
      </c>
      <c r="D16">
        <v>316540</v>
      </c>
    </row>
    <row r="17" spans="1:4" x14ac:dyDescent="0.45">
      <c r="A17">
        <v>4</v>
      </c>
      <c r="B17">
        <v>997540</v>
      </c>
      <c r="C17">
        <v>492150</v>
      </c>
      <c r="D17">
        <v>306650</v>
      </c>
    </row>
    <row r="18" spans="1:4" x14ac:dyDescent="0.45">
      <c r="A18">
        <v>5</v>
      </c>
      <c r="B18">
        <v>1821760</v>
      </c>
      <c r="C18">
        <v>358930</v>
      </c>
      <c r="D18">
        <v>605250</v>
      </c>
    </row>
    <row r="19" spans="1:4" x14ac:dyDescent="0.45">
      <c r="A19">
        <v>6</v>
      </c>
      <c r="B19">
        <v>2158820</v>
      </c>
      <c r="C19">
        <v>700480</v>
      </c>
      <c r="D19">
        <v>467220</v>
      </c>
    </row>
    <row r="20" spans="1:4" x14ac:dyDescent="0.45">
      <c r="A20">
        <v>7</v>
      </c>
      <c r="B20">
        <v>1428950</v>
      </c>
      <c r="C20">
        <v>371900</v>
      </c>
      <c r="D20">
        <v>327200</v>
      </c>
    </row>
    <row r="21" spans="1:4" x14ac:dyDescent="0.45">
      <c r="A21">
        <v>8</v>
      </c>
      <c r="B21">
        <v>2613200</v>
      </c>
      <c r="C21">
        <v>572410</v>
      </c>
      <c r="D21">
        <v>527460</v>
      </c>
    </row>
    <row r="22" spans="1:4" x14ac:dyDescent="0.45">
      <c r="A22">
        <v>9</v>
      </c>
      <c r="B22">
        <v>1897790</v>
      </c>
      <c r="C22">
        <v>777170</v>
      </c>
      <c r="D22">
        <v>410340</v>
      </c>
    </row>
    <row r="23" spans="1:4" x14ac:dyDescent="0.45">
      <c r="A23">
        <v>10</v>
      </c>
      <c r="B23">
        <v>2068000</v>
      </c>
      <c r="C23">
        <v>371300</v>
      </c>
      <c r="D23">
        <v>296050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4ECF-F639-4A6D-8D70-316F9976248D}">
  <dimension ref="A1:B7"/>
  <sheetViews>
    <sheetView workbookViewId="0">
      <selection activeCell="A2" sqref="A2"/>
    </sheetView>
  </sheetViews>
  <sheetFormatPr defaultRowHeight="17" x14ac:dyDescent="0.45"/>
  <cols>
    <col min="1" max="1" width="23.08203125" bestFit="1" customWidth="1"/>
    <col min="2" max="2" width="52.1640625" bestFit="1" customWidth="1"/>
  </cols>
  <sheetData>
    <row r="1" spans="1:2" x14ac:dyDescent="0.45">
      <c r="A1" s="6" t="s">
        <v>179</v>
      </c>
      <c r="B1" s="22" t="s">
        <v>180</v>
      </c>
    </row>
    <row r="2" spans="1:2" x14ac:dyDescent="0.45">
      <c r="A2" s="23" t="s">
        <v>3</v>
      </c>
      <c r="B2" s="13">
        <v>-1.1000000000000001E-2</v>
      </c>
    </row>
    <row r="3" spans="1:2" x14ac:dyDescent="0.45">
      <c r="A3" s="23" t="s">
        <v>181</v>
      </c>
      <c r="B3" s="13">
        <v>1.2E-2</v>
      </c>
    </row>
    <row r="4" spans="1:2" x14ac:dyDescent="0.45">
      <c r="A4" s="23" t="s">
        <v>5</v>
      </c>
      <c r="B4" s="13">
        <v>0</v>
      </c>
    </row>
    <row r="5" spans="1:2" x14ac:dyDescent="0.45">
      <c r="A5" s="23" t="s">
        <v>6</v>
      </c>
      <c r="B5" s="13">
        <v>4.0000000000000001E-3</v>
      </c>
    </row>
    <row r="6" spans="1:2" x14ac:dyDescent="0.45">
      <c r="A6" s="23" t="s">
        <v>7</v>
      </c>
      <c r="B6" s="13">
        <v>1.6E-2</v>
      </c>
    </row>
    <row r="7" spans="1:2" x14ac:dyDescent="0.45">
      <c r="A7" s="23" t="s">
        <v>182</v>
      </c>
      <c r="B7" s="13">
        <v>1E-3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AFB1-78A3-466F-AE7B-64D2B192A536}">
  <dimension ref="A1:BC24"/>
  <sheetViews>
    <sheetView workbookViewId="0">
      <selection activeCell="I3" sqref="I3"/>
    </sheetView>
  </sheetViews>
  <sheetFormatPr defaultRowHeight="17" x14ac:dyDescent="0.45"/>
  <cols>
    <col min="1" max="1" width="41.4140625" style="4" bestFit="1" customWidth="1"/>
    <col min="2" max="9" width="12.5" style="4" bestFit="1" customWidth="1"/>
    <col min="10" max="49" width="8.6640625" style="4"/>
    <col min="50" max="55" width="12.5" style="4" bestFit="1" customWidth="1"/>
    <col min="56" max="16384" width="8.6640625" style="4"/>
  </cols>
  <sheetData>
    <row r="1" spans="1:55" x14ac:dyDescent="0.45"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4</v>
      </c>
      <c r="H1" s="4" t="s">
        <v>4</v>
      </c>
      <c r="I1" s="4" t="s">
        <v>7</v>
      </c>
      <c r="J1" s="4" t="s">
        <v>7</v>
      </c>
      <c r="K1" s="4" t="s">
        <v>7</v>
      </c>
      <c r="L1" s="4" t="s">
        <v>7</v>
      </c>
      <c r="M1" s="4" t="s">
        <v>7</v>
      </c>
      <c r="N1" s="4" t="s">
        <v>7</v>
      </c>
      <c r="O1" s="4" t="s">
        <v>7</v>
      </c>
      <c r="P1" s="4" t="s">
        <v>7</v>
      </c>
      <c r="Q1" s="4" t="s">
        <v>7</v>
      </c>
      <c r="R1" s="4" t="s">
        <v>7</v>
      </c>
      <c r="S1" s="4" t="s">
        <v>7</v>
      </c>
      <c r="T1" s="4" t="s">
        <v>7</v>
      </c>
      <c r="U1" s="4" t="s">
        <v>3</v>
      </c>
      <c r="V1" s="4" t="s">
        <v>3</v>
      </c>
      <c r="W1" s="4" t="s">
        <v>3</v>
      </c>
      <c r="X1" s="4" t="s">
        <v>3</v>
      </c>
      <c r="Y1" s="4" t="s">
        <v>4</v>
      </c>
      <c r="Z1" s="4" t="s">
        <v>4</v>
      </c>
      <c r="AA1" s="4" t="s">
        <v>4</v>
      </c>
      <c r="AC1" s="4" t="s">
        <v>7</v>
      </c>
      <c r="AD1" s="4" t="s">
        <v>7</v>
      </c>
      <c r="AE1" s="4" t="s">
        <v>7</v>
      </c>
      <c r="AF1" s="4" t="s">
        <v>7</v>
      </c>
      <c r="AG1" s="4" t="s">
        <v>7</v>
      </c>
      <c r="AH1" s="4" t="s">
        <v>7</v>
      </c>
      <c r="AI1" s="4" t="s">
        <v>7</v>
      </c>
      <c r="AJ1" s="4" t="s">
        <v>7</v>
      </c>
      <c r="AK1" s="4" t="s">
        <v>7</v>
      </c>
      <c r="AL1" s="4" t="s">
        <v>7</v>
      </c>
      <c r="AM1" s="4" t="s">
        <v>7</v>
      </c>
      <c r="AN1" s="4" t="s">
        <v>7</v>
      </c>
      <c r="AO1" s="4" t="s">
        <v>7</v>
      </c>
      <c r="AP1" s="4" t="s">
        <v>7</v>
      </c>
      <c r="AQ1" s="4" t="s">
        <v>7</v>
      </c>
      <c r="AR1" s="4" t="s">
        <v>7</v>
      </c>
      <c r="AS1" s="4" t="s">
        <v>7</v>
      </c>
      <c r="AT1" s="4" t="s">
        <v>6</v>
      </c>
      <c r="AU1" s="4" t="s">
        <v>7</v>
      </c>
      <c r="AV1" s="4" t="s">
        <v>7</v>
      </c>
      <c r="AW1" s="4" t="s">
        <v>7</v>
      </c>
      <c r="AX1" s="4" t="s">
        <v>154</v>
      </c>
      <c r="AY1" s="4" t="s">
        <v>7</v>
      </c>
      <c r="AZ1" s="4" t="s">
        <v>177</v>
      </c>
      <c r="BA1" s="4" t="s">
        <v>177</v>
      </c>
      <c r="BB1" s="4" t="s">
        <v>177</v>
      </c>
      <c r="BC1" s="4" t="s">
        <v>177</v>
      </c>
    </row>
    <row r="2" spans="1:55" x14ac:dyDescent="0.45">
      <c r="A2" s="4" t="s">
        <v>107</v>
      </c>
      <c r="B2" s="4" t="s">
        <v>73</v>
      </c>
      <c r="C2" s="4" t="s">
        <v>74</v>
      </c>
      <c r="D2" s="4" t="s">
        <v>75</v>
      </c>
      <c r="E2" s="4" t="s">
        <v>76</v>
      </c>
      <c r="F2" s="4" t="s">
        <v>77</v>
      </c>
      <c r="G2" s="4" t="s">
        <v>78</v>
      </c>
      <c r="H2" s="4" t="s">
        <v>79</v>
      </c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50</v>
      </c>
      <c r="O2" s="4" t="s">
        <v>51</v>
      </c>
      <c r="P2" s="4" t="s">
        <v>52</v>
      </c>
      <c r="Q2" s="4" t="s">
        <v>53</v>
      </c>
      <c r="R2" s="4" t="s">
        <v>54</v>
      </c>
      <c r="S2" s="4" t="s">
        <v>55</v>
      </c>
      <c r="T2" s="4" t="s">
        <v>56</v>
      </c>
      <c r="U2" s="4" t="s">
        <v>57</v>
      </c>
      <c r="V2" s="4" t="s">
        <v>58</v>
      </c>
      <c r="W2" s="4" t="s">
        <v>59</v>
      </c>
      <c r="X2" s="4" t="s">
        <v>60</v>
      </c>
      <c r="Y2" s="4" t="s">
        <v>61</v>
      </c>
      <c r="Z2" s="4" t="s">
        <v>62</v>
      </c>
      <c r="AA2" s="4" t="s">
        <v>63</v>
      </c>
      <c r="AB2" s="4" t="s">
        <v>64</v>
      </c>
      <c r="AC2" s="4" t="s">
        <v>65</v>
      </c>
      <c r="AD2" s="4" t="s">
        <v>66</v>
      </c>
      <c r="AE2" s="4" t="s">
        <v>67</v>
      </c>
      <c r="AF2" s="4" t="s">
        <v>68</v>
      </c>
      <c r="AG2" s="4" t="s">
        <v>69</v>
      </c>
      <c r="AH2" s="4" t="s">
        <v>70</v>
      </c>
      <c r="AI2" s="4" t="s">
        <v>71</v>
      </c>
      <c r="AJ2" s="4" t="s">
        <v>72</v>
      </c>
      <c r="AK2" s="4" t="s">
        <v>82</v>
      </c>
      <c r="AL2" s="4" t="s">
        <v>83</v>
      </c>
      <c r="AM2" s="4" t="s">
        <v>84</v>
      </c>
      <c r="AN2" s="4" t="s">
        <v>85</v>
      </c>
      <c r="AO2" s="4" t="s">
        <v>86</v>
      </c>
      <c r="AP2" s="4" t="s">
        <v>87</v>
      </c>
      <c r="AQ2" s="4" t="s">
        <v>88</v>
      </c>
      <c r="AR2" s="4" t="s">
        <v>89</v>
      </c>
      <c r="AS2" s="4" t="s">
        <v>90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155</v>
      </c>
      <c r="AY2" s="4" t="s">
        <v>156</v>
      </c>
      <c r="AZ2" s="6" t="s">
        <v>162</v>
      </c>
      <c r="BA2" s="6" t="s">
        <v>164</v>
      </c>
      <c r="BB2" s="6" t="s">
        <v>165</v>
      </c>
      <c r="BC2" s="6" t="s">
        <v>166</v>
      </c>
    </row>
    <row r="3" spans="1:55" x14ac:dyDescent="0.45">
      <c r="A3" s="4" t="s">
        <v>108</v>
      </c>
      <c r="B3" s="4">
        <f>KPX_1!G11</f>
        <v>6979598918564.9766</v>
      </c>
      <c r="C3" s="4">
        <f>KPX_1!G25</f>
        <v>12571787652863.496</v>
      </c>
      <c r="D3" s="4">
        <f>KPX_1!G39</f>
        <v>6483489040174.2705</v>
      </c>
      <c r="E3" s="4">
        <f>KPX_1!G49</f>
        <v>4882189920741.6611</v>
      </c>
      <c r="F3" s="4">
        <f>KPX_1!G57</f>
        <v>519696739560.8847</v>
      </c>
      <c r="G3" s="4">
        <f>KPX_1!G65</f>
        <v>1013697679472.3004</v>
      </c>
      <c r="H3" s="4">
        <f>KPX_1!G75</f>
        <v>7529891633067.2422</v>
      </c>
      <c r="I3" s="4">
        <f>KPX_2!B$42*SUM(Residential_calculation!$B3:$E3)/SUM(Residential_calculation!$B$3:$E$5)</f>
        <v>2107095150991.6611</v>
      </c>
      <c r="J3" s="4">
        <f>KPX_2!C$42*SUM(Residential_calculation!$B3:$E3)/SUM(Residential_calculation!$B$3:$E$5)</f>
        <v>678428030351.19739</v>
      </c>
      <c r="K3" s="4">
        <f>KPX_2!D$42*SUM(Residential_calculation!$B3:$E3)/SUM(Residential_calculation!$B$3:$E$5)</f>
        <v>0</v>
      </c>
      <c r="L3" s="4">
        <f>KPX_2!E$42*SUM(Residential_calculation!$B3:$E3)/SUM(Residential_calculation!$B$3:$E$5)</f>
        <v>137217310110.68279</v>
      </c>
      <c r="M3" s="4">
        <f>KPX_2!F$42*SUM(Residential_calculation!$B3:$E3)/SUM(Residential_calculation!$B$3:$E$5)</f>
        <v>406089971547.81128</v>
      </c>
      <c r="N3" s="4">
        <f>KPX_2!G$42*SUM(Residential_calculation!$B3:$E3)/SUM(Residential_calculation!$B$3:$E$5)</f>
        <v>59820018785.792885</v>
      </c>
      <c r="O3" s="4">
        <f>KPX_2!H$42*SUM(Residential_calculation!$B3:$E3)/SUM(Residential_calculation!$B$3:$E$5)</f>
        <v>124873518311.08774</v>
      </c>
      <c r="P3" s="4">
        <f>KPX_2!I$42*SUM(Residential_calculation!$B3:$E3)/SUM(Residential_calculation!$B$3:$E$5)</f>
        <v>127254551282.05116</v>
      </c>
      <c r="Q3" s="4">
        <f>KPX_2!J$42*SUM(Residential_calculation!$B3:$E3)/SUM(Residential_calculation!$B$3:$E$5)</f>
        <v>392811408835.14948</v>
      </c>
      <c r="R3" s="4">
        <f>KPX_2!K$42*SUM(Residential_calculation!$B3:$E3)/SUM(Residential_calculation!$B$3:$E$5)</f>
        <v>561951748538.3833</v>
      </c>
      <c r="S3" s="4">
        <f>KPX_2!L$42*SUM(Residential_calculation!$B3:$E3)/SUM(Residential_calculation!$B$3:$E$5)</f>
        <v>110420386937.76865</v>
      </c>
      <c r="T3" s="4">
        <f>KPX_2!M$42*SUM(Residential_calculation!$B3:$E3)/SUM(Residential_calculation!$B$3:$E$5)</f>
        <v>295937122030.34625</v>
      </c>
      <c r="U3" s="4">
        <f>KPX_2!N$42*SUM(Residential_calculation!$B3:$E3)/SUM(Residential_calculation!$B$3:$E$5)</f>
        <v>385995822592.24982</v>
      </c>
      <c r="V3" s="4">
        <f>KPX_2!O$42*SUM(Residential_calculation!$B3:$E3)/SUM(Residential_calculation!$B$3:$E$5)</f>
        <v>26764604617.841526</v>
      </c>
      <c r="W3" s="4">
        <f>KPX_2!P$42*SUM(Residential_calculation!$B3:$E3)/SUM(Residential_calculation!$B$3:$E$5)</f>
        <v>380509129658.26434</v>
      </c>
      <c r="X3" s="4">
        <f>KPX_2!Q$42*SUM(Residential_calculation!$B3:$E3)/SUM(Residential_calculation!$B$3:$E$5)</f>
        <v>467038909819.03442</v>
      </c>
      <c r="Y3" s="4">
        <f>KPX_2!R$42*SUM(Residential_calculation!$B3:$E3)/SUM(Residential_calculation!$B$3:$E$5)</f>
        <v>49521732922.935364</v>
      </c>
      <c r="Z3" s="4">
        <f>KPX_2!S$42*SUM(Residential_calculation!$B3:$E3)/SUM(Residential_calculation!$B$3:$E$5)</f>
        <v>387004663716.59955</v>
      </c>
      <c r="AA3" s="4">
        <f>KPX_2!T$42*SUM(Residential_calculation!$B3:$E3)/SUM(Residential_calculation!$B$3:$E$5)</f>
        <v>482740224627.68353</v>
      </c>
      <c r="AB3" s="4">
        <f>KPX_2!U$42*SUM(Residential_calculation!$B3:$E3)/SUM(Residential_calculation!$B$3:$E$5)</f>
        <v>16346525159.651518</v>
      </c>
      <c r="AC3" s="4">
        <f>KPX_2!V$42*SUM(Residential_calculation!$B3:$E3)/SUM(Residential_calculation!$B$3:$E$5)</f>
        <v>23329918577.459293</v>
      </c>
      <c r="AD3" s="4">
        <f>KPX_2!W$42*SUM(Residential_calculation!$B3:$E3)/SUM(Residential_calculation!$B$3:$E$5)</f>
        <v>356123938052.5943</v>
      </c>
      <c r="AE3" s="4">
        <f>KPX_2!X$42*SUM(Residential_calculation!$B3:$E3)/SUM(Residential_calculation!$B$3:$E$5)</f>
        <v>3025852256558.5601</v>
      </c>
      <c r="AF3" s="4">
        <f>KPX_2!Y$42*SUM(Residential_calculation!$B3:$E3)/SUM(Residential_calculation!$B$3:$E$5)</f>
        <v>837944673881.37952</v>
      </c>
      <c r="AG3" s="4">
        <f>KPX_2!Z$42*SUM(Residential_calculation!$B3:$E3)/SUM(Residential_calculation!$B$3:$E$5)</f>
        <v>3215085162032.9478</v>
      </c>
      <c r="AH3" s="4">
        <f>KPX_2!AA$42*SUM(Residential_calculation!$B3:$E3)/SUM(Residential_calculation!$B$3:$E$5)</f>
        <v>613966398611.81555</v>
      </c>
      <c r="AI3" s="4">
        <f>KPX_2!AB$42*SUM(Residential_calculation!$B3:$E3)/SUM(Residential_calculation!$B$3:$E$5)</f>
        <v>51476490899.176178</v>
      </c>
      <c r="AJ3" s="4">
        <f>KPX_2!AC$42*SUM(Residential_calculation!$B3:$E3)/SUM(Residential_calculation!$B$3:$E$5)</f>
        <v>133656685003.821</v>
      </c>
      <c r="AK3" s="4">
        <f>KPX_2!AD$42*SUM(Residential_calculation!$B3:$E3)/SUM(Residential_calculation!$B$3:$E$5)</f>
        <v>1135971967544.6333</v>
      </c>
      <c r="AL3" s="4">
        <f>KPX_2!AE$42*SUM(Residential_calculation!$B3:$E3)/SUM(Residential_calculation!$B$3:$E$5)</f>
        <v>346102492020.67267</v>
      </c>
      <c r="AM3" s="4">
        <f>KPX_2!AF$42*SUM(Residential_calculation!$B3:$E3)/SUM(Residential_calculation!$B$3:$E$5)</f>
        <v>221283919354.96664</v>
      </c>
      <c r="AN3" s="4">
        <f>KPX_2!AG$42*SUM(Residential_calculation!$B3:$E3)/SUM(Residential_calculation!$B$3:$E$5)</f>
        <v>4715888637503.1953</v>
      </c>
      <c r="AO3" s="4">
        <f>KPX_2!AH$42*SUM(Residential_calculation!$B3:$E3)/SUM(Residential_calculation!$B$3:$E$5)</f>
        <v>417682361774.49933</v>
      </c>
      <c r="AP3" s="4">
        <f>KPX_2!AI$42*SUM(Residential_calculation!$B3:$E3)/SUM(Residential_calculation!$B$3:$E$5)</f>
        <v>670262534710.0033</v>
      </c>
      <c r="AQ3" s="4">
        <f>KPX_2!AJ$42*SUM(Residential_calculation!$B3:$E3)/SUM(Residential_calculation!$B$3:$E$5)</f>
        <v>1365556465227.9985</v>
      </c>
      <c r="AR3" s="4">
        <f>KPX_2!AK$42*SUM(Residential_calculation!$B3:$E3)/SUM(Residential_calculation!$B$3:$E$5)</f>
        <v>110134611779.99437</v>
      </c>
      <c r="AS3" s="4">
        <f>KPX_2!AL$42*SUM(Residential_calculation!$B3:$E3)/SUM(Residential_calculation!$B$3:$E$5)</f>
        <v>146354734823.3338</v>
      </c>
      <c r="AT3" s="4">
        <f>KPX_2!AM$42*SUM(Residential_calculation!$B3:$E3)/SUM(Residential_calculation!$B$3:$E$5)</f>
        <v>32132513931.967152</v>
      </c>
      <c r="AU3" s="4">
        <f>KPX_2!AN$42*SUM(Residential_calculation!$B3:$E3)/SUM(Residential_calculation!$B$3:$E$5)</f>
        <v>284643194548.46808</v>
      </c>
      <c r="AV3" s="4">
        <f>KPX_2!AO$42*SUM(Residential_calculation!$B3:$E3)/SUM(Residential_calculation!$B$3:$E$5)</f>
        <v>1171783395163.5283</v>
      </c>
      <c r="AW3" s="4">
        <f>KPX_2!AP$42*SUM(Residential_calculation!$B3:$E3)/SUM(Residential_calculation!$B$3:$E$5)</f>
        <v>187671980885.04834</v>
      </c>
      <c r="AX3" s="4">
        <f>Lighting!$L$14 *SUM(Residential_calculation!$B3:$E3)/SUM(Residential_calculation!$B$3:$E$5)</f>
        <v>1445400230390.0354</v>
      </c>
      <c r="AY3" s="4">
        <f>KPX_2!AQ$42*SUM(Residential_calculation!$B3:$E3)/SUM(Residential_calculation!$B$3:$E$5)</f>
        <v>1180967271581.6321</v>
      </c>
      <c r="AZ3" s="4">
        <f>ResidentialGasBoiler!$F$3*SUM(Residential_calculation!$B3:$E3)/SUM(Residential_calculation!$B$3:$E$5)</f>
        <v>65092406031.660492</v>
      </c>
      <c r="BA3" s="4">
        <f>ResidentialGasBoiler!$F$4 *SUM(Residential_calculation!$B3:$E3)/SUM(Residential_calculation!$B$3:$E$5)</f>
        <v>89721965070.667145</v>
      </c>
      <c r="BB3" s="4">
        <f>ResidentialGasBoiler!$F$5  *SUM(Residential_calculation!$B3:$E3)/SUM(Residential_calculation!$B$3:$E$5)</f>
        <v>568946841847.04333</v>
      </c>
      <c r="BC3" s="4">
        <f>ResidentialGasBoiler!$F$6  *SUM(Residential_calculation!$B3:$E3)/SUM(Residential_calculation!$B$3:$E$5)</f>
        <v>2710025226700.0723</v>
      </c>
    </row>
    <row r="4" spans="1:55" x14ac:dyDescent="0.45">
      <c r="A4" s="4" t="s">
        <v>111</v>
      </c>
      <c r="B4" s="4">
        <f>KPX_1!G12</f>
        <v>6408707857237.667</v>
      </c>
      <c r="C4" s="4">
        <f>KPX_1!G26</f>
        <v>11509127084847.822</v>
      </c>
      <c r="D4" s="4">
        <f>KPX_1!G40</f>
        <v>6288359845695.0371</v>
      </c>
      <c r="E4" s="4">
        <f>KPX_1!G50</f>
        <v>4405896671953.9453</v>
      </c>
      <c r="F4" s="4">
        <f>KPX_1!G58</f>
        <v>571044962539.5166</v>
      </c>
      <c r="G4" s="4">
        <f>KPX_1!G66</f>
        <v>894712221014.70642</v>
      </c>
      <c r="H4" s="4">
        <f>KPX_1!G76</f>
        <v>6741348036324.8291</v>
      </c>
      <c r="I4" s="4">
        <f>KPX_2!B$42*SUM(Residential_calculation!$B4:$E4)/SUM(Residential_calculation!$B$3:$E$5)</f>
        <v>1950003926196.1877</v>
      </c>
      <c r="J4" s="4">
        <f>KPX_2!C$42*SUM(Residential_calculation!$B4:$E4)/SUM(Residential_calculation!$B$3:$E$5)</f>
        <v>627848876309.05896</v>
      </c>
      <c r="K4" s="4">
        <f>KPX_2!D$42*SUM(Residential_calculation!$B4:$E4)/SUM(Residential_calculation!$B$3:$E$5)</f>
        <v>0</v>
      </c>
      <c r="L4" s="4">
        <f>KPX_2!E$42*SUM(Residential_calculation!$B4:$E4)/SUM(Residential_calculation!$B$3:$E$5)</f>
        <v>126987285473.07555</v>
      </c>
      <c r="M4" s="4">
        <f>KPX_2!F$42*SUM(Residential_calculation!$B4:$E4)/SUM(Residential_calculation!$B$3:$E$5)</f>
        <v>375814560882.28833</v>
      </c>
      <c r="N4" s="4">
        <f>KPX_2!G$42*SUM(Residential_calculation!$B4:$E4)/SUM(Residential_calculation!$B$3:$E$5)</f>
        <v>55360229670.941658</v>
      </c>
      <c r="O4" s="4">
        <f>KPX_2!H$42*SUM(Residential_calculation!$B4:$E4)/SUM(Residential_calculation!$B$3:$E$5)</f>
        <v>115563766007.41194</v>
      </c>
      <c r="P4" s="4">
        <f>KPX_2!I$42*SUM(Residential_calculation!$B4:$E4)/SUM(Residential_calculation!$B$3:$E$5)</f>
        <v>117767284742.48003</v>
      </c>
      <c r="Q4" s="4">
        <f>KPX_2!J$42*SUM(Residential_calculation!$B4:$E4)/SUM(Residential_calculation!$B$3:$E$5)</f>
        <v>363525960905.32642</v>
      </c>
      <c r="R4" s="4">
        <f>KPX_2!K$42*SUM(Residential_calculation!$B4:$E4)/SUM(Residential_calculation!$B$3:$E$5)</f>
        <v>520056303801.43988</v>
      </c>
      <c r="S4" s="4">
        <f>KPX_2!L$42*SUM(Residential_calculation!$B4:$E4)/SUM(Residential_calculation!$B$3:$E$5)</f>
        <v>102188165522.29028</v>
      </c>
      <c r="T4" s="4">
        <f>KPX_2!M$42*SUM(Residential_calculation!$B4:$E4)/SUM(Residential_calculation!$B$3:$E$5)</f>
        <v>273873986941.11435</v>
      </c>
      <c r="U4" s="4">
        <f>KPX_2!N$42*SUM(Residential_calculation!$B4:$E4)/SUM(Residential_calculation!$B$3:$E$5)</f>
        <v>357218500168.81042</v>
      </c>
      <c r="V4" s="4">
        <f>KPX_2!O$42*SUM(Residential_calculation!$B4:$E4)/SUM(Residential_calculation!$B$3:$E$5)</f>
        <v>24769210855.673477</v>
      </c>
      <c r="W4" s="4">
        <f>KPX_2!P$42*SUM(Residential_calculation!$B4:$E4)/SUM(Residential_calculation!$B$3:$E$5)</f>
        <v>352140859152.8985</v>
      </c>
      <c r="X4" s="4">
        <f>KPX_2!Q$42*SUM(Residential_calculation!$B4:$E4)/SUM(Residential_calculation!$B$3:$E$5)</f>
        <v>432219545189.92139</v>
      </c>
      <c r="Y4" s="4">
        <f>KPX_2!R$42*SUM(Residential_calculation!$B4:$E4)/SUM(Residential_calculation!$B$3:$E$5)</f>
        <v>45829716605.970749</v>
      </c>
      <c r="Z4" s="4">
        <f>KPX_2!S$42*SUM(Residential_calculation!$B4:$E4)/SUM(Residential_calculation!$B$3:$E$5)</f>
        <v>358152128701.18317</v>
      </c>
      <c r="AA4" s="4">
        <f>KPX_2!T$42*SUM(Residential_calculation!$B4:$E4)/SUM(Residential_calculation!$B$3:$E$5)</f>
        <v>446750272722.03998</v>
      </c>
      <c r="AB4" s="4">
        <f>KPX_2!U$42*SUM(Residential_calculation!$B4:$E4)/SUM(Residential_calculation!$B$3:$E$5)</f>
        <v>15127835221.861498</v>
      </c>
      <c r="AC4" s="4">
        <f>KPX_2!V$42*SUM(Residential_calculation!$B4:$E4)/SUM(Residential_calculation!$B$3:$E$5)</f>
        <v>21590592528.520817</v>
      </c>
      <c r="AD4" s="4">
        <f>KPX_2!W$42*SUM(Residential_calculation!$B4:$E4)/SUM(Residential_calculation!$B$3:$E$5)</f>
        <v>329573667847.02698</v>
      </c>
      <c r="AE4" s="4">
        <f>KPX_2!X$42*SUM(Residential_calculation!$B4:$E4)/SUM(Residential_calculation!$B$3:$E$5)</f>
        <v>2800264514681.2061</v>
      </c>
      <c r="AF4" s="4">
        <f>KPX_2!Y$42*SUM(Residential_calculation!$B4:$E4)/SUM(Residential_calculation!$B$3:$E$5)</f>
        <v>775473002837.51672</v>
      </c>
      <c r="AG4" s="4">
        <f>KPX_2!Z$42*SUM(Residential_calculation!$B4:$E4)/SUM(Residential_calculation!$B$3:$E$5)</f>
        <v>2975389453138.2588</v>
      </c>
      <c r="AH4" s="4">
        <f>KPX_2!AA$42*SUM(Residential_calculation!$B4:$E4)/SUM(Residential_calculation!$B$3:$E$5)</f>
        <v>568193081969.80042</v>
      </c>
      <c r="AI4" s="4">
        <f>KPX_2!AB$42*SUM(Residential_calculation!$B4:$E4)/SUM(Residential_calculation!$B$3:$E$5)</f>
        <v>47638740620.210907</v>
      </c>
      <c r="AJ4" s="4">
        <f>KPX_2!AC$42*SUM(Residential_calculation!$B4:$E4)/SUM(Residential_calculation!$B$3:$E$5)</f>
        <v>123692117272.04509</v>
      </c>
      <c r="AK4" s="4">
        <f>KPX_2!AD$42*SUM(Residential_calculation!$B4:$E4)/SUM(Residential_calculation!$B$3:$E$5)</f>
        <v>1051281331893.4973</v>
      </c>
      <c r="AL4" s="4">
        <f>KPX_2!AE$42*SUM(Residential_calculation!$B4:$E4)/SUM(Residential_calculation!$B$3:$E$5)</f>
        <v>320299355246.94647</v>
      </c>
      <c r="AM4" s="4">
        <f>KPX_2!AF$42*SUM(Residential_calculation!$B4:$E4)/SUM(Residential_calculation!$B$3:$E$5)</f>
        <v>204786438497.18265</v>
      </c>
      <c r="AN4" s="4">
        <f>KPX_2!AG$42*SUM(Residential_calculation!$B4:$E4)/SUM(Residential_calculation!$B$3:$E$5)</f>
        <v>4364302843327.8447</v>
      </c>
      <c r="AO4" s="4">
        <f>KPX_2!AH$42*SUM(Residential_calculation!$B4:$E4)/SUM(Residential_calculation!$B$3:$E$5)</f>
        <v>386542698358.85242</v>
      </c>
      <c r="AP4" s="4">
        <f>KPX_2!AI$42*SUM(Residential_calculation!$B4:$E4)/SUM(Residential_calculation!$B$3:$E$5)</f>
        <v>620292146584.64539</v>
      </c>
      <c r="AQ4" s="4">
        <f>KPX_2!AJ$42*SUM(Residential_calculation!$B4:$E4)/SUM(Residential_calculation!$B$3:$E$5)</f>
        <v>1263749511921.1746</v>
      </c>
      <c r="AR4" s="4">
        <f>KPX_2!AK$42*SUM(Residential_calculation!$B4:$E4)/SUM(Residential_calculation!$B$3:$E$5)</f>
        <v>101923695890.05421</v>
      </c>
      <c r="AS4" s="4">
        <f>KPX_2!AL$42*SUM(Residential_calculation!$B4:$E4)/SUM(Residential_calculation!$B$3:$E$5)</f>
        <v>135443483598.0657</v>
      </c>
      <c r="AT4" s="4">
        <f>KPX_2!AM$42*SUM(Residential_calculation!$B4:$E4)/SUM(Residential_calculation!$B$3:$E$5)</f>
        <v>29736923981.055481</v>
      </c>
      <c r="AU4" s="4">
        <f>KPX_2!AN$42*SUM(Residential_calculation!$B4:$E4)/SUM(Residential_calculation!$B$3:$E$5)</f>
        <v>263422060780.36517</v>
      </c>
      <c r="AV4" s="4">
        <f>KPX_2!AO$42*SUM(Residential_calculation!$B4:$E4)/SUM(Residential_calculation!$B$3:$E$5)</f>
        <v>1084422893833.2467</v>
      </c>
      <c r="AW4" s="4">
        <f>KPX_2!AP$42*SUM(Residential_calculation!$B4:$E4)/SUM(Residential_calculation!$B$3:$E$5)</f>
        <v>173680386189.78745</v>
      </c>
      <c r="AX4" s="4">
        <f>Lighting!$L$14 *SUM(Residential_calculation!$B4:$E4)/SUM(Residential_calculation!$B$3:$E$5)</f>
        <v>1337640648481.8484</v>
      </c>
      <c r="AY4" s="4">
        <f>KPX_2!AQ$42*SUM(Residential_calculation!$B4:$E4)/SUM(Residential_calculation!$B$3:$E$5)</f>
        <v>1092922080528.5294</v>
      </c>
      <c r="AZ4" s="4">
        <f>ResidentialGasBoiler!$F$3*SUM(Residential_calculation!$B4:$E4)/SUM(Residential_calculation!$B$3:$E$5)</f>
        <v>60239542228.340836</v>
      </c>
      <c r="BA4" s="4">
        <f>ResidentialGasBoiler!$F$4 *SUM(Residential_calculation!$B4:$E4)/SUM(Residential_calculation!$B$3:$E$5)</f>
        <v>83032882530.956268</v>
      </c>
      <c r="BB4" s="4">
        <f>ResidentialGasBoiler!$F$5  *SUM(Residential_calculation!$B4:$E4)/SUM(Residential_calculation!$B$3:$E$5)</f>
        <v>526529888731.65826</v>
      </c>
      <c r="BC4" s="4">
        <f>ResidentialGasBoiler!$F$6  *SUM(Residential_calculation!$B4:$E4)/SUM(Residential_calculation!$B$3:$E$5)</f>
        <v>2507983481272.208</v>
      </c>
    </row>
    <row r="5" spans="1:55" x14ac:dyDescent="0.45">
      <c r="A5" s="4" t="s">
        <v>109</v>
      </c>
      <c r="B5" s="4">
        <f>KPX_1!G13</f>
        <v>1309278557509.2749</v>
      </c>
      <c r="C5" s="4">
        <f>KPX_1!G27</f>
        <v>2489013766499.542</v>
      </c>
      <c r="D5" s="4">
        <f>KPX_1!G41</f>
        <v>1352162577957.3579</v>
      </c>
      <c r="E5" s="4">
        <f>KPX_1!G51</f>
        <v>896770478709.72742</v>
      </c>
      <c r="F5" s="4">
        <f>KPX_1!G59</f>
        <v>42936920823.598717</v>
      </c>
      <c r="G5" s="4">
        <f>KPX_1!G67</f>
        <v>166030786028.99319</v>
      </c>
      <c r="H5" s="4">
        <f>KPX_1!G77</f>
        <v>1071264924714.5942</v>
      </c>
      <c r="I5" s="4">
        <f>KPX_2!B$42*SUM(Residential_calculation!$B5:$E5)/SUM(Residential_calculation!$B$3:$E$5)</f>
        <v>412137408812.15125</v>
      </c>
      <c r="J5" s="4">
        <f>KPX_2!C$42*SUM(Residential_calculation!$B5:$E5)/SUM(Residential_calculation!$B$3:$E$5)</f>
        <v>132697173339.74376</v>
      </c>
      <c r="K5" s="4">
        <f>KPX_2!D$42*SUM(Residential_calculation!$B5:$E5)/SUM(Residential_calculation!$B$3:$E$5)</f>
        <v>0</v>
      </c>
      <c r="L5" s="4">
        <f>KPX_2!E$42*SUM(Residential_calculation!$B5:$E5)/SUM(Residential_calculation!$B$3:$E$5)</f>
        <v>26839028416.241661</v>
      </c>
      <c r="M5" s="4">
        <f>KPX_2!F$42*SUM(Residential_calculation!$B5:$E5)/SUM(Residential_calculation!$B$3:$E$5)</f>
        <v>79429193569.900406</v>
      </c>
      <c r="N5" s="4">
        <f>KPX_2!G$42*SUM(Residential_calculation!$B5:$E5)/SUM(Residential_calculation!$B$3:$E$5)</f>
        <v>11700500343.26545</v>
      </c>
      <c r="O5" s="4">
        <f>KPX_2!H$42*SUM(Residential_calculation!$B5:$E5)/SUM(Residential_calculation!$B$3:$E$5)</f>
        <v>24424643681.500317</v>
      </c>
      <c r="P5" s="4">
        <f>KPX_2!I$42*SUM(Residential_calculation!$B5:$E5)/SUM(Residential_calculation!$B$3:$E$5)</f>
        <v>24890361975.468822</v>
      </c>
      <c r="Q5" s="4">
        <f>KPX_2!J$42*SUM(Residential_calculation!$B5:$E5)/SUM(Residential_calculation!$B$3:$E$5)</f>
        <v>76831972259.524124</v>
      </c>
      <c r="R5" s="4">
        <f>KPX_2!K$42*SUM(Residential_calculation!$B5:$E5)/SUM(Residential_calculation!$B$3:$E$5)</f>
        <v>109914987660.17683</v>
      </c>
      <c r="S5" s="4">
        <f>KPX_2!L$42*SUM(Residential_calculation!$B5:$E5)/SUM(Residential_calculation!$B$3:$E$5)</f>
        <v>21597682539.941067</v>
      </c>
      <c r="T5" s="4">
        <f>KPX_2!M$42*SUM(Residential_calculation!$B5:$E5)/SUM(Residential_calculation!$B$3:$E$5)</f>
        <v>57883840028.539368</v>
      </c>
      <c r="U5" s="4">
        <f>KPX_2!N$42*SUM(Residential_calculation!$B5:$E5)/SUM(Residential_calculation!$B$3:$E$5)</f>
        <v>75498877238.939758</v>
      </c>
      <c r="V5" s="4">
        <f>KPX_2!O$42*SUM(Residential_calculation!$B5:$E5)/SUM(Residential_calculation!$B$3:$E$5)</f>
        <v>5235024526.484993</v>
      </c>
      <c r="W5" s="4">
        <f>KPX_2!P$42*SUM(Residential_calculation!$B5:$E5)/SUM(Residential_calculation!$B$3:$E$5)</f>
        <v>74425707188.837143</v>
      </c>
      <c r="X5" s="4">
        <f>KPX_2!Q$42*SUM(Residential_calculation!$B5:$E5)/SUM(Residential_calculation!$B$3:$E$5)</f>
        <v>91350504991.044235</v>
      </c>
      <c r="Y5" s="4">
        <f>KPX_2!R$42*SUM(Residential_calculation!$B5:$E5)/SUM(Residential_calculation!$B$3:$E$5)</f>
        <v>9686206471.0938892</v>
      </c>
      <c r="Z5" s="4">
        <f>KPX_2!S$42*SUM(Residential_calculation!$B5:$E5)/SUM(Residential_calculation!$B$3:$E$5)</f>
        <v>75696201582.21727</v>
      </c>
      <c r="AA5" s="4">
        <f>KPX_2!T$42*SUM(Residential_calculation!$B5:$E5)/SUM(Residential_calculation!$B$3:$E$5)</f>
        <v>94421604650.27652</v>
      </c>
      <c r="AB5" s="4">
        <f>KPX_2!U$42*SUM(Residential_calculation!$B5:$E5)/SUM(Residential_calculation!$B$3:$E$5)</f>
        <v>3197299618.4869847</v>
      </c>
      <c r="AC5" s="4">
        <f>KPX_2!V$42*SUM(Residential_calculation!$B5:$E5)/SUM(Residential_calculation!$B$3:$E$5)</f>
        <v>4563216894.0198917</v>
      </c>
      <c r="AD5" s="4">
        <f>KPX_2!W$42*SUM(Residential_calculation!$B5:$E5)/SUM(Residential_calculation!$B$3:$E$5)</f>
        <v>69656084100.378693</v>
      </c>
      <c r="AE5" s="4">
        <f>KPX_2!X$42*SUM(Residential_calculation!$B5:$E5)/SUM(Residential_calculation!$B$3:$E$5)</f>
        <v>591841762760.23376</v>
      </c>
      <c r="AF5" s="4">
        <f>KPX_2!Y$42*SUM(Residential_calculation!$B5:$E5)/SUM(Residential_calculation!$B$3:$E$5)</f>
        <v>163897841281.10388</v>
      </c>
      <c r="AG5" s="4">
        <f>KPX_2!Z$42*SUM(Residential_calculation!$B5:$E5)/SUM(Residential_calculation!$B$3:$E$5)</f>
        <v>628854784828.79321</v>
      </c>
      <c r="AH5" s="4">
        <f>KPX_2!AA$42*SUM(Residential_calculation!$B5:$E5)/SUM(Residential_calculation!$B$3:$E$5)</f>
        <v>120088796418.38416</v>
      </c>
      <c r="AI5" s="4">
        <f>KPX_2!AB$42*SUM(Residential_calculation!$B5:$E5)/SUM(Residential_calculation!$B$3:$E$5)</f>
        <v>10068547480.612904</v>
      </c>
      <c r="AJ5" s="4">
        <f>KPX_2!AC$42*SUM(Residential_calculation!$B5:$E5)/SUM(Residential_calculation!$B$3:$E$5)</f>
        <v>26142587724.133915</v>
      </c>
      <c r="AK5" s="4">
        <f>KPX_2!AD$42*SUM(Residential_calculation!$B5:$E5)/SUM(Residential_calculation!$B$3:$E$5)</f>
        <v>222190508561.86945</v>
      </c>
      <c r="AL5" s="4">
        <f>KPX_2!AE$42*SUM(Residential_calculation!$B5:$E5)/SUM(Residential_calculation!$B$3:$E$5)</f>
        <v>67695938732.380852</v>
      </c>
      <c r="AM5" s="4">
        <f>KPX_2!AF$42*SUM(Residential_calculation!$B5:$E5)/SUM(Residential_calculation!$B$3:$E$5)</f>
        <v>43282042147.850739</v>
      </c>
      <c r="AN5" s="4">
        <f>KPX_2!AG$42*SUM(Residential_calculation!$B5:$E5)/SUM(Residential_calculation!$B$3:$E$5)</f>
        <v>922404535168.96021</v>
      </c>
      <c r="AO5" s="4">
        <f>KPX_2!AH$42*SUM(Residential_calculation!$B5:$E5)/SUM(Residential_calculation!$B$3:$E$5)</f>
        <v>81696607866.648239</v>
      </c>
      <c r="AP5" s="4">
        <f>KPX_2!AI$42*SUM(Residential_calculation!$B5:$E5)/SUM(Residential_calculation!$B$3:$E$5)</f>
        <v>131100042705.35126</v>
      </c>
      <c r="AQ5" s="4">
        <f>KPX_2!AJ$42*SUM(Residential_calculation!$B5:$E5)/SUM(Residential_calculation!$B$3:$E$5)</f>
        <v>267096102850.82712</v>
      </c>
      <c r="AR5" s="4">
        <f>KPX_2!AK$42*SUM(Residential_calculation!$B5:$E5)/SUM(Residential_calculation!$B$3:$E$5)</f>
        <v>21541786329.951427</v>
      </c>
      <c r="AS5" s="4">
        <f>KPX_2!AL$42*SUM(Residential_calculation!$B5:$E5)/SUM(Residential_calculation!$B$3:$E$5)</f>
        <v>28626263578.600502</v>
      </c>
      <c r="AT5" s="4">
        <f>KPX_2!AM$42*SUM(Residential_calculation!$B5:$E5)/SUM(Residential_calculation!$B$3:$E$5)</f>
        <v>6284961086.9773674</v>
      </c>
      <c r="AU5" s="4">
        <f>KPX_2!AN$42*SUM(Residential_calculation!$B5:$E5)/SUM(Residential_calculation!$B$3:$E$5)</f>
        <v>55674803571.166756</v>
      </c>
      <c r="AV5" s="4">
        <f>KPX_2!AO$42*SUM(Residential_calculation!$B5:$E5)/SUM(Residential_calculation!$B$3:$E$5)</f>
        <v>229195047003.22519</v>
      </c>
      <c r="AW5" s="4">
        <f>KPX_2!AP$42*SUM(Residential_calculation!$B5:$E5)/SUM(Residential_calculation!$B$3:$E$5)</f>
        <v>36707712925.1642</v>
      </c>
      <c r="AX5" s="4">
        <f>Lighting!$L$14 *SUM(Residential_calculation!$B5:$E5)/SUM(Residential_calculation!$B$3:$E$5)</f>
        <v>282713149128.11603</v>
      </c>
      <c r="AY5" s="4">
        <f>KPX_2!AQ$42*SUM(Residential_calculation!$B5:$E5)/SUM(Residential_calculation!$B$3:$E$5)</f>
        <v>230991367889.83865</v>
      </c>
      <c r="AZ5" s="4">
        <f>ResidentialGasBoiler!$F$3*SUM(Residential_calculation!$B5:$E5)/SUM(Residential_calculation!$B$3:$E$5)</f>
        <v>12731753258.798691</v>
      </c>
      <c r="BA5" s="4">
        <f>ResidentialGasBoiler!$F$4 *SUM(Residential_calculation!$B5:$E5)/SUM(Residential_calculation!$B$3:$E$5)</f>
        <v>17549173410.776569</v>
      </c>
      <c r="BB5" s="4">
        <f>ResidentialGasBoiler!$F$5  *SUM(Residential_calculation!$B5:$E5)/SUM(Residential_calculation!$B$3:$E$5)</f>
        <v>111283193376.59814</v>
      </c>
      <c r="BC5" s="4">
        <f>ResidentialGasBoiler!$F$6  *SUM(Residential_calculation!$B5:$E5)/SUM(Residential_calculation!$B$3:$E$5)</f>
        <v>530067554956.91943</v>
      </c>
    </row>
    <row r="7" spans="1:55" x14ac:dyDescent="0.45">
      <c r="A7" s="4" t="s">
        <v>112</v>
      </c>
      <c r="B7" s="4" t="s">
        <v>110</v>
      </c>
      <c r="C7" s="4" t="s">
        <v>111</v>
      </c>
      <c r="D7" s="4" t="s">
        <v>109</v>
      </c>
      <c r="F7" s="4" t="s">
        <v>178</v>
      </c>
      <c r="G7" s="4" t="s">
        <v>109</v>
      </c>
    </row>
    <row r="8" spans="1:55" x14ac:dyDescent="0.45">
      <c r="A8" s="4" t="s">
        <v>3</v>
      </c>
      <c r="B8" s="11">
        <f>SUMIF($1:$1, $A8, $3:$3)</f>
        <v>4694094906336.834</v>
      </c>
      <c r="C8" s="11">
        <f>SUMIF($1:$1, $A8, $4:$4)</f>
        <v>4344133910130.4668</v>
      </c>
      <c r="D8" s="11">
        <f>SUMIF($1:$1, $A8, $5:$5)</f>
        <v>918141788948.39893</v>
      </c>
      <c r="F8" s="11">
        <f>(B8+C8)/About!$C$40</f>
        <v>7660165112.6937027</v>
      </c>
      <c r="G8" s="11">
        <f>D8/About!$C$40</f>
        <v>778152206.92295861</v>
      </c>
    </row>
    <row r="9" spans="1:55" x14ac:dyDescent="0.45">
      <c r="A9" s="4" t="s">
        <v>4</v>
      </c>
      <c r="B9" s="11">
        <f t="shared" ref="B9:B13" si="0">SUMIF($1:$1, $A9, $3:$3)</f>
        <v>9462855933806.7617</v>
      </c>
      <c r="C9" s="11">
        <f t="shared" ref="C9:C13" si="1">SUMIF($1:$1, $A9, $4:$4)</f>
        <v>8486792375368.7295</v>
      </c>
      <c r="D9" s="11">
        <f t="shared" ref="D9:D13" si="2">SUMIF($1:$1, $A9, $5:$5)</f>
        <v>1417099723447.1753</v>
      </c>
      <c r="F9" s="11">
        <f>(B9+C9)/About!$C$40</f>
        <v>15212855588.757938</v>
      </c>
      <c r="G9" s="11">
        <f>D9/About!$C$40</f>
        <v>1201033751.544347</v>
      </c>
    </row>
    <row r="10" spans="1:55" x14ac:dyDescent="0.45">
      <c r="A10" s="4" t="s">
        <v>5</v>
      </c>
      <c r="B10" s="11">
        <f t="shared" si="0"/>
        <v>0</v>
      </c>
      <c r="C10" s="11">
        <f t="shared" si="1"/>
        <v>0</v>
      </c>
      <c r="D10" s="11">
        <f t="shared" si="2"/>
        <v>0</v>
      </c>
      <c r="F10" s="11">
        <f>(B10+C10)/About!$C$40</f>
        <v>0</v>
      </c>
      <c r="G10" s="11">
        <f>D10/About!$C$40</f>
        <v>0</v>
      </c>
    </row>
    <row r="11" spans="1:55" x14ac:dyDescent="0.45">
      <c r="A11" s="4" t="s">
        <v>6</v>
      </c>
      <c r="B11" s="11">
        <f t="shared" si="0"/>
        <v>1477532744322.0024</v>
      </c>
      <c r="C11" s="11">
        <f t="shared" si="1"/>
        <v>1367377572462.9038</v>
      </c>
      <c r="D11" s="11">
        <f t="shared" si="2"/>
        <v>288998110215.09338</v>
      </c>
      <c r="F11" s="11">
        <f>(B11+C11)/About!$C$40</f>
        <v>2411145280.7737145</v>
      </c>
      <c r="G11" s="11">
        <f>D11/About!$C$40</f>
        <v>244934409.87803489</v>
      </c>
    </row>
    <row r="12" spans="1:55" x14ac:dyDescent="0.45">
      <c r="A12" s="4" t="s">
        <v>7</v>
      </c>
      <c r="B12" s="11">
        <f t="shared" si="0"/>
        <v>56650400580162.945</v>
      </c>
      <c r="C12" s="11">
        <f t="shared" si="1"/>
        <v>52517010866270.375</v>
      </c>
      <c r="D12" s="11">
        <f t="shared" si="2"/>
        <v>11021825474945.445</v>
      </c>
      <c r="F12" s="11">
        <f>(B12+C12)/About!$C$40</f>
        <v>92522596361.075775</v>
      </c>
      <c r="G12" s="11">
        <f>D12/About!$C$40</f>
        <v>9341321700.9453716</v>
      </c>
    </row>
    <row r="13" spans="1:55" x14ac:dyDescent="0.45">
      <c r="A13" s="4" t="s">
        <v>8</v>
      </c>
      <c r="B13" s="11">
        <f t="shared" si="0"/>
        <v>0</v>
      </c>
      <c r="C13" s="11">
        <f t="shared" si="1"/>
        <v>0</v>
      </c>
      <c r="D13" s="11">
        <f t="shared" si="2"/>
        <v>0</v>
      </c>
      <c r="F13" s="11">
        <f>(B13+C13)/About!$C$40</f>
        <v>0</v>
      </c>
      <c r="G13" s="11">
        <f>D13/About!$C$40</f>
        <v>0</v>
      </c>
    </row>
    <row r="15" spans="1:55" x14ac:dyDescent="0.45">
      <c r="B15" s="11">
        <f>SUM(B8:B13)</f>
        <v>72284884164628.547</v>
      </c>
      <c r="C15" s="11">
        <f>SUM(C8:C13)</f>
        <v>66715314724232.477</v>
      </c>
      <c r="D15" s="11">
        <f>SUM(D8:D13)</f>
        <v>13646065097556.113</v>
      </c>
    </row>
    <row r="16" spans="1:55" x14ac:dyDescent="0.45">
      <c r="A16" s="4" t="s">
        <v>113</v>
      </c>
      <c r="B16" s="11">
        <f>B15/About!$C$40</f>
        <v>61263568238.518974</v>
      </c>
      <c r="C16" s="11">
        <f>C15/About!$C$40</f>
        <v>56543194104.782158</v>
      </c>
      <c r="D16" s="11">
        <f>D15/About!$C$40</f>
        <v>11565442069.290712</v>
      </c>
    </row>
    <row r="18" spans="1:2" x14ac:dyDescent="0.45">
      <c r="A18" s="6" t="s">
        <v>179</v>
      </c>
      <c r="B18" s="22" t="s">
        <v>180</v>
      </c>
    </row>
    <row r="19" spans="1:2" x14ac:dyDescent="0.45">
      <c r="A19" s="23" t="s">
        <v>3</v>
      </c>
      <c r="B19" s="13">
        <v>-1.1000000000000001E-2</v>
      </c>
    </row>
    <row r="20" spans="1:2" x14ac:dyDescent="0.45">
      <c r="A20" s="23" t="s">
        <v>181</v>
      </c>
      <c r="B20" s="13">
        <v>1.2E-2</v>
      </c>
    </row>
    <row r="21" spans="1:2" x14ac:dyDescent="0.45">
      <c r="A21" s="23" t="s">
        <v>5</v>
      </c>
      <c r="B21" s="13">
        <v>0</v>
      </c>
    </row>
    <row r="22" spans="1:2" x14ac:dyDescent="0.45">
      <c r="A22" s="23" t="s">
        <v>6</v>
      </c>
      <c r="B22" s="13">
        <v>4.0000000000000001E-3</v>
      </c>
    </row>
    <row r="23" spans="1:2" x14ac:dyDescent="0.45">
      <c r="A23" s="23" t="s">
        <v>7</v>
      </c>
      <c r="B23" s="13">
        <v>1.6E-2</v>
      </c>
    </row>
    <row r="24" spans="1:2" x14ac:dyDescent="0.45">
      <c r="A24" s="23" t="s">
        <v>182</v>
      </c>
      <c r="B24" s="13">
        <v>1E-3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EBBD-654A-4C06-8910-691B8C2A5071}">
  <dimension ref="A2:AZ76"/>
  <sheetViews>
    <sheetView tabSelected="1" zoomScaleNormal="100" workbookViewId="0">
      <selection activeCell="A20" sqref="A20"/>
    </sheetView>
  </sheetViews>
  <sheetFormatPr defaultRowHeight="17" x14ac:dyDescent="0.45"/>
  <cols>
    <col min="1" max="1" width="29.83203125" bestFit="1" customWidth="1"/>
    <col min="2" max="3" width="20.6640625" bestFit="1" customWidth="1"/>
    <col min="4" max="4" width="13.58203125" bestFit="1" customWidth="1"/>
    <col min="5" max="5" width="20.6640625" bestFit="1" customWidth="1"/>
    <col min="6" max="6" width="13.1640625" bestFit="1" customWidth="1"/>
    <col min="7" max="7" width="21" bestFit="1" customWidth="1"/>
    <col min="8" max="8" width="8.1640625" bestFit="1" customWidth="1"/>
    <col min="9" max="9" width="20.6640625" bestFit="1" customWidth="1"/>
    <col min="10" max="10" width="9.1640625" bestFit="1" customWidth="1"/>
    <col min="11" max="11" width="20.6640625" bestFit="1" customWidth="1"/>
    <col min="12" max="19" width="8.1640625" bestFit="1" customWidth="1"/>
    <col min="20" max="20" width="8.5" bestFit="1" customWidth="1"/>
    <col min="21" max="21" width="10.5" bestFit="1" customWidth="1"/>
    <col min="22" max="22" width="11.4140625" bestFit="1" customWidth="1"/>
    <col min="23" max="24" width="10.5" bestFit="1" customWidth="1"/>
    <col min="25" max="25" width="8.1640625" bestFit="1" customWidth="1"/>
    <col min="26" max="26" width="10.4140625" bestFit="1" customWidth="1"/>
    <col min="27" max="28" width="8.1640625" bestFit="1" customWidth="1"/>
    <col min="29" max="30" width="9.1640625" bestFit="1" customWidth="1"/>
    <col min="31" max="32" width="8.1640625" bestFit="1" customWidth="1"/>
    <col min="33" max="33" width="11.25" bestFit="1" customWidth="1"/>
    <col min="34" max="34" width="12.33203125" bestFit="1" customWidth="1"/>
    <col min="35" max="35" width="8.1640625" bestFit="1" customWidth="1"/>
    <col min="36" max="36" width="9.1640625" bestFit="1" customWidth="1"/>
    <col min="37" max="37" width="8.1640625" bestFit="1" customWidth="1"/>
    <col min="38" max="38" width="8.25" bestFit="1" customWidth="1"/>
    <col min="39" max="39" width="9.25" bestFit="1" customWidth="1"/>
    <col min="40" max="40" width="8.1640625" bestFit="1" customWidth="1"/>
    <col min="41" max="41" width="9.1640625" bestFit="1" customWidth="1"/>
    <col min="42" max="42" width="11.33203125" bestFit="1" customWidth="1"/>
    <col min="43" max="46" width="8.1640625" bestFit="1" customWidth="1"/>
  </cols>
  <sheetData>
    <row r="2" spans="1:51" x14ac:dyDescent="0.45">
      <c r="A2" s="6" t="s">
        <v>234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51" x14ac:dyDescent="0.45">
      <c r="A3" s="6" t="s">
        <v>187</v>
      </c>
      <c r="B3" s="6">
        <v>579720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51" x14ac:dyDescent="0.45">
      <c r="A4" s="6" t="s">
        <v>188</v>
      </c>
      <c r="B4" s="6">
        <v>141611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51" x14ac:dyDescent="0.45">
      <c r="A5" s="6" t="s">
        <v>189</v>
      </c>
      <c r="B5" s="6">
        <v>121650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51" x14ac:dyDescent="0.45">
      <c r="A6" s="6" t="s">
        <v>190</v>
      </c>
      <c r="B6" s="6">
        <v>31989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51" x14ac:dyDescent="0.45">
      <c r="A7" s="6" t="s">
        <v>191</v>
      </c>
      <c r="B7" s="6">
        <v>21916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51" x14ac:dyDescent="0.45">
      <c r="A8" s="6" t="s">
        <v>192</v>
      </c>
      <c r="B8" s="6">
        <v>262554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AU8" s="6"/>
      <c r="AV8" s="6"/>
      <c r="AW8" s="6"/>
      <c r="AX8" s="6"/>
      <c r="AY8" s="6"/>
    </row>
    <row r="9" spans="1:51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AU9" s="6"/>
      <c r="AV9" s="6"/>
      <c r="AW9" s="6"/>
      <c r="AX9" s="6"/>
      <c r="AY9" s="6"/>
    </row>
    <row r="10" spans="1:51" x14ac:dyDescent="0.45">
      <c r="A10" s="6"/>
      <c r="B10" s="30" t="s">
        <v>196</v>
      </c>
      <c r="C10" s="30"/>
      <c r="D10" s="30"/>
      <c r="E10" s="30" t="s">
        <v>200</v>
      </c>
      <c r="F10" s="30"/>
      <c r="G10" s="30"/>
      <c r="H10" s="30"/>
      <c r="I10" s="30"/>
      <c r="J10" s="30" t="s">
        <v>201</v>
      </c>
      <c r="K10" s="30"/>
      <c r="L10" s="30"/>
      <c r="M10" s="30"/>
      <c r="N10" s="30"/>
      <c r="O10" s="30" t="s">
        <v>205</v>
      </c>
      <c r="P10" s="30"/>
      <c r="Q10" s="30"/>
      <c r="R10" s="30"/>
      <c r="S10" s="30"/>
      <c r="T10" s="30"/>
      <c r="U10" s="30" t="s">
        <v>207</v>
      </c>
      <c r="V10" s="30"/>
      <c r="W10" s="30"/>
      <c r="X10" s="30" t="s">
        <v>211</v>
      </c>
      <c r="Y10" s="30"/>
      <c r="Z10" t="s">
        <v>53</v>
      </c>
      <c r="AA10" s="30" t="s">
        <v>214</v>
      </c>
      <c r="AB10" s="30"/>
      <c r="AC10" s="30"/>
      <c r="AD10" s="30"/>
      <c r="AE10" s="30" t="s">
        <v>219</v>
      </c>
      <c r="AF10" s="30"/>
      <c r="AG10" s="30"/>
      <c r="AH10" s="30"/>
      <c r="AI10" s="30" t="s">
        <v>220</v>
      </c>
      <c r="AJ10" s="30"/>
      <c r="AK10" s="30"/>
      <c r="AL10" s="30" t="s">
        <v>224</v>
      </c>
      <c r="AM10" s="30"/>
      <c r="AN10" s="30"/>
      <c r="AO10" s="30" t="s">
        <v>228</v>
      </c>
      <c r="AP10" s="30"/>
      <c r="AQ10" s="30"/>
      <c r="AR10" t="s">
        <v>232</v>
      </c>
      <c r="AS10" t="s">
        <v>233</v>
      </c>
      <c r="AT10" t="s">
        <v>84</v>
      </c>
      <c r="AU10" s="6"/>
      <c r="AV10" s="6"/>
      <c r="AW10" s="6"/>
      <c r="AX10" s="6"/>
      <c r="AY10" s="6"/>
    </row>
    <row r="11" spans="1:51" x14ac:dyDescent="0.45">
      <c r="A11" s="6" t="s">
        <v>195</v>
      </c>
      <c r="B11" s="6" t="s">
        <v>193</v>
      </c>
      <c r="C11" s="6" t="s">
        <v>186</v>
      </c>
      <c r="D11" s="6" t="s">
        <v>194</v>
      </c>
      <c r="E11" s="6" t="s">
        <v>197</v>
      </c>
      <c r="F11" s="6" t="s">
        <v>198</v>
      </c>
      <c r="G11" s="6" t="s">
        <v>199</v>
      </c>
      <c r="H11" s="6" t="s">
        <v>114</v>
      </c>
      <c r="I11" s="6" t="s">
        <v>137</v>
      </c>
      <c r="J11" s="6" t="s">
        <v>144</v>
      </c>
      <c r="K11" s="6" t="s">
        <v>202</v>
      </c>
      <c r="L11" s="6" t="s">
        <v>134</v>
      </c>
      <c r="M11" s="6" t="s">
        <v>203</v>
      </c>
      <c r="N11" s="6" t="s">
        <v>204</v>
      </c>
      <c r="O11" s="6" t="s">
        <v>144</v>
      </c>
      <c r="P11" s="6" t="s">
        <v>202</v>
      </c>
      <c r="Q11" s="6" t="s">
        <v>134</v>
      </c>
      <c r="R11" s="6" t="s">
        <v>203</v>
      </c>
      <c r="S11" s="6" t="s">
        <v>204</v>
      </c>
      <c r="T11" t="s">
        <v>206</v>
      </c>
      <c r="U11" t="s">
        <v>210</v>
      </c>
      <c r="V11" t="s">
        <v>208</v>
      </c>
      <c r="W11" t="s">
        <v>209</v>
      </c>
      <c r="X11" t="s">
        <v>212</v>
      </c>
      <c r="Y11" t="s">
        <v>213</v>
      </c>
      <c r="AA11" t="s">
        <v>215</v>
      </c>
      <c r="AB11" t="s">
        <v>216</v>
      </c>
      <c r="AC11" t="s">
        <v>217</v>
      </c>
      <c r="AD11" t="s">
        <v>218</v>
      </c>
      <c r="AE11" s="6" t="s">
        <v>215</v>
      </c>
      <c r="AF11" s="6" t="s">
        <v>216</v>
      </c>
      <c r="AG11" s="6" t="s">
        <v>217</v>
      </c>
      <c r="AH11" s="6" t="s">
        <v>218</v>
      </c>
      <c r="AI11" t="s">
        <v>221</v>
      </c>
      <c r="AJ11" t="s">
        <v>222</v>
      </c>
      <c r="AK11" t="s">
        <v>223</v>
      </c>
      <c r="AL11" t="s">
        <v>225</v>
      </c>
      <c r="AM11" t="s">
        <v>226</v>
      </c>
      <c r="AN11" t="s">
        <v>227</v>
      </c>
      <c r="AO11" t="s">
        <v>229</v>
      </c>
      <c r="AP11" t="s">
        <v>230</v>
      </c>
      <c r="AQ11" t="s">
        <v>231</v>
      </c>
      <c r="AU11" s="6"/>
      <c r="AV11" s="6"/>
      <c r="AW11" s="6"/>
      <c r="AX11" s="6"/>
      <c r="AY11" s="6"/>
    </row>
    <row r="12" spans="1:51" x14ac:dyDescent="0.45">
      <c r="A12" s="6" t="s">
        <v>187</v>
      </c>
      <c r="B12" s="6">
        <v>324864</v>
      </c>
      <c r="C12" s="6">
        <v>66687</v>
      </c>
      <c r="D12" s="6">
        <v>338476</v>
      </c>
      <c r="E12">
        <v>1006025</v>
      </c>
      <c r="F12" s="6">
        <v>1590071</v>
      </c>
      <c r="G12" s="6">
        <v>591851</v>
      </c>
      <c r="H12">
        <v>138991</v>
      </c>
      <c r="I12" s="6">
        <v>18270</v>
      </c>
      <c r="J12" s="6">
        <v>57743533</v>
      </c>
      <c r="K12" s="6">
        <v>15718167</v>
      </c>
      <c r="L12" s="6">
        <v>1013195</v>
      </c>
      <c r="M12" s="6">
        <v>1166129</v>
      </c>
      <c r="N12" s="6">
        <v>200452</v>
      </c>
      <c r="O12" s="6">
        <v>950037</v>
      </c>
      <c r="P12" s="6">
        <v>3013154</v>
      </c>
      <c r="Q12" s="6">
        <v>261224</v>
      </c>
      <c r="R12" s="6">
        <v>7327</v>
      </c>
      <c r="S12">
        <v>6897</v>
      </c>
      <c r="T12">
        <v>40757</v>
      </c>
      <c r="U12">
        <v>24660</v>
      </c>
      <c r="V12">
        <v>655598</v>
      </c>
      <c r="W12">
        <v>2374082</v>
      </c>
      <c r="X12">
        <v>18056</v>
      </c>
      <c r="Y12">
        <v>20260</v>
      </c>
      <c r="Z12">
        <v>29464</v>
      </c>
      <c r="AA12">
        <v>3451</v>
      </c>
      <c r="AB12">
        <v>26214</v>
      </c>
      <c r="AC12">
        <v>328</v>
      </c>
      <c r="AD12">
        <v>2161</v>
      </c>
      <c r="AE12">
        <v>1530</v>
      </c>
      <c r="AF12">
        <v>3153</v>
      </c>
      <c r="AG12">
        <v>8447</v>
      </c>
      <c r="AH12">
        <v>983</v>
      </c>
      <c r="AI12">
        <v>7815186</v>
      </c>
      <c r="AJ12">
        <v>137545</v>
      </c>
      <c r="AK12">
        <v>262185</v>
      </c>
      <c r="AL12">
        <v>4208148</v>
      </c>
      <c r="AM12">
        <v>495814</v>
      </c>
      <c r="AN12">
        <v>221936</v>
      </c>
      <c r="AO12">
        <v>526627</v>
      </c>
      <c r="AP12">
        <v>595730</v>
      </c>
      <c r="AQ12">
        <v>626</v>
      </c>
      <c r="AR12">
        <v>1057296</v>
      </c>
      <c r="AS12">
        <v>45263</v>
      </c>
      <c r="AT12">
        <v>527156</v>
      </c>
      <c r="AU12" s="6"/>
      <c r="AV12" s="6"/>
      <c r="AW12" s="6"/>
      <c r="AX12" s="6"/>
      <c r="AY12" s="6"/>
    </row>
    <row r="13" spans="1:51" x14ac:dyDescent="0.45">
      <c r="A13" s="6" t="s">
        <v>188</v>
      </c>
      <c r="B13" s="6"/>
      <c r="C13" s="6">
        <v>8917</v>
      </c>
      <c r="D13" s="6"/>
      <c r="E13" s="6">
        <v>209687</v>
      </c>
      <c r="F13" s="6">
        <v>142090</v>
      </c>
      <c r="G13" s="6">
        <v>43484</v>
      </c>
      <c r="H13" s="6">
        <v>21471</v>
      </c>
      <c r="I13" s="6">
        <v>14944</v>
      </c>
      <c r="J13" s="6">
        <v>4505463</v>
      </c>
      <c r="K13" s="6">
        <v>624061</v>
      </c>
      <c r="L13" s="6">
        <v>137032</v>
      </c>
      <c r="M13" s="6">
        <v>33435</v>
      </c>
      <c r="N13" s="6"/>
      <c r="O13" s="6">
        <v>291719</v>
      </c>
      <c r="P13" s="6">
        <v>34269</v>
      </c>
      <c r="Q13" s="6"/>
      <c r="R13" s="6"/>
      <c r="T13">
        <v>5880</v>
      </c>
      <c r="U13">
        <v>21285</v>
      </c>
      <c r="V13">
        <v>197633</v>
      </c>
      <c r="W13">
        <v>292369</v>
      </c>
      <c r="X13">
        <v>18056</v>
      </c>
      <c r="Y13">
        <v>20260</v>
      </c>
      <c r="Z13">
        <v>29464</v>
      </c>
      <c r="AB13">
        <v>8649</v>
      </c>
      <c r="AG13">
        <v>7758</v>
      </c>
      <c r="AI13">
        <v>91588</v>
      </c>
      <c r="AK13">
        <v>41528</v>
      </c>
      <c r="AL13">
        <v>17913</v>
      </c>
      <c r="AM13">
        <v>26073</v>
      </c>
      <c r="AN13">
        <v>39994</v>
      </c>
      <c r="AO13">
        <v>29208</v>
      </c>
      <c r="AP13">
        <v>67876</v>
      </c>
      <c r="AT13">
        <v>322</v>
      </c>
      <c r="AU13" s="6"/>
      <c r="AV13" s="6"/>
      <c r="AW13" s="6"/>
      <c r="AX13" s="6"/>
      <c r="AY13" s="6"/>
    </row>
    <row r="14" spans="1:51" x14ac:dyDescent="0.45">
      <c r="A14" s="6" t="s">
        <v>189</v>
      </c>
      <c r="B14" s="6">
        <v>178282</v>
      </c>
      <c r="C14" s="6">
        <v>9980</v>
      </c>
      <c r="D14" s="6">
        <v>330224</v>
      </c>
      <c r="E14" s="6">
        <v>289023</v>
      </c>
      <c r="F14" s="6">
        <v>904919</v>
      </c>
      <c r="G14" s="6">
        <v>32700</v>
      </c>
      <c r="H14" s="6">
        <v>3395</v>
      </c>
      <c r="I14" s="6">
        <v>2240</v>
      </c>
      <c r="J14" s="6">
        <v>15808320</v>
      </c>
      <c r="K14" s="6">
        <v>7384222</v>
      </c>
      <c r="L14" s="6">
        <v>36650</v>
      </c>
      <c r="M14" s="6">
        <v>237484</v>
      </c>
      <c r="N14" s="6"/>
      <c r="O14" s="6">
        <v>450189</v>
      </c>
      <c r="P14" s="6">
        <v>9575</v>
      </c>
      <c r="Q14" s="6">
        <v>261224</v>
      </c>
      <c r="R14" s="6"/>
      <c r="S14">
        <v>6897</v>
      </c>
      <c r="T14">
        <v>140</v>
      </c>
      <c r="U14">
        <v>1099</v>
      </c>
      <c r="V14">
        <v>160929</v>
      </c>
      <c r="W14">
        <v>530384</v>
      </c>
      <c r="AI14">
        <v>6045809</v>
      </c>
      <c r="AJ14">
        <v>111303</v>
      </c>
      <c r="AK14">
        <v>20064</v>
      </c>
      <c r="AL14">
        <v>3392653</v>
      </c>
      <c r="AM14">
        <v>4085736</v>
      </c>
      <c r="AN14">
        <v>49138</v>
      </c>
      <c r="AO14">
        <v>34262</v>
      </c>
      <c r="AP14">
        <v>64796</v>
      </c>
      <c r="AQ14">
        <v>626</v>
      </c>
      <c r="AR14">
        <v>1056716</v>
      </c>
      <c r="AS14">
        <v>9476</v>
      </c>
      <c r="AT14">
        <v>439354</v>
      </c>
      <c r="AU14" s="6"/>
      <c r="AV14" s="6"/>
      <c r="AW14" s="6"/>
      <c r="AX14" s="6"/>
      <c r="AY14" s="6"/>
    </row>
    <row r="15" spans="1:51" x14ac:dyDescent="0.45">
      <c r="A15" s="6" t="s">
        <v>190</v>
      </c>
      <c r="B15" s="6">
        <v>146582</v>
      </c>
      <c r="C15" s="6"/>
      <c r="D15" s="6">
        <v>3372</v>
      </c>
      <c r="E15" s="6">
        <v>33543</v>
      </c>
      <c r="F15" s="6">
        <v>106580</v>
      </c>
      <c r="G15" s="6">
        <v>404546</v>
      </c>
      <c r="H15" s="6">
        <v>37950</v>
      </c>
      <c r="I15" s="6">
        <v>1086</v>
      </c>
      <c r="J15" s="6">
        <v>11651910</v>
      </c>
      <c r="K15" s="6">
        <v>1530658</v>
      </c>
      <c r="L15" s="6">
        <v>527928</v>
      </c>
      <c r="M15" s="6">
        <v>373473</v>
      </c>
      <c r="N15" s="6"/>
      <c r="O15" s="6">
        <v>21346</v>
      </c>
      <c r="P15" s="6">
        <v>8190</v>
      </c>
      <c r="Q15" s="6"/>
      <c r="R15" s="6">
        <v>3931</v>
      </c>
      <c r="T15">
        <v>6599</v>
      </c>
      <c r="U15">
        <v>1966</v>
      </c>
      <c r="V15">
        <v>3321</v>
      </c>
      <c r="W15">
        <v>728822</v>
      </c>
      <c r="AA15">
        <v>655</v>
      </c>
      <c r="AB15">
        <v>9570</v>
      </c>
      <c r="AC15">
        <v>328</v>
      </c>
      <c r="AD15">
        <v>655</v>
      </c>
      <c r="AE15">
        <v>472</v>
      </c>
      <c r="AF15">
        <v>2431</v>
      </c>
      <c r="AG15">
        <v>690</v>
      </c>
      <c r="AH15">
        <v>983</v>
      </c>
      <c r="AI15">
        <v>292470</v>
      </c>
      <c r="AJ15">
        <v>17848</v>
      </c>
      <c r="AK15">
        <v>16847</v>
      </c>
      <c r="AL15">
        <v>100987</v>
      </c>
      <c r="AM15">
        <v>265012</v>
      </c>
      <c r="AN15">
        <v>54547</v>
      </c>
      <c r="AO15">
        <v>241003</v>
      </c>
      <c r="AP15">
        <v>385000</v>
      </c>
      <c r="AT15">
        <v>362</v>
      </c>
      <c r="AU15" s="6"/>
      <c r="AV15" s="6"/>
      <c r="AW15" s="6"/>
      <c r="AX15" s="6"/>
      <c r="AY15" s="6"/>
    </row>
    <row r="16" spans="1:51" x14ac:dyDescent="0.45">
      <c r="A16" s="6" t="s">
        <v>191</v>
      </c>
      <c r="B16" s="6"/>
      <c r="C16" s="6">
        <v>47791</v>
      </c>
      <c r="D16" s="6">
        <v>4880</v>
      </c>
      <c r="E16" s="6">
        <v>139236</v>
      </c>
      <c r="F16" s="6">
        <v>201889</v>
      </c>
      <c r="G16" s="6">
        <v>85368</v>
      </c>
      <c r="H16" s="6">
        <v>4156</v>
      </c>
      <c r="I16" s="6"/>
      <c r="J16" s="6">
        <v>3637107</v>
      </c>
      <c r="K16" s="6">
        <v>2407592</v>
      </c>
      <c r="L16" s="6">
        <v>100557</v>
      </c>
      <c r="M16" s="6">
        <v>43528</v>
      </c>
      <c r="N16" s="6">
        <v>200452</v>
      </c>
      <c r="O16" s="6">
        <v>46787</v>
      </c>
      <c r="P16" s="6">
        <v>7607</v>
      </c>
      <c r="Q16" s="6"/>
      <c r="R16" s="6"/>
      <c r="T16">
        <v>770</v>
      </c>
      <c r="U16">
        <v>310</v>
      </c>
      <c r="V16">
        <v>42648</v>
      </c>
      <c r="W16">
        <v>277782</v>
      </c>
      <c r="AA16">
        <v>2796</v>
      </c>
      <c r="AB16">
        <v>7994</v>
      </c>
      <c r="AD16">
        <v>1506</v>
      </c>
      <c r="AE16">
        <v>1058</v>
      </c>
      <c r="AF16">
        <v>721</v>
      </c>
      <c r="AI16">
        <v>515427</v>
      </c>
      <c r="AJ16">
        <v>8395</v>
      </c>
      <c r="AL16">
        <v>269693</v>
      </c>
      <c r="AM16">
        <v>342942</v>
      </c>
      <c r="AN16">
        <v>28792</v>
      </c>
      <c r="AO16">
        <v>135190</v>
      </c>
      <c r="AP16">
        <v>49579</v>
      </c>
      <c r="AR16">
        <v>580</v>
      </c>
      <c r="AS16">
        <v>10812</v>
      </c>
      <c r="AT16">
        <v>15673</v>
      </c>
      <c r="AU16" s="6"/>
      <c r="AV16" s="6"/>
      <c r="AW16" s="6"/>
      <c r="AX16" s="6"/>
      <c r="AY16" s="6"/>
    </row>
    <row r="17" spans="1:51" x14ac:dyDescent="0.45">
      <c r="A17" s="6" t="s">
        <v>192</v>
      </c>
      <c r="B17" s="6"/>
      <c r="C17" s="6"/>
      <c r="D17" s="6"/>
      <c r="E17" s="6">
        <v>334536</v>
      </c>
      <c r="F17" s="6">
        <v>234593</v>
      </c>
      <c r="G17" s="6">
        <v>25753</v>
      </c>
      <c r="H17" s="6">
        <v>72020</v>
      </c>
      <c r="I17" s="6"/>
      <c r="J17" s="6">
        <v>22140733</v>
      </c>
      <c r="K17" s="6">
        <v>3771632</v>
      </c>
      <c r="L17" s="6">
        <v>211028</v>
      </c>
      <c r="M17" s="6">
        <v>478208</v>
      </c>
      <c r="N17" s="6"/>
      <c r="O17" s="6">
        <v>139997</v>
      </c>
      <c r="P17" s="6">
        <v>2953513</v>
      </c>
      <c r="Q17" s="6"/>
      <c r="R17" s="6">
        <v>3396</v>
      </c>
      <c r="T17">
        <v>27368</v>
      </c>
      <c r="V17">
        <v>251068</v>
      </c>
      <c r="W17">
        <v>544724</v>
      </c>
      <c r="AI17">
        <v>869892</v>
      </c>
      <c r="AK17">
        <v>32116</v>
      </c>
      <c r="AL17">
        <v>426903</v>
      </c>
      <c r="AM17">
        <v>238378</v>
      </c>
      <c r="AN17">
        <v>49493</v>
      </c>
      <c r="AO17">
        <v>86964</v>
      </c>
      <c r="AP17">
        <v>28478</v>
      </c>
      <c r="AS17">
        <v>24976</v>
      </c>
      <c r="AT17">
        <v>71444</v>
      </c>
      <c r="AU17" s="6"/>
      <c r="AV17" s="6"/>
      <c r="AW17" s="6"/>
      <c r="AX17" s="6"/>
      <c r="AY17" s="6"/>
    </row>
    <row r="18" spans="1:51" x14ac:dyDescent="0.45">
      <c r="AU18" s="6"/>
      <c r="AV18" s="6"/>
      <c r="AW18" s="6"/>
      <c r="AX18" s="6"/>
      <c r="AY18" s="6"/>
    </row>
    <row r="19" spans="1:51" x14ac:dyDescent="0.45">
      <c r="A19" t="s">
        <v>238</v>
      </c>
      <c r="B19" s="6">
        <f>AVERAGE(B20:B29)</f>
        <v>103152</v>
      </c>
      <c r="C19" s="6">
        <f t="shared" ref="C19:AS19" si="0">AVERAGE(C20:C29)</f>
        <v>1463732</v>
      </c>
      <c r="D19" s="6">
        <f t="shared" si="0"/>
        <v>1592232</v>
      </c>
      <c r="E19" s="6">
        <f t="shared" si="0"/>
        <v>1592232</v>
      </c>
      <c r="F19" s="6">
        <f t="shared" si="0"/>
        <v>1463732</v>
      </c>
      <c r="G19" s="6">
        <f t="shared" si="0"/>
        <v>460665</v>
      </c>
      <c r="H19" s="6">
        <f t="shared" si="0"/>
        <v>395684</v>
      </c>
      <c r="I19" s="6">
        <f t="shared" si="0"/>
        <v>1834268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f t="shared" si="0"/>
        <v>2057380</v>
      </c>
      <c r="V19" s="6">
        <f t="shared" si="0"/>
        <v>1160947</v>
      </c>
      <c r="W19" s="6">
        <f t="shared" si="0"/>
        <v>764439</v>
      </c>
      <c r="X19" s="6">
        <f t="shared" si="0"/>
        <v>1457770</v>
      </c>
      <c r="Y19" s="6">
        <f t="shared" si="0"/>
        <v>1151443</v>
      </c>
      <c r="Z19" s="6">
        <f t="shared" si="0"/>
        <v>1821162</v>
      </c>
      <c r="AA19" s="6">
        <f t="shared" si="0"/>
        <v>360856</v>
      </c>
      <c r="AB19" s="6">
        <f t="shared" si="0"/>
        <v>605577</v>
      </c>
      <c r="AC19" s="6">
        <v>13200000</v>
      </c>
      <c r="AD19" s="6">
        <v>23900000</v>
      </c>
      <c r="AE19" s="6">
        <f t="shared" si="0"/>
        <v>669083</v>
      </c>
      <c r="AF19" s="6">
        <f t="shared" si="0"/>
        <v>1127393</v>
      </c>
      <c r="AG19" s="6">
        <f t="shared" si="0"/>
        <v>7887856.25</v>
      </c>
      <c r="AH19" s="6">
        <f t="shared" si="0"/>
        <v>16279966.666666666</v>
      </c>
      <c r="AI19" s="6">
        <f>KPX_2!X29</f>
        <v>926246</v>
      </c>
      <c r="AJ19" s="6">
        <f t="shared" si="0"/>
        <v>5415961</v>
      </c>
      <c r="AK19" s="6">
        <f t="shared" si="0"/>
        <v>490129</v>
      </c>
      <c r="AL19" s="6">
        <f>KPX_2!AF18</f>
        <v>312500</v>
      </c>
      <c r="AM19" s="6">
        <f>AL19</f>
        <v>312500</v>
      </c>
      <c r="AN19" s="6">
        <f>AM19</f>
        <v>312500</v>
      </c>
      <c r="AO19" s="6">
        <f>KPX_1!F7</f>
        <v>225746.5</v>
      </c>
      <c r="AP19" s="6">
        <f>KPX_1!F10</f>
        <v>1852367.75</v>
      </c>
      <c r="AQ19" s="6">
        <f t="shared" si="0"/>
        <v>2427435</v>
      </c>
      <c r="AR19" s="6">
        <f t="shared" si="0"/>
        <v>555937</v>
      </c>
      <c r="AS19" s="6">
        <f t="shared" si="0"/>
        <v>1572308</v>
      </c>
      <c r="AT19" s="6">
        <f>KPX_2!AF29</f>
        <v>264275</v>
      </c>
      <c r="AU19" s="6"/>
      <c r="AV19" s="6"/>
      <c r="AW19" s="6"/>
      <c r="AX19" s="6"/>
      <c r="AY19" s="6"/>
    </row>
    <row r="20" spans="1:51" x14ac:dyDescent="0.45">
      <c r="B20">
        <v>48180</v>
      </c>
      <c r="C20">
        <v>1730000</v>
      </c>
      <c r="D20">
        <v>1871740</v>
      </c>
      <c r="E20" s="6">
        <v>1871740</v>
      </c>
      <c r="F20" s="6">
        <v>1730000</v>
      </c>
      <c r="G20">
        <v>245630</v>
      </c>
      <c r="H20" s="6">
        <v>338080</v>
      </c>
      <c r="I20" s="9">
        <v>1880810</v>
      </c>
      <c r="U20">
        <v>2560000</v>
      </c>
      <c r="V20">
        <v>1466230</v>
      </c>
      <c r="W20">
        <v>692410</v>
      </c>
      <c r="X20">
        <v>1391590</v>
      </c>
      <c r="Y20">
        <v>1044250</v>
      </c>
      <c r="Z20">
        <v>735800</v>
      </c>
      <c r="AA20">
        <v>339290</v>
      </c>
      <c r="AB20">
        <v>574720</v>
      </c>
      <c r="AE20">
        <v>1256640</v>
      </c>
      <c r="AF20">
        <v>988680</v>
      </c>
      <c r="AG20">
        <v>6900000</v>
      </c>
      <c r="AH20">
        <v>9980000</v>
      </c>
      <c r="AJ20">
        <v>2234940</v>
      </c>
      <c r="AK20">
        <v>488250</v>
      </c>
      <c r="AQ20">
        <v>3209770</v>
      </c>
      <c r="AR20">
        <v>419000</v>
      </c>
      <c r="AS20">
        <v>1492800</v>
      </c>
      <c r="AU20" s="6"/>
      <c r="AV20" s="6"/>
      <c r="AW20" s="6"/>
      <c r="AX20" s="6"/>
      <c r="AY20" s="6"/>
    </row>
    <row r="21" spans="1:51" x14ac:dyDescent="0.45">
      <c r="B21">
        <v>429940</v>
      </c>
      <c r="C21">
        <v>1886000</v>
      </c>
      <c r="D21">
        <v>1458830</v>
      </c>
      <c r="E21" s="6">
        <v>1458830</v>
      </c>
      <c r="F21" s="6">
        <v>1886000</v>
      </c>
      <c r="G21">
        <v>375450</v>
      </c>
      <c r="H21" s="6">
        <v>362050</v>
      </c>
      <c r="I21" s="9">
        <v>2190200</v>
      </c>
      <c r="U21">
        <v>2650000</v>
      </c>
      <c r="V21">
        <v>953410</v>
      </c>
      <c r="W21">
        <v>702730</v>
      </c>
      <c r="X21">
        <v>1179440</v>
      </c>
      <c r="Y21">
        <v>1376260</v>
      </c>
      <c r="Z21">
        <v>1877750</v>
      </c>
      <c r="AA21">
        <v>441570</v>
      </c>
      <c r="AB21">
        <v>397890</v>
      </c>
      <c r="AE21">
        <v>520520</v>
      </c>
      <c r="AF21">
        <v>1336240</v>
      </c>
      <c r="AG21">
        <v>6400000</v>
      </c>
      <c r="AH21">
        <v>19699950</v>
      </c>
      <c r="AJ21">
        <v>1249510</v>
      </c>
      <c r="AK21">
        <v>488990</v>
      </c>
      <c r="AQ21">
        <v>3674810</v>
      </c>
      <c r="AR21">
        <v>359000</v>
      </c>
      <c r="AS21">
        <v>1621000</v>
      </c>
      <c r="AU21" s="6"/>
      <c r="AV21" s="6"/>
      <c r="AW21" s="6"/>
      <c r="AX21" s="6"/>
      <c r="AY21" s="6"/>
    </row>
    <row r="22" spans="1:51" x14ac:dyDescent="0.45">
      <c r="B22">
        <v>16420</v>
      </c>
      <c r="C22">
        <v>1068900</v>
      </c>
      <c r="D22">
        <v>1739000</v>
      </c>
      <c r="E22" s="6">
        <v>1739000</v>
      </c>
      <c r="F22" s="6">
        <v>1068900</v>
      </c>
      <c r="G22">
        <v>269990</v>
      </c>
      <c r="H22" s="6">
        <v>316540</v>
      </c>
      <c r="I22" s="9">
        <v>1285610</v>
      </c>
      <c r="U22">
        <v>2990000</v>
      </c>
      <c r="V22">
        <v>2053100</v>
      </c>
      <c r="W22">
        <v>669710</v>
      </c>
      <c r="X22">
        <v>2099950</v>
      </c>
      <c r="Y22">
        <v>1016930</v>
      </c>
      <c r="Z22">
        <v>1124220</v>
      </c>
      <c r="AA22">
        <v>368630</v>
      </c>
      <c r="AB22">
        <v>661460</v>
      </c>
      <c r="AE22">
        <v>1034000</v>
      </c>
      <c r="AF22">
        <v>839340</v>
      </c>
      <c r="AG22">
        <v>9800000</v>
      </c>
      <c r="AH22">
        <v>17900000</v>
      </c>
      <c r="AJ22">
        <v>2768280</v>
      </c>
      <c r="AK22">
        <v>194000</v>
      </c>
      <c r="AQ22">
        <v>2418070</v>
      </c>
      <c r="AR22">
        <v>689950</v>
      </c>
      <c r="AS22">
        <v>1562400</v>
      </c>
    </row>
    <row r="23" spans="1:51" x14ac:dyDescent="0.45">
      <c r="B23">
        <v>57510</v>
      </c>
      <c r="C23">
        <v>1302930</v>
      </c>
      <c r="D23">
        <v>1112160</v>
      </c>
      <c r="E23" s="6">
        <v>1112160</v>
      </c>
      <c r="F23" s="6">
        <v>1302930</v>
      </c>
      <c r="G23">
        <v>484460</v>
      </c>
      <c r="H23" s="6">
        <v>306650</v>
      </c>
      <c r="I23" s="9">
        <v>997540</v>
      </c>
      <c r="U23">
        <v>1549990</v>
      </c>
      <c r="V23">
        <v>1172950</v>
      </c>
      <c r="W23">
        <v>836830</v>
      </c>
      <c r="X23">
        <v>1188870</v>
      </c>
      <c r="Y23">
        <v>1232450</v>
      </c>
      <c r="Z23">
        <v>2551700</v>
      </c>
      <c r="AA23">
        <v>609590</v>
      </c>
      <c r="AB23">
        <v>543170</v>
      </c>
      <c r="AE23">
        <v>629730</v>
      </c>
      <c r="AF23">
        <v>1199980</v>
      </c>
      <c r="AG23">
        <v>7589950</v>
      </c>
      <c r="AH23">
        <v>14419950</v>
      </c>
      <c r="AJ23">
        <v>1383010</v>
      </c>
      <c r="AK23">
        <v>349990</v>
      </c>
      <c r="AQ23">
        <v>1256650</v>
      </c>
      <c r="AR23">
        <v>599000</v>
      </c>
      <c r="AS23">
        <v>1680000</v>
      </c>
    </row>
    <row r="24" spans="1:51" x14ac:dyDescent="0.45">
      <c r="B24">
        <v>47670</v>
      </c>
      <c r="C24">
        <v>400000</v>
      </c>
      <c r="D24">
        <v>2245840</v>
      </c>
      <c r="E24" s="6">
        <v>2245840</v>
      </c>
      <c r="F24" s="6">
        <v>400000</v>
      </c>
      <c r="G24">
        <v>333790</v>
      </c>
      <c r="H24" s="6">
        <v>605250</v>
      </c>
      <c r="I24" s="9">
        <v>1821760</v>
      </c>
      <c r="U24">
        <v>1541600</v>
      </c>
      <c r="V24">
        <v>775680</v>
      </c>
      <c r="W24">
        <v>699860</v>
      </c>
      <c r="X24">
        <v>1334990</v>
      </c>
      <c r="Y24">
        <v>978090</v>
      </c>
      <c r="Z24">
        <v>3799590</v>
      </c>
      <c r="AA24">
        <v>299270</v>
      </c>
      <c r="AB24">
        <v>632390</v>
      </c>
      <c r="AE24">
        <v>504570</v>
      </c>
      <c r="AF24">
        <v>769340</v>
      </c>
      <c r="AG24">
        <v>6104950</v>
      </c>
      <c r="AH24">
        <v>25699950</v>
      </c>
      <c r="AJ24">
        <v>6210000</v>
      </c>
      <c r="AK24">
        <v>219990</v>
      </c>
      <c r="AQ24">
        <v>3235710</v>
      </c>
      <c r="AR24">
        <v>529900</v>
      </c>
      <c r="AS24">
        <v>1650000</v>
      </c>
    </row>
    <row r="25" spans="1:51" x14ac:dyDescent="0.45">
      <c r="B25">
        <v>61430</v>
      </c>
      <c r="C25">
        <v>1370000</v>
      </c>
      <c r="D25">
        <v>1855840</v>
      </c>
      <c r="E25" s="6">
        <v>1855840</v>
      </c>
      <c r="F25" s="6">
        <v>1370000</v>
      </c>
      <c r="G25">
        <v>609510</v>
      </c>
      <c r="H25" s="6">
        <v>467220</v>
      </c>
      <c r="I25" s="9">
        <v>2158820</v>
      </c>
      <c r="U25">
        <v>2326450</v>
      </c>
      <c r="V25">
        <v>889300</v>
      </c>
      <c r="W25">
        <v>790990</v>
      </c>
      <c r="X25">
        <v>1965270</v>
      </c>
      <c r="Y25">
        <v>1181360</v>
      </c>
      <c r="Z25">
        <v>1612670</v>
      </c>
      <c r="AA25">
        <v>375060</v>
      </c>
      <c r="AB25">
        <v>481530</v>
      </c>
      <c r="AE25">
        <v>482390</v>
      </c>
      <c r="AF25">
        <v>1191020</v>
      </c>
      <c r="AG25">
        <v>9260000</v>
      </c>
      <c r="AH25">
        <v>9979950</v>
      </c>
      <c r="AJ25">
        <v>1623370</v>
      </c>
      <c r="AK25">
        <v>950000</v>
      </c>
      <c r="AQ25">
        <v>2695430</v>
      </c>
      <c r="AR25">
        <v>439000</v>
      </c>
      <c r="AS25">
        <v>977600</v>
      </c>
    </row>
    <row r="26" spans="1:51" x14ac:dyDescent="0.45">
      <c r="A26" s="6"/>
      <c r="B26" s="6">
        <v>30160</v>
      </c>
      <c r="C26" s="6">
        <v>1751030</v>
      </c>
      <c r="D26" s="6">
        <v>1248990</v>
      </c>
      <c r="E26" s="6">
        <v>1248990</v>
      </c>
      <c r="F26" s="6">
        <v>1751030</v>
      </c>
      <c r="G26" s="6">
        <v>385560</v>
      </c>
      <c r="H26" s="6">
        <v>327200</v>
      </c>
      <c r="I26" s="9">
        <v>1428950</v>
      </c>
      <c r="U26">
        <v>2326450</v>
      </c>
      <c r="V26">
        <v>1073950</v>
      </c>
      <c r="W26">
        <v>872500</v>
      </c>
      <c r="X26">
        <v>1253150</v>
      </c>
      <c r="Y26">
        <v>1343140</v>
      </c>
      <c r="Z26">
        <v>1822000</v>
      </c>
      <c r="AA26">
        <v>235850</v>
      </c>
      <c r="AB26">
        <v>1153680</v>
      </c>
      <c r="AE26">
        <v>559000</v>
      </c>
      <c r="AF26">
        <v>1346620</v>
      </c>
      <c r="AG26">
        <v>10999950</v>
      </c>
      <c r="AJ26">
        <v>11309000</v>
      </c>
      <c r="AK26">
        <v>730000</v>
      </c>
      <c r="AQ26">
        <v>1390000</v>
      </c>
      <c r="AR26">
        <v>518950</v>
      </c>
      <c r="AS26">
        <v>1658880</v>
      </c>
    </row>
    <row r="27" spans="1:51" x14ac:dyDescent="0.45">
      <c r="A27" s="6"/>
      <c r="B27" s="6">
        <v>249950</v>
      </c>
      <c r="C27" s="6">
        <v>1640900</v>
      </c>
      <c r="D27" s="6">
        <v>1771940</v>
      </c>
      <c r="E27" s="6">
        <v>1771940</v>
      </c>
      <c r="F27" s="6">
        <v>1640900</v>
      </c>
      <c r="G27" s="6">
        <v>774780</v>
      </c>
      <c r="H27" s="6">
        <v>527460</v>
      </c>
      <c r="I27" s="9">
        <v>2613200</v>
      </c>
      <c r="U27">
        <v>1532200</v>
      </c>
      <c r="V27">
        <v>944070</v>
      </c>
      <c r="W27">
        <v>637620</v>
      </c>
      <c r="X27">
        <v>1592690</v>
      </c>
      <c r="Y27">
        <v>1199950</v>
      </c>
      <c r="Z27">
        <v>1014170</v>
      </c>
      <c r="AA27">
        <v>419400</v>
      </c>
      <c r="AB27">
        <v>580680</v>
      </c>
      <c r="AE27">
        <v>946400</v>
      </c>
      <c r="AF27">
        <v>1148890</v>
      </c>
      <c r="AG27">
        <v>6048000</v>
      </c>
      <c r="AJ27">
        <v>5686500</v>
      </c>
      <c r="AK27">
        <v>813970</v>
      </c>
      <c r="AQ27">
        <v>2508740</v>
      </c>
      <c r="AR27">
        <v>704570</v>
      </c>
      <c r="AS27">
        <v>1430000</v>
      </c>
    </row>
    <row r="28" spans="1:51" x14ac:dyDescent="0.45">
      <c r="A28" s="6"/>
      <c r="B28" s="6">
        <v>54310</v>
      </c>
      <c r="C28" s="6">
        <v>1317000</v>
      </c>
      <c r="D28" s="6">
        <v>1114480</v>
      </c>
      <c r="E28" s="6">
        <v>1114480</v>
      </c>
      <c r="F28" s="6">
        <v>1317000</v>
      </c>
      <c r="G28" s="6">
        <v>245080</v>
      </c>
      <c r="H28" s="6">
        <v>410340</v>
      </c>
      <c r="I28" s="9">
        <v>1897790</v>
      </c>
      <c r="U28">
        <v>1355760</v>
      </c>
      <c r="V28">
        <v>831320</v>
      </c>
      <c r="W28">
        <v>704940</v>
      </c>
      <c r="X28">
        <v>1324750</v>
      </c>
      <c r="Y28">
        <v>920000</v>
      </c>
      <c r="Z28">
        <v>1597900</v>
      </c>
      <c r="AA28">
        <v>233100</v>
      </c>
      <c r="AB28">
        <v>690960</v>
      </c>
      <c r="AE28">
        <v>135560</v>
      </c>
      <c r="AF28">
        <v>954670</v>
      </c>
      <c r="AJ28">
        <v>11056000</v>
      </c>
      <c r="AK28">
        <v>347100</v>
      </c>
      <c r="AQ28">
        <v>1537160</v>
      </c>
      <c r="AR28">
        <v>541000</v>
      </c>
      <c r="AS28">
        <v>2018400</v>
      </c>
    </row>
    <row r="29" spans="1:51" x14ac:dyDescent="0.45">
      <c r="A29" s="6"/>
      <c r="B29" s="6">
        <v>35950</v>
      </c>
      <c r="C29" s="6">
        <v>2170560</v>
      </c>
      <c r="D29" s="6">
        <v>1503500</v>
      </c>
      <c r="E29" s="6">
        <v>1503500</v>
      </c>
      <c r="F29" s="6">
        <v>2170560</v>
      </c>
      <c r="G29" s="6">
        <v>882400</v>
      </c>
      <c r="H29" s="6">
        <v>296050</v>
      </c>
      <c r="I29" s="9">
        <v>2068000</v>
      </c>
      <c r="U29">
        <v>1741350</v>
      </c>
      <c r="V29">
        <v>1449460</v>
      </c>
      <c r="W29">
        <v>1036800</v>
      </c>
      <c r="X29">
        <v>1247000</v>
      </c>
      <c r="Y29">
        <v>1222000</v>
      </c>
      <c r="Z29">
        <v>2075820</v>
      </c>
      <c r="AA29">
        <v>286800</v>
      </c>
      <c r="AB29">
        <v>339290</v>
      </c>
      <c r="AE29">
        <v>622020</v>
      </c>
      <c r="AF29">
        <v>1499150</v>
      </c>
      <c r="AJ29">
        <v>10639000</v>
      </c>
      <c r="AK29">
        <v>319000</v>
      </c>
      <c r="AQ29">
        <v>2348010</v>
      </c>
      <c r="AR29">
        <v>759000</v>
      </c>
      <c r="AS29">
        <v>1632000</v>
      </c>
    </row>
    <row r="30" spans="1:51" x14ac:dyDescent="0.45">
      <c r="A30" s="6"/>
      <c r="B30" s="6"/>
      <c r="C30" s="6"/>
      <c r="D30" s="6"/>
      <c r="E30" s="6"/>
      <c r="F30" s="6"/>
      <c r="G30" s="6"/>
      <c r="I30" s="6"/>
    </row>
    <row r="31" spans="1:51" x14ac:dyDescent="0.45">
      <c r="A31" s="9" t="s">
        <v>152</v>
      </c>
      <c r="B31" s="6">
        <v>15</v>
      </c>
      <c r="C31" s="6">
        <v>22.5</v>
      </c>
      <c r="D31" s="6">
        <v>40</v>
      </c>
      <c r="E31" s="6">
        <v>50</v>
      </c>
      <c r="F31" s="6"/>
      <c r="G31" s="6"/>
      <c r="H31" s="6"/>
    </row>
    <row r="32" spans="1:51" x14ac:dyDescent="0.45">
      <c r="A32" s="6" t="s">
        <v>188</v>
      </c>
      <c r="B32" s="6">
        <v>71.7</v>
      </c>
      <c r="C32" s="6">
        <v>72.3</v>
      </c>
      <c r="D32" s="6">
        <v>19.8</v>
      </c>
      <c r="E32" s="6">
        <v>8.8000000000000007</v>
      </c>
      <c r="F32" s="6"/>
      <c r="G32" s="6"/>
      <c r="H32" s="6"/>
    </row>
    <row r="33" spans="1:51" x14ac:dyDescent="0.45">
      <c r="A33" s="6" t="s">
        <v>189</v>
      </c>
      <c r="B33" s="6">
        <v>152.9</v>
      </c>
      <c r="C33" s="6">
        <v>108.9</v>
      </c>
      <c r="D33" s="6">
        <v>109</v>
      </c>
      <c r="E33" s="6">
        <v>30.1</v>
      </c>
      <c r="F33" s="6"/>
      <c r="G33" s="6"/>
      <c r="H33" s="6"/>
      <c r="P33" s="6"/>
      <c r="Q33" s="6"/>
      <c r="R33" s="6"/>
      <c r="S33" s="6"/>
      <c r="T33" s="6"/>
    </row>
    <row r="34" spans="1:51" x14ac:dyDescent="0.45">
      <c r="A34" s="6" t="s">
        <v>190</v>
      </c>
      <c r="B34" s="6">
        <v>340.3</v>
      </c>
      <c r="C34" s="6">
        <v>123.9</v>
      </c>
      <c r="D34" s="6">
        <v>177.4</v>
      </c>
      <c r="E34" s="6">
        <v>111.7</v>
      </c>
      <c r="F34" s="6"/>
      <c r="G34" s="6"/>
      <c r="H34" s="6"/>
      <c r="P34" s="6"/>
      <c r="Q34" s="6"/>
      <c r="R34" s="6"/>
      <c r="S34" s="6"/>
      <c r="T34" s="6"/>
    </row>
    <row r="35" spans="1:51" x14ac:dyDescent="0.45">
      <c r="A35" s="6" t="s">
        <v>191</v>
      </c>
      <c r="B35" s="6">
        <v>162.19999999999999</v>
      </c>
      <c r="C35" s="6">
        <v>157.1</v>
      </c>
      <c r="D35" s="6">
        <v>457.6</v>
      </c>
      <c r="E35" s="6">
        <v>50.2</v>
      </c>
      <c r="F35" s="6"/>
      <c r="G35" s="6"/>
      <c r="H35" s="6"/>
      <c r="P35" s="6"/>
      <c r="Q35" s="6"/>
      <c r="R35" s="6"/>
      <c r="S35" s="6"/>
      <c r="T35" s="6"/>
    </row>
    <row r="36" spans="1:51" x14ac:dyDescent="0.45">
      <c r="A36" s="6" t="s">
        <v>192</v>
      </c>
      <c r="B36" s="6">
        <v>135.19999999999999</v>
      </c>
      <c r="C36" s="6">
        <v>130.9</v>
      </c>
      <c r="D36" s="6">
        <v>65.900000000000006</v>
      </c>
      <c r="E36" s="6">
        <v>24.2</v>
      </c>
      <c r="F36" s="6"/>
      <c r="G36" s="6"/>
      <c r="H36" s="6"/>
      <c r="P36" s="6"/>
      <c r="Q36" s="6"/>
      <c r="R36" s="6"/>
      <c r="S36" s="6"/>
      <c r="T36" s="6"/>
    </row>
    <row r="37" spans="1:51" x14ac:dyDescent="0.45">
      <c r="A37" s="6"/>
      <c r="B37" s="6"/>
      <c r="C37" s="6"/>
      <c r="D37" s="6"/>
      <c r="E37" s="6"/>
      <c r="F37" s="6"/>
      <c r="G37" s="6"/>
      <c r="H37" s="6"/>
      <c r="J37" s="30" t="s">
        <v>201</v>
      </c>
      <c r="K37" s="30"/>
      <c r="L37" s="30"/>
      <c r="M37" s="30"/>
      <c r="N37" s="30"/>
      <c r="O37" s="30" t="s">
        <v>205</v>
      </c>
      <c r="P37" s="30"/>
      <c r="Q37" s="30"/>
      <c r="R37" s="30"/>
      <c r="S37" s="30"/>
      <c r="T37" s="30"/>
    </row>
    <row r="38" spans="1:51" x14ac:dyDescent="0.45">
      <c r="A38" s="6"/>
      <c r="B38" s="6"/>
      <c r="C38" s="6"/>
      <c r="D38" s="6"/>
      <c r="E38" s="6"/>
      <c r="F38" s="6"/>
      <c r="G38" s="6" t="s">
        <v>235</v>
      </c>
      <c r="H38" s="6"/>
      <c r="J38" s="6" t="s">
        <v>144</v>
      </c>
      <c r="K38" s="6" t="s">
        <v>202</v>
      </c>
      <c r="L38" s="6" t="s">
        <v>134</v>
      </c>
      <c r="M38" s="6" t="s">
        <v>203</v>
      </c>
      <c r="N38" s="6" t="s">
        <v>204</v>
      </c>
      <c r="O38" s="6" t="s">
        <v>144</v>
      </c>
      <c r="P38" s="6" t="s">
        <v>202</v>
      </c>
      <c r="Q38" s="6" t="s">
        <v>134</v>
      </c>
      <c r="R38" s="6" t="s">
        <v>203</v>
      </c>
      <c r="S38" s="6" t="s">
        <v>204</v>
      </c>
      <c r="T38" s="6" t="s">
        <v>206</v>
      </c>
    </row>
    <row r="39" spans="1:51" x14ac:dyDescent="0.45">
      <c r="A39" s="6" t="s">
        <v>188</v>
      </c>
      <c r="B39" s="6">
        <f t="shared" ref="B39:E43" si="1">B32*B$31</f>
        <v>1075.5</v>
      </c>
      <c r="C39" s="6">
        <f t="shared" si="1"/>
        <v>1626.75</v>
      </c>
      <c r="D39" s="6">
        <f t="shared" si="1"/>
        <v>792</v>
      </c>
      <c r="E39" s="6">
        <f t="shared" si="1"/>
        <v>440.00000000000006</v>
      </c>
      <c r="F39" s="6"/>
      <c r="G39" s="6">
        <f>SUM(B39:E39)/SUM(B32:E32)</f>
        <v>22.794032444959441</v>
      </c>
      <c r="H39" s="6"/>
      <c r="J39" s="14">
        <f>Lighting!$F$11*Commercial_Data!G39</f>
        <v>48482.907010428731</v>
      </c>
      <c r="K39" s="14">
        <f>Lighting!$B$11*Commercial_Data!G39</f>
        <v>6040.4185979142521</v>
      </c>
      <c r="L39" s="14">
        <f>Lighting!$H$11*Commercial_Data!G39</f>
        <v>1481.6121089223636</v>
      </c>
      <c r="M39" s="14">
        <f>L39</f>
        <v>1481.6121089223636</v>
      </c>
      <c r="N39" s="14">
        <f>M39</f>
        <v>1481.6121089223636</v>
      </c>
      <c r="O39" s="14">
        <f>J39</f>
        <v>48482.907010428731</v>
      </c>
      <c r="P39" s="14">
        <f t="shared" ref="P39:P43" si="2">K39</f>
        <v>6040.4185979142521</v>
      </c>
      <c r="Q39" s="14">
        <f t="shared" ref="Q39:Q43" si="3">L39</f>
        <v>1481.6121089223636</v>
      </c>
      <c r="R39" s="14">
        <f t="shared" ref="R39:R43" si="4">M39</f>
        <v>1481.6121089223636</v>
      </c>
      <c r="S39" s="14">
        <f t="shared" ref="S39:S43" si="5">N39</f>
        <v>1481.6121089223636</v>
      </c>
      <c r="T39" s="14">
        <f t="shared" ref="T39:T43" si="6">O39</f>
        <v>48482.907010428731</v>
      </c>
    </row>
    <row r="40" spans="1:51" x14ac:dyDescent="0.45">
      <c r="A40" s="6" t="s">
        <v>189</v>
      </c>
      <c r="B40" s="6">
        <f t="shared" si="1"/>
        <v>2293.5</v>
      </c>
      <c r="C40" s="6">
        <f t="shared" si="1"/>
        <v>2450.25</v>
      </c>
      <c r="D40" s="6">
        <f t="shared" si="1"/>
        <v>4360</v>
      </c>
      <c r="E40" s="6">
        <f t="shared" si="1"/>
        <v>1505</v>
      </c>
      <c r="F40" s="6"/>
      <c r="G40" s="6">
        <f>SUM(B40:E40)/SUM(B33:E33)</f>
        <v>26.462334746819653</v>
      </c>
      <c r="H40" s="6"/>
      <c r="J40" s="14">
        <f>Lighting!$F$11*Commercial_Data!G40</f>
        <v>56285.386006485402</v>
      </c>
      <c r="K40" s="14">
        <f>Lighting!$B$11*Commercial_Data!G40</f>
        <v>7012.5187079072084</v>
      </c>
      <c r="L40" s="14">
        <f>Lighting!$H$11*Commercial_Data!G40</f>
        <v>1720.0517585432774</v>
      </c>
      <c r="M40" s="14">
        <f t="shared" ref="M40:N40" si="7">L40</f>
        <v>1720.0517585432774</v>
      </c>
      <c r="N40" s="14">
        <f t="shared" si="7"/>
        <v>1720.0517585432774</v>
      </c>
      <c r="O40" s="14">
        <f t="shared" ref="O40:O43" si="8">J40</f>
        <v>56285.386006485402</v>
      </c>
      <c r="P40" s="14">
        <f t="shared" si="2"/>
        <v>7012.5187079072084</v>
      </c>
      <c r="Q40" s="14">
        <f t="shared" si="3"/>
        <v>1720.0517585432774</v>
      </c>
      <c r="R40" s="14">
        <f t="shared" si="4"/>
        <v>1720.0517585432774</v>
      </c>
      <c r="S40" s="14">
        <f t="shared" si="5"/>
        <v>1720.0517585432774</v>
      </c>
      <c r="T40" s="14">
        <f t="shared" si="6"/>
        <v>56285.386006485402</v>
      </c>
      <c r="AU40" s="6"/>
      <c r="AV40" s="6"/>
      <c r="AW40" s="6"/>
      <c r="AX40" s="6"/>
      <c r="AY40" s="6"/>
    </row>
    <row r="41" spans="1:51" x14ac:dyDescent="0.45">
      <c r="A41" s="6" t="s">
        <v>190</v>
      </c>
      <c r="B41" s="6">
        <f t="shared" si="1"/>
        <v>5104.5</v>
      </c>
      <c r="C41" s="6">
        <f t="shared" si="1"/>
        <v>2787.75</v>
      </c>
      <c r="D41" s="6">
        <f t="shared" si="1"/>
        <v>7096</v>
      </c>
      <c r="E41" s="6">
        <f t="shared" si="1"/>
        <v>5585</v>
      </c>
      <c r="F41" s="6"/>
      <c r="G41" s="6">
        <f>SUM(B41:E41)/SUM(B34:E34)</f>
        <v>27.310832337714057</v>
      </c>
      <c r="H41" s="6"/>
      <c r="J41" s="14">
        <f>Lighting!$F$11*Commercial_Data!G41</f>
        <v>58090.140382317797</v>
      </c>
      <c r="K41" s="14">
        <f>Lighting!$B$11*Commercial_Data!G41</f>
        <v>7237.3705694942255</v>
      </c>
      <c r="L41" s="14">
        <f>Lighting!$H$11*Commercial_Data!G41</f>
        <v>1775.2041019514138</v>
      </c>
      <c r="M41" s="14">
        <f t="shared" ref="M41:N41" si="9">L41</f>
        <v>1775.2041019514138</v>
      </c>
      <c r="N41" s="14">
        <f t="shared" si="9"/>
        <v>1775.2041019514138</v>
      </c>
      <c r="O41" s="14">
        <f t="shared" si="8"/>
        <v>58090.140382317797</v>
      </c>
      <c r="P41" s="14">
        <f t="shared" si="2"/>
        <v>7237.3705694942255</v>
      </c>
      <c r="Q41" s="14">
        <f t="shared" si="3"/>
        <v>1775.2041019514138</v>
      </c>
      <c r="R41" s="14">
        <f t="shared" si="4"/>
        <v>1775.2041019514138</v>
      </c>
      <c r="S41" s="14">
        <f t="shared" si="5"/>
        <v>1775.2041019514138</v>
      </c>
      <c r="T41" s="14">
        <f t="shared" si="6"/>
        <v>58090.140382317797</v>
      </c>
      <c r="AU41" s="6"/>
      <c r="AV41" s="6"/>
      <c r="AW41" s="6"/>
      <c r="AX41" s="6"/>
      <c r="AY41" s="6"/>
    </row>
    <row r="42" spans="1:51" x14ac:dyDescent="0.45">
      <c r="A42" s="6" t="s">
        <v>191</v>
      </c>
      <c r="B42" s="6">
        <f t="shared" si="1"/>
        <v>2433</v>
      </c>
      <c r="C42" s="6">
        <f t="shared" si="1"/>
        <v>3534.75</v>
      </c>
      <c r="D42" s="6">
        <f t="shared" si="1"/>
        <v>18304</v>
      </c>
      <c r="E42" s="6">
        <f t="shared" si="1"/>
        <v>2510</v>
      </c>
      <c r="F42" s="6"/>
      <c r="G42" s="6">
        <f>SUM(B42:E42)/SUM(B35:E35)</f>
        <v>32.380304678998911</v>
      </c>
      <c r="H42" s="6"/>
      <c r="J42" s="14">
        <f>Lighting!$F$11*Commercial_Data!G42</f>
        <v>68872.90805223069</v>
      </c>
      <c r="K42" s="14">
        <f>Lighting!$B$11*Commercial_Data!G42</f>
        <v>8580.7807399347112</v>
      </c>
      <c r="L42" s="14">
        <f>Lighting!$H$11*Commercial_Data!G42</f>
        <v>2104.7198041349293</v>
      </c>
      <c r="M42" s="14">
        <f t="shared" ref="M42:N42" si="10">L42</f>
        <v>2104.7198041349293</v>
      </c>
      <c r="N42" s="14">
        <f t="shared" si="10"/>
        <v>2104.7198041349293</v>
      </c>
      <c r="O42" s="14">
        <f t="shared" si="8"/>
        <v>68872.90805223069</v>
      </c>
      <c r="P42" s="14">
        <f t="shared" si="2"/>
        <v>8580.7807399347112</v>
      </c>
      <c r="Q42" s="14">
        <f t="shared" si="3"/>
        <v>2104.7198041349293</v>
      </c>
      <c r="R42" s="14">
        <f t="shared" si="4"/>
        <v>2104.7198041349293</v>
      </c>
      <c r="S42" s="14">
        <f t="shared" si="5"/>
        <v>2104.7198041349293</v>
      </c>
      <c r="T42" s="14">
        <f t="shared" si="6"/>
        <v>68872.90805223069</v>
      </c>
      <c r="AU42" s="6"/>
      <c r="AV42" s="6"/>
      <c r="AW42" s="6"/>
      <c r="AX42" s="6"/>
      <c r="AY42" s="6"/>
    </row>
    <row r="43" spans="1:51" x14ac:dyDescent="0.45">
      <c r="A43" s="6" t="s">
        <v>192</v>
      </c>
      <c r="B43" s="6">
        <f t="shared" si="1"/>
        <v>2027.9999999999998</v>
      </c>
      <c r="C43" s="6">
        <f t="shared" si="1"/>
        <v>2945.25</v>
      </c>
      <c r="D43" s="6">
        <f t="shared" si="1"/>
        <v>2636</v>
      </c>
      <c r="E43" s="6">
        <f t="shared" si="1"/>
        <v>1210</v>
      </c>
      <c r="F43" s="6"/>
      <c r="G43" s="6">
        <f>SUM(B43:E43)/SUM(B36:E36)</f>
        <v>24.759264458169568</v>
      </c>
      <c r="H43" s="6"/>
      <c r="J43" s="14">
        <f>Lighting!$F$11*Commercial_Data!G43</f>
        <v>52662.955502526675</v>
      </c>
      <c r="K43" s="14">
        <f>Lighting!$B$11*Commercial_Data!G43</f>
        <v>6561.2050814149352</v>
      </c>
      <c r="L43" s="14">
        <f>Lighting!$H$11*Commercial_Data!G43</f>
        <v>1609.3521897810219</v>
      </c>
      <c r="M43" s="14">
        <f t="shared" ref="M43:N43" si="11">L43</f>
        <v>1609.3521897810219</v>
      </c>
      <c r="N43" s="14">
        <f t="shared" si="11"/>
        <v>1609.3521897810219</v>
      </c>
      <c r="O43" s="14">
        <f t="shared" si="8"/>
        <v>52662.955502526675</v>
      </c>
      <c r="P43" s="14">
        <f t="shared" si="2"/>
        <v>6561.2050814149352</v>
      </c>
      <c r="Q43" s="14">
        <f t="shared" si="3"/>
        <v>1609.3521897810219</v>
      </c>
      <c r="R43" s="14">
        <f t="shared" si="4"/>
        <v>1609.3521897810219</v>
      </c>
      <c r="S43" s="14">
        <f t="shared" si="5"/>
        <v>1609.3521897810219</v>
      </c>
      <c r="T43" s="14">
        <f t="shared" si="6"/>
        <v>52662.955502526675</v>
      </c>
      <c r="AU43" s="6"/>
      <c r="AV43" s="6"/>
      <c r="AW43" s="6"/>
      <c r="AX43" s="6"/>
      <c r="AY43" s="6"/>
    </row>
    <row r="44" spans="1:51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AU44" s="6"/>
      <c r="AV44" s="6"/>
      <c r="AW44" s="6"/>
      <c r="AX44" s="6"/>
      <c r="AY44" s="6"/>
    </row>
    <row r="46" spans="1:51" s="6" customFormat="1" x14ac:dyDescent="0.45">
      <c r="B46" s="30" t="s">
        <v>196</v>
      </c>
      <c r="C46" s="30"/>
      <c r="D46" s="30"/>
      <c r="E46" s="30" t="s">
        <v>200</v>
      </c>
      <c r="F46" s="30"/>
      <c r="G46" s="30"/>
      <c r="H46" s="30"/>
      <c r="I46" s="30"/>
      <c r="J46" s="30" t="s">
        <v>201</v>
      </c>
      <c r="K46" s="30"/>
      <c r="L46" s="30"/>
      <c r="M46" s="30"/>
      <c r="N46" s="30"/>
      <c r="O46" s="30" t="s">
        <v>205</v>
      </c>
      <c r="P46" s="30"/>
      <c r="Q46" s="30"/>
      <c r="R46" s="30"/>
      <c r="S46" s="30"/>
      <c r="T46" s="30"/>
      <c r="U46" s="30" t="s">
        <v>207</v>
      </c>
      <c r="V46" s="30"/>
      <c r="W46" s="30"/>
      <c r="X46" s="30" t="s">
        <v>211</v>
      </c>
      <c r="Y46" s="30"/>
      <c r="Z46" s="6" t="s">
        <v>53</v>
      </c>
      <c r="AA46" s="30" t="s">
        <v>214</v>
      </c>
      <c r="AB46" s="30"/>
      <c r="AC46" s="30"/>
      <c r="AD46" s="30"/>
      <c r="AE46" s="30" t="s">
        <v>219</v>
      </c>
      <c r="AF46" s="30"/>
      <c r="AG46" s="30"/>
      <c r="AH46" s="30"/>
      <c r="AI46" s="30" t="s">
        <v>220</v>
      </c>
      <c r="AJ46" s="30"/>
      <c r="AK46" s="30"/>
      <c r="AL46" s="30" t="s">
        <v>224</v>
      </c>
      <c r="AM46" s="30"/>
      <c r="AN46" s="30"/>
      <c r="AO46" s="30" t="s">
        <v>228</v>
      </c>
      <c r="AP46" s="30"/>
      <c r="AQ46" s="30"/>
      <c r="AR46" s="6" t="s">
        <v>232</v>
      </c>
      <c r="AS46" s="6" t="s">
        <v>233</v>
      </c>
      <c r="AT46" s="6" t="s">
        <v>84</v>
      </c>
    </row>
    <row r="47" spans="1:51" s="6" customFormat="1" x14ac:dyDescent="0.45">
      <c r="A47" s="6" t="s">
        <v>236</v>
      </c>
      <c r="B47" s="6" t="s">
        <v>193</v>
      </c>
      <c r="C47" s="6" t="s">
        <v>186</v>
      </c>
      <c r="D47" s="6" t="s">
        <v>194</v>
      </c>
      <c r="E47" s="6" t="s">
        <v>197</v>
      </c>
      <c r="F47" s="6" t="s">
        <v>198</v>
      </c>
      <c r="G47" s="6" t="s">
        <v>199</v>
      </c>
      <c r="H47" s="6" t="s">
        <v>114</v>
      </c>
      <c r="I47" s="6" t="s">
        <v>137</v>
      </c>
      <c r="J47" s="6" t="s">
        <v>144</v>
      </c>
      <c r="K47" s="6" t="s">
        <v>202</v>
      </c>
      <c r="L47" s="6" t="s">
        <v>134</v>
      </c>
      <c r="M47" s="6" t="s">
        <v>203</v>
      </c>
      <c r="N47" s="6" t="s">
        <v>204</v>
      </c>
      <c r="O47" s="6" t="s">
        <v>144</v>
      </c>
      <c r="P47" s="6" t="s">
        <v>202</v>
      </c>
      <c r="Q47" s="6" t="s">
        <v>134</v>
      </c>
      <c r="R47" s="6" t="s">
        <v>203</v>
      </c>
      <c r="S47" s="6" t="s">
        <v>204</v>
      </c>
      <c r="T47" s="6" t="s">
        <v>206</v>
      </c>
      <c r="U47" s="6" t="s">
        <v>210</v>
      </c>
      <c r="V47" s="6" t="s">
        <v>208</v>
      </c>
      <c r="W47" s="6" t="s">
        <v>209</v>
      </c>
      <c r="X47" s="6" t="s">
        <v>212</v>
      </c>
      <c r="Y47" s="6" t="s">
        <v>213</v>
      </c>
      <c r="AA47" s="6" t="s">
        <v>215</v>
      </c>
      <c r="AB47" s="6" t="s">
        <v>216</v>
      </c>
      <c r="AC47" s="6" t="s">
        <v>217</v>
      </c>
      <c r="AD47" s="6" t="s">
        <v>218</v>
      </c>
      <c r="AE47" s="6" t="s">
        <v>215</v>
      </c>
      <c r="AF47" s="6" t="s">
        <v>216</v>
      </c>
      <c r="AG47" s="6" t="s">
        <v>217</v>
      </c>
      <c r="AH47" s="6" t="s">
        <v>218</v>
      </c>
      <c r="AI47" s="6" t="s">
        <v>221</v>
      </c>
      <c r="AJ47" s="6" t="s">
        <v>222</v>
      </c>
      <c r="AK47" s="6" t="s">
        <v>223</v>
      </c>
      <c r="AL47" s="6" t="s">
        <v>225</v>
      </c>
      <c r="AM47" s="6" t="s">
        <v>226</v>
      </c>
      <c r="AN47" s="6" t="s">
        <v>227</v>
      </c>
      <c r="AO47" s="6" t="s">
        <v>229</v>
      </c>
      <c r="AP47" s="6" t="s">
        <v>230</v>
      </c>
      <c r="AQ47" s="6" t="s">
        <v>231</v>
      </c>
    </row>
    <row r="48" spans="1:51" s="27" customFormat="1" x14ac:dyDescent="0.45">
      <c r="A48" s="27" t="s">
        <v>187</v>
      </c>
      <c r="B48" s="27">
        <f t="shared" ref="B48:I53" si="12">B12*B$19</f>
        <v>33510371328</v>
      </c>
      <c r="C48" s="27">
        <f t="shared" si="12"/>
        <v>97611895884</v>
      </c>
      <c r="D48" s="27">
        <f t="shared" si="12"/>
        <v>538932318432</v>
      </c>
      <c r="E48" s="27">
        <f t="shared" si="12"/>
        <v>1601825197800</v>
      </c>
      <c r="F48" s="27">
        <f t="shared" si="12"/>
        <v>2327437804972</v>
      </c>
      <c r="G48" s="27">
        <f t="shared" si="12"/>
        <v>272645040915</v>
      </c>
      <c r="H48" s="27">
        <f t="shared" si="12"/>
        <v>54996514844</v>
      </c>
      <c r="I48" s="27">
        <f t="shared" si="12"/>
        <v>33512076360</v>
      </c>
      <c r="J48" s="27">
        <f>SUM(J49:J53)</f>
        <v>3201570997363.5518</v>
      </c>
      <c r="K48" s="27">
        <f t="shared" ref="K48:T48" si="13">SUM(K49:K53)</f>
        <v>112034993856.9819</v>
      </c>
      <c r="L48" s="27">
        <f t="shared" si="13"/>
        <v>1754510801.8449721</v>
      </c>
      <c r="M48" s="27">
        <f t="shared" si="13"/>
        <v>1982232609.8609991</v>
      </c>
      <c r="N48" s="27">
        <f t="shared" si="13"/>
        <v>421895294.17845488</v>
      </c>
      <c r="O48" s="27">
        <f t="shared" si="13"/>
        <v>51317451458.176819</v>
      </c>
      <c r="P48" s="27">
        <f t="shared" si="13"/>
        <v>19777296539.238045</v>
      </c>
      <c r="Q48" s="27">
        <f t="shared" si="13"/>
        <v>449318800.57370907</v>
      </c>
      <c r="R48" s="27">
        <f t="shared" si="13"/>
        <v>12443687.361267358</v>
      </c>
      <c r="S48" s="27">
        <f t="shared" si="13"/>
        <v>11863196.978672985</v>
      </c>
      <c r="T48" s="27">
        <f t="shared" si="13"/>
        <v>2170608189.0385118</v>
      </c>
      <c r="U48" s="27">
        <f t="shared" ref="U48:AT48" si="14">U12*U$19</f>
        <v>50734990800</v>
      </c>
      <c r="V48" s="27">
        <f t="shared" si="14"/>
        <v>761114531306</v>
      </c>
      <c r="W48" s="27">
        <f t="shared" si="14"/>
        <v>1814840869998</v>
      </c>
      <c r="X48" s="27">
        <f t="shared" si="14"/>
        <v>26321495120</v>
      </c>
      <c r="Y48" s="27">
        <f t="shared" si="14"/>
        <v>23328235180</v>
      </c>
      <c r="Z48" s="27">
        <f t="shared" si="14"/>
        <v>53658717168</v>
      </c>
      <c r="AA48" s="27">
        <f t="shared" si="14"/>
        <v>1245314056</v>
      </c>
      <c r="AB48" s="27">
        <f t="shared" si="14"/>
        <v>15874595478</v>
      </c>
      <c r="AC48" s="27">
        <f t="shared" si="14"/>
        <v>4329600000</v>
      </c>
      <c r="AD48" s="27">
        <f t="shared" si="14"/>
        <v>51647900000</v>
      </c>
      <c r="AE48" s="27">
        <f t="shared" si="14"/>
        <v>1023696990</v>
      </c>
      <c r="AF48" s="27">
        <f t="shared" si="14"/>
        <v>3554670129</v>
      </c>
      <c r="AG48" s="27">
        <f t="shared" si="14"/>
        <v>66628721743.75</v>
      </c>
      <c r="AH48" s="27">
        <f t="shared" si="14"/>
        <v>16003207233.333332</v>
      </c>
      <c r="AI48" s="27">
        <f t="shared" si="14"/>
        <v>7238784771756</v>
      </c>
      <c r="AJ48" s="27">
        <f t="shared" si="14"/>
        <v>744938355745</v>
      </c>
      <c r="AK48" s="27">
        <f t="shared" si="14"/>
        <v>128504471865</v>
      </c>
      <c r="AL48" s="27">
        <f t="shared" si="14"/>
        <v>1315046250000</v>
      </c>
      <c r="AM48" s="27">
        <f t="shared" si="14"/>
        <v>154941875000</v>
      </c>
      <c r="AN48" s="27">
        <f t="shared" si="14"/>
        <v>69355000000</v>
      </c>
      <c r="AO48" s="27">
        <f t="shared" si="14"/>
        <v>118884202055.5</v>
      </c>
      <c r="AP48" s="27">
        <f t="shared" si="14"/>
        <v>1103511039707.5</v>
      </c>
      <c r="AQ48" s="27">
        <f t="shared" si="14"/>
        <v>1519574310</v>
      </c>
      <c r="AR48" s="27">
        <f t="shared" si="14"/>
        <v>587789966352</v>
      </c>
      <c r="AS48" s="27">
        <f t="shared" si="14"/>
        <v>71167377004</v>
      </c>
      <c r="AT48" s="27">
        <f t="shared" si="14"/>
        <v>139314151900</v>
      </c>
      <c r="AU48" s="6"/>
      <c r="AV48" s="6"/>
      <c r="AW48" s="6"/>
      <c r="AX48" s="6"/>
      <c r="AY48" s="6"/>
    </row>
    <row r="49" spans="1:52" s="27" customFormat="1" x14ac:dyDescent="0.45">
      <c r="A49" s="27" t="s">
        <v>188</v>
      </c>
      <c r="B49" s="27">
        <f t="shared" si="12"/>
        <v>0</v>
      </c>
      <c r="C49" s="27">
        <f t="shared" si="12"/>
        <v>13052098244</v>
      </c>
      <c r="D49" s="27">
        <f t="shared" si="12"/>
        <v>0</v>
      </c>
      <c r="E49" s="27">
        <f t="shared" si="12"/>
        <v>333870351384</v>
      </c>
      <c r="F49" s="27">
        <f t="shared" si="12"/>
        <v>207981679880</v>
      </c>
      <c r="G49" s="27">
        <f t="shared" si="12"/>
        <v>20031556860</v>
      </c>
      <c r="H49" s="27">
        <f t="shared" si="12"/>
        <v>8495731164</v>
      </c>
      <c r="I49" s="27">
        <f t="shared" si="12"/>
        <v>27411300992</v>
      </c>
      <c r="J49" s="27">
        <f t="shared" ref="J49:T49" si="15">J13*J39</f>
        <v>218437943667.92728</v>
      </c>
      <c r="K49" s="27">
        <f t="shared" si="15"/>
        <v>3769589670.632966</v>
      </c>
      <c r="L49" s="27">
        <f t="shared" si="15"/>
        <v>203028270.50984934</v>
      </c>
      <c r="M49" s="27">
        <f t="shared" si="15"/>
        <v>49537700.86181923</v>
      </c>
      <c r="N49" s="27">
        <f t="shared" si="15"/>
        <v>0</v>
      </c>
      <c r="O49" s="27">
        <f t="shared" si="15"/>
        <v>14143385150.175259</v>
      </c>
      <c r="P49" s="27">
        <f t="shared" si="15"/>
        <v>206999104.93192351</v>
      </c>
      <c r="Q49" s="27">
        <f t="shared" si="15"/>
        <v>0</v>
      </c>
      <c r="R49" s="27">
        <f t="shared" si="15"/>
        <v>0</v>
      </c>
      <c r="S49" s="27">
        <f t="shared" si="15"/>
        <v>0</v>
      </c>
      <c r="T49" s="27">
        <f t="shared" si="15"/>
        <v>285079493.22132093</v>
      </c>
      <c r="U49" s="27">
        <f t="shared" ref="U49:AT49" si="16">U13*U$19</f>
        <v>43791333300</v>
      </c>
      <c r="V49" s="27">
        <f t="shared" si="16"/>
        <v>229441438451</v>
      </c>
      <c r="W49" s="27">
        <f t="shared" si="16"/>
        <v>223498265991</v>
      </c>
      <c r="X49" s="27">
        <f t="shared" si="16"/>
        <v>26321495120</v>
      </c>
      <c r="Y49" s="27">
        <f t="shared" si="16"/>
        <v>23328235180</v>
      </c>
      <c r="Z49" s="27">
        <f t="shared" si="16"/>
        <v>53658717168</v>
      </c>
      <c r="AA49" s="27">
        <f t="shared" si="16"/>
        <v>0</v>
      </c>
      <c r="AB49" s="27">
        <f t="shared" si="16"/>
        <v>5237635473</v>
      </c>
      <c r="AC49" s="27">
        <f t="shared" si="16"/>
        <v>0</v>
      </c>
      <c r="AD49" s="27">
        <f t="shared" si="16"/>
        <v>0</v>
      </c>
      <c r="AE49" s="27">
        <f t="shared" si="16"/>
        <v>0</v>
      </c>
      <c r="AF49" s="27">
        <f t="shared" si="16"/>
        <v>0</v>
      </c>
      <c r="AG49" s="27">
        <f t="shared" si="16"/>
        <v>61193988787.5</v>
      </c>
      <c r="AH49" s="27">
        <f t="shared" si="16"/>
        <v>0</v>
      </c>
      <c r="AI49" s="27">
        <f t="shared" si="16"/>
        <v>84833018648</v>
      </c>
      <c r="AJ49" s="27">
        <f t="shared" si="16"/>
        <v>0</v>
      </c>
      <c r="AK49" s="27">
        <f t="shared" si="16"/>
        <v>20354077112</v>
      </c>
      <c r="AL49" s="27">
        <f t="shared" si="16"/>
        <v>5597812500</v>
      </c>
      <c r="AM49" s="27">
        <f t="shared" si="16"/>
        <v>8147812500</v>
      </c>
      <c r="AN49" s="27">
        <f t="shared" si="16"/>
        <v>12498125000</v>
      </c>
      <c r="AO49" s="27">
        <f t="shared" si="16"/>
        <v>6593603772</v>
      </c>
      <c r="AP49" s="27">
        <f t="shared" si="16"/>
        <v>125731313399</v>
      </c>
      <c r="AQ49" s="27">
        <f t="shared" si="16"/>
        <v>0</v>
      </c>
      <c r="AR49" s="27">
        <f t="shared" si="16"/>
        <v>0</v>
      </c>
      <c r="AS49" s="27">
        <f t="shared" si="16"/>
        <v>0</v>
      </c>
      <c r="AT49" s="27">
        <f t="shared" si="16"/>
        <v>85096550</v>
      </c>
      <c r="AU49" s="6"/>
      <c r="AV49" s="6"/>
      <c r="AW49" s="6"/>
      <c r="AX49" s="6"/>
      <c r="AY49" s="6"/>
    </row>
    <row r="50" spans="1:52" s="27" customFormat="1" x14ac:dyDescent="0.45">
      <c r="A50" s="27" t="s">
        <v>189</v>
      </c>
      <c r="B50" s="27">
        <f t="shared" si="12"/>
        <v>18390144864</v>
      </c>
      <c r="C50" s="27">
        <f t="shared" si="12"/>
        <v>14608045360</v>
      </c>
      <c r="D50" s="27">
        <f t="shared" si="12"/>
        <v>525793219968</v>
      </c>
      <c r="E50" s="27">
        <f t="shared" si="12"/>
        <v>460191669336</v>
      </c>
      <c r="F50" s="27">
        <f t="shared" si="12"/>
        <v>1324558897708</v>
      </c>
      <c r="G50" s="27">
        <f t="shared" si="12"/>
        <v>15063745500</v>
      </c>
      <c r="H50" s="27">
        <f t="shared" si="12"/>
        <v>1343347180</v>
      </c>
      <c r="I50" s="27">
        <f t="shared" si="12"/>
        <v>4108760320</v>
      </c>
      <c r="J50" s="27">
        <f t="shared" ref="J50:T50" si="17">J14*J40</f>
        <v>889777393314.04333</v>
      </c>
      <c r="K50" s="27">
        <f t="shared" si="17"/>
        <v>51781994918.339981</v>
      </c>
      <c r="L50" s="27">
        <f t="shared" si="17"/>
        <v>63039896.950611115</v>
      </c>
      <c r="M50" s="27">
        <f t="shared" si="17"/>
        <v>408484771.82589167</v>
      </c>
      <c r="N50" s="27">
        <f t="shared" si="17"/>
        <v>0</v>
      </c>
      <c r="O50" s="27">
        <f t="shared" si="17"/>
        <v>25339061640.873657</v>
      </c>
      <c r="P50" s="27">
        <f t="shared" si="17"/>
        <v>67144866.628211513</v>
      </c>
      <c r="Q50" s="27">
        <f t="shared" si="17"/>
        <v>449318800.57370907</v>
      </c>
      <c r="R50" s="27">
        <f t="shared" si="17"/>
        <v>0</v>
      </c>
      <c r="S50" s="27">
        <f t="shared" si="17"/>
        <v>11863196.978672985</v>
      </c>
      <c r="T50" s="27">
        <f t="shared" si="17"/>
        <v>7879954.0409079567</v>
      </c>
      <c r="U50" s="27">
        <f t="shared" ref="U50:AT50" si="18">U14*U$19</f>
        <v>2261060620</v>
      </c>
      <c r="V50" s="27">
        <f t="shared" si="18"/>
        <v>186830039763</v>
      </c>
      <c r="W50" s="27">
        <f t="shared" si="18"/>
        <v>405446214576</v>
      </c>
      <c r="X50" s="27">
        <f t="shared" si="18"/>
        <v>0</v>
      </c>
      <c r="Y50" s="27">
        <f t="shared" si="18"/>
        <v>0</v>
      </c>
      <c r="Z50" s="27">
        <f t="shared" si="18"/>
        <v>0</v>
      </c>
      <c r="AA50" s="27">
        <f t="shared" si="18"/>
        <v>0</v>
      </c>
      <c r="AB50" s="27">
        <f t="shared" si="18"/>
        <v>0</v>
      </c>
      <c r="AC50" s="27">
        <f t="shared" si="18"/>
        <v>0</v>
      </c>
      <c r="AD50" s="27">
        <f t="shared" si="18"/>
        <v>0</v>
      </c>
      <c r="AE50" s="27">
        <f t="shared" si="18"/>
        <v>0</v>
      </c>
      <c r="AF50" s="27">
        <f t="shared" si="18"/>
        <v>0</v>
      </c>
      <c r="AG50" s="27">
        <f t="shared" si="18"/>
        <v>0</v>
      </c>
      <c r="AH50" s="27">
        <f t="shared" si="18"/>
        <v>0</v>
      </c>
      <c r="AI50" s="27">
        <f t="shared" si="18"/>
        <v>5599906403014</v>
      </c>
      <c r="AJ50" s="27">
        <f t="shared" si="18"/>
        <v>602812707183</v>
      </c>
      <c r="AK50" s="27">
        <f t="shared" si="18"/>
        <v>9833948256</v>
      </c>
      <c r="AL50" s="27">
        <f t="shared" si="18"/>
        <v>1060204062500</v>
      </c>
      <c r="AM50" s="27">
        <f t="shared" si="18"/>
        <v>1276792500000</v>
      </c>
      <c r="AN50" s="27">
        <f t="shared" si="18"/>
        <v>15355625000</v>
      </c>
      <c r="AO50" s="27">
        <f t="shared" si="18"/>
        <v>7734526583</v>
      </c>
      <c r="AP50" s="27">
        <f t="shared" si="18"/>
        <v>120026020729</v>
      </c>
      <c r="AQ50" s="27">
        <f t="shared" si="18"/>
        <v>1519574310</v>
      </c>
      <c r="AR50" s="27">
        <f t="shared" si="18"/>
        <v>587467522892</v>
      </c>
      <c r="AS50" s="27">
        <f t="shared" si="18"/>
        <v>14899190608</v>
      </c>
      <c r="AT50" s="27">
        <f t="shared" si="18"/>
        <v>116110278350</v>
      </c>
      <c r="AU50" s="6"/>
      <c r="AV50" s="6"/>
      <c r="AW50" s="6"/>
      <c r="AX50" s="6"/>
      <c r="AY50" s="6"/>
    </row>
    <row r="51" spans="1:52" s="27" customFormat="1" x14ac:dyDescent="0.45">
      <c r="A51" s="27" t="s">
        <v>190</v>
      </c>
      <c r="B51" s="27">
        <f t="shared" si="12"/>
        <v>15120226464</v>
      </c>
      <c r="C51" s="27">
        <f t="shared" si="12"/>
        <v>0</v>
      </c>
      <c r="D51" s="27">
        <f t="shared" si="12"/>
        <v>5369006304</v>
      </c>
      <c r="E51" s="27">
        <f t="shared" si="12"/>
        <v>53408237976</v>
      </c>
      <c r="F51" s="27">
        <f t="shared" si="12"/>
        <v>156004556560</v>
      </c>
      <c r="G51" s="27">
        <f t="shared" si="12"/>
        <v>186360183090</v>
      </c>
      <c r="H51" s="27">
        <f t="shared" si="12"/>
        <v>15016207800</v>
      </c>
      <c r="I51" s="27">
        <f t="shared" si="12"/>
        <v>1992015048</v>
      </c>
      <c r="J51" s="27">
        <f t="shared" ref="J51:T51" si="19">J15*J41</f>
        <v>676861087622.13257</v>
      </c>
      <c r="K51" s="27">
        <f t="shared" si="19"/>
        <v>11077939161.160892</v>
      </c>
      <c r="L51" s="27">
        <f t="shared" si="19"/>
        <v>937179951.13500595</v>
      </c>
      <c r="M51" s="27">
        <f t="shared" si="19"/>
        <v>662990801.56810033</v>
      </c>
      <c r="N51" s="27">
        <f t="shared" si="19"/>
        <v>0</v>
      </c>
      <c r="O51" s="27">
        <f t="shared" si="19"/>
        <v>1239992136.6009557</v>
      </c>
      <c r="P51" s="27">
        <f t="shared" si="19"/>
        <v>59274064.964157708</v>
      </c>
      <c r="Q51" s="27">
        <f t="shared" si="19"/>
        <v>0</v>
      </c>
      <c r="R51" s="27">
        <f t="shared" si="19"/>
        <v>6978327.3247710075</v>
      </c>
      <c r="S51" s="27">
        <f t="shared" si="19"/>
        <v>0</v>
      </c>
      <c r="T51" s="27">
        <f t="shared" si="19"/>
        <v>383336836.38291514</v>
      </c>
      <c r="U51" s="27">
        <f t="shared" ref="U51:AT51" si="20">U15*U$19</f>
        <v>4044809080</v>
      </c>
      <c r="V51" s="27">
        <f t="shared" si="20"/>
        <v>3855504987</v>
      </c>
      <c r="W51" s="27">
        <f t="shared" si="20"/>
        <v>557139960858</v>
      </c>
      <c r="X51" s="27">
        <f t="shared" si="20"/>
        <v>0</v>
      </c>
      <c r="Y51" s="27">
        <f t="shared" si="20"/>
        <v>0</v>
      </c>
      <c r="Z51" s="27">
        <f t="shared" si="20"/>
        <v>0</v>
      </c>
      <c r="AA51" s="27">
        <f t="shared" si="20"/>
        <v>236360680</v>
      </c>
      <c r="AB51" s="27">
        <f t="shared" si="20"/>
        <v>5795371890</v>
      </c>
      <c r="AC51" s="27">
        <f t="shared" si="20"/>
        <v>4329600000</v>
      </c>
      <c r="AD51" s="27">
        <f t="shared" si="20"/>
        <v>15654500000</v>
      </c>
      <c r="AE51" s="27">
        <f t="shared" si="20"/>
        <v>315807176</v>
      </c>
      <c r="AF51" s="27">
        <f t="shared" si="20"/>
        <v>2740692383</v>
      </c>
      <c r="AG51" s="27">
        <f t="shared" si="20"/>
        <v>5442620812.5</v>
      </c>
      <c r="AH51" s="27">
        <f t="shared" si="20"/>
        <v>16003207233.333332</v>
      </c>
      <c r="AI51" s="27">
        <f t="shared" si="20"/>
        <v>270899167620</v>
      </c>
      <c r="AJ51" s="27">
        <f t="shared" si="20"/>
        <v>96664071928</v>
      </c>
      <c r="AK51" s="27">
        <f t="shared" si="20"/>
        <v>8257203263</v>
      </c>
      <c r="AL51" s="27">
        <f t="shared" si="20"/>
        <v>31558437500</v>
      </c>
      <c r="AM51" s="27">
        <f t="shared" si="20"/>
        <v>82816250000</v>
      </c>
      <c r="AN51" s="27">
        <f t="shared" si="20"/>
        <v>17045937500</v>
      </c>
      <c r="AO51" s="27">
        <f t="shared" si="20"/>
        <v>54405583739.5</v>
      </c>
      <c r="AP51" s="27">
        <f t="shared" si="20"/>
        <v>713161583750</v>
      </c>
      <c r="AQ51" s="27">
        <f t="shared" si="20"/>
        <v>0</v>
      </c>
      <c r="AR51" s="27">
        <f t="shared" si="20"/>
        <v>0</v>
      </c>
      <c r="AS51" s="27">
        <f t="shared" si="20"/>
        <v>0</v>
      </c>
      <c r="AT51" s="27">
        <f t="shared" si="20"/>
        <v>95667550</v>
      </c>
      <c r="AU51" s="6"/>
      <c r="AV51" s="6"/>
      <c r="AW51" s="6"/>
      <c r="AX51" s="6"/>
      <c r="AY51" s="6"/>
    </row>
    <row r="52" spans="1:52" s="27" customFormat="1" x14ac:dyDescent="0.45">
      <c r="A52" s="27" t="s">
        <v>191</v>
      </c>
      <c r="B52" s="27">
        <f t="shared" si="12"/>
        <v>0</v>
      </c>
      <c r="C52" s="27">
        <f t="shared" si="12"/>
        <v>69953216012</v>
      </c>
      <c r="D52" s="27">
        <f t="shared" si="12"/>
        <v>7770092160</v>
      </c>
      <c r="E52" s="27">
        <f t="shared" si="12"/>
        <v>221696014752</v>
      </c>
      <c r="F52" s="27">
        <f t="shared" si="12"/>
        <v>295511389748</v>
      </c>
      <c r="G52" s="27">
        <f t="shared" si="12"/>
        <v>39326049720</v>
      </c>
      <c r="H52" s="27">
        <f t="shared" si="12"/>
        <v>1644462704</v>
      </c>
      <c r="I52" s="27">
        <f t="shared" si="12"/>
        <v>0</v>
      </c>
      <c r="J52" s="27">
        <f t="shared" ref="J52:T52" si="21">J16*J42</f>
        <v>250498135987.1246</v>
      </c>
      <c r="K52" s="27">
        <f t="shared" si="21"/>
        <v>20659019063.22089</v>
      </c>
      <c r="L52" s="27">
        <f t="shared" si="21"/>
        <v>211644309.34439608</v>
      </c>
      <c r="M52" s="27">
        <f t="shared" si="21"/>
        <v>91614243.634385198</v>
      </c>
      <c r="N52" s="27">
        <f t="shared" si="21"/>
        <v>421895294.17845488</v>
      </c>
      <c r="O52" s="27">
        <f t="shared" si="21"/>
        <v>3222356749.0397172</v>
      </c>
      <c r="P52" s="27">
        <f t="shared" si="21"/>
        <v>65273999.088683344</v>
      </c>
      <c r="Q52" s="27">
        <f t="shared" si="21"/>
        <v>0</v>
      </c>
      <c r="R52" s="27">
        <f t="shared" si="21"/>
        <v>0</v>
      </c>
      <c r="S52" s="27">
        <f t="shared" si="21"/>
        <v>0</v>
      </c>
      <c r="T52" s="27">
        <f t="shared" si="21"/>
        <v>53032139.200217634</v>
      </c>
      <c r="U52" s="27">
        <f t="shared" ref="U52:AT52" si="22">U16*U$19</f>
        <v>637787800</v>
      </c>
      <c r="V52" s="27">
        <f t="shared" si="22"/>
        <v>49512067656</v>
      </c>
      <c r="W52" s="27">
        <f t="shared" si="22"/>
        <v>212347394298</v>
      </c>
      <c r="X52" s="27">
        <f t="shared" si="22"/>
        <v>0</v>
      </c>
      <c r="Y52" s="27">
        <f t="shared" si="22"/>
        <v>0</v>
      </c>
      <c r="Z52" s="27">
        <f t="shared" si="22"/>
        <v>0</v>
      </c>
      <c r="AA52" s="27">
        <f t="shared" si="22"/>
        <v>1008953376</v>
      </c>
      <c r="AB52" s="27">
        <f t="shared" si="22"/>
        <v>4840982538</v>
      </c>
      <c r="AC52" s="27">
        <f t="shared" si="22"/>
        <v>0</v>
      </c>
      <c r="AD52" s="27">
        <f t="shared" si="22"/>
        <v>35993400000</v>
      </c>
      <c r="AE52" s="27">
        <f t="shared" si="22"/>
        <v>707889814</v>
      </c>
      <c r="AF52" s="27">
        <f t="shared" si="22"/>
        <v>812850353</v>
      </c>
      <c r="AG52" s="27">
        <f t="shared" si="22"/>
        <v>0</v>
      </c>
      <c r="AH52" s="27">
        <f t="shared" si="22"/>
        <v>0</v>
      </c>
      <c r="AI52" s="27">
        <f t="shared" si="22"/>
        <v>477412197042</v>
      </c>
      <c r="AJ52" s="27">
        <f t="shared" si="22"/>
        <v>45466992595</v>
      </c>
      <c r="AK52" s="27">
        <f t="shared" si="22"/>
        <v>0</v>
      </c>
      <c r="AL52" s="27">
        <f t="shared" si="22"/>
        <v>84279062500</v>
      </c>
      <c r="AM52" s="27">
        <f t="shared" si="22"/>
        <v>107169375000</v>
      </c>
      <c r="AN52" s="27">
        <f t="shared" si="22"/>
        <v>8997500000</v>
      </c>
      <c r="AO52" s="27">
        <f t="shared" si="22"/>
        <v>30518669335</v>
      </c>
      <c r="AP52" s="27">
        <f t="shared" si="22"/>
        <v>91838540677.25</v>
      </c>
      <c r="AQ52" s="27">
        <f t="shared" si="22"/>
        <v>0</v>
      </c>
      <c r="AR52" s="27">
        <f t="shared" si="22"/>
        <v>322443460</v>
      </c>
      <c r="AS52" s="27">
        <f t="shared" si="22"/>
        <v>16999794096</v>
      </c>
      <c r="AT52" s="27">
        <f t="shared" si="22"/>
        <v>4141982075</v>
      </c>
      <c r="AU52" s="6"/>
      <c r="AV52" s="6"/>
      <c r="AW52" s="6"/>
      <c r="AX52" s="6"/>
      <c r="AY52" s="6"/>
    </row>
    <row r="53" spans="1:52" s="27" customFormat="1" x14ac:dyDescent="0.45">
      <c r="A53" s="27" t="s">
        <v>192</v>
      </c>
      <c r="B53" s="27">
        <f t="shared" si="12"/>
        <v>0</v>
      </c>
      <c r="C53" s="27">
        <f t="shared" si="12"/>
        <v>0</v>
      </c>
      <c r="D53" s="27">
        <f t="shared" si="12"/>
        <v>0</v>
      </c>
      <c r="E53" s="27">
        <f t="shared" si="12"/>
        <v>532658924352</v>
      </c>
      <c r="F53" s="27">
        <f t="shared" si="12"/>
        <v>343381281076</v>
      </c>
      <c r="G53" s="27">
        <f t="shared" si="12"/>
        <v>11863505745</v>
      </c>
      <c r="H53" s="27">
        <f t="shared" si="12"/>
        <v>28497161680</v>
      </c>
      <c r="I53" s="27">
        <f t="shared" si="12"/>
        <v>0</v>
      </c>
      <c r="J53" s="27">
        <f t="shared" ref="J53:T53" si="23">J17*J43</f>
        <v>1165996436772.324</v>
      </c>
      <c r="K53" s="27">
        <f t="shared" si="23"/>
        <v>24746451043.627174</v>
      </c>
      <c r="L53" s="27">
        <f t="shared" si="23"/>
        <v>339618373.90510952</v>
      </c>
      <c r="M53" s="27">
        <f t="shared" si="23"/>
        <v>769605091.9708029</v>
      </c>
      <c r="N53" s="27">
        <f t="shared" si="23"/>
        <v>0</v>
      </c>
      <c r="O53" s="27">
        <f t="shared" si="23"/>
        <v>7372655781.4872265</v>
      </c>
      <c r="P53" s="27">
        <f t="shared" si="23"/>
        <v>19378604503.625069</v>
      </c>
      <c r="Q53" s="27">
        <f t="shared" si="23"/>
        <v>0</v>
      </c>
      <c r="R53" s="27">
        <f t="shared" si="23"/>
        <v>5465360.0364963505</v>
      </c>
      <c r="S53" s="27">
        <f t="shared" si="23"/>
        <v>0</v>
      </c>
      <c r="T53" s="27">
        <f t="shared" si="23"/>
        <v>1441279766.19315</v>
      </c>
      <c r="U53" s="27">
        <f t="shared" ref="U53:AT53" si="24">U17*U$19</f>
        <v>0</v>
      </c>
      <c r="V53" s="27">
        <f t="shared" si="24"/>
        <v>291476641396</v>
      </c>
      <c r="W53" s="27">
        <f t="shared" si="24"/>
        <v>416408269836</v>
      </c>
      <c r="X53" s="27">
        <f t="shared" si="24"/>
        <v>0</v>
      </c>
      <c r="Y53" s="27">
        <f t="shared" si="24"/>
        <v>0</v>
      </c>
      <c r="Z53" s="27">
        <f t="shared" si="24"/>
        <v>0</v>
      </c>
      <c r="AA53" s="27">
        <f t="shared" si="24"/>
        <v>0</v>
      </c>
      <c r="AB53" s="27">
        <f t="shared" si="24"/>
        <v>0</v>
      </c>
      <c r="AC53" s="27">
        <f t="shared" si="24"/>
        <v>0</v>
      </c>
      <c r="AD53" s="27">
        <f t="shared" si="24"/>
        <v>0</v>
      </c>
      <c r="AE53" s="27">
        <f t="shared" si="24"/>
        <v>0</v>
      </c>
      <c r="AF53" s="27">
        <f t="shared" si="24"/>
        <v>0</v>
      </c>
      <c r="AG53" s="27">
        <f t="shared" si="24"/>
        <v>0</v>
      </c>
      <c r="AH53" s="27">
        <f t="shared" si="24"/>
        <v>0</v>
      </c>
      <c r="AI53" s="27">
        <f t="shared" si="24"/>
        <v>805733985432</v>
      </c>
      <c r="AJ53" s="27">
        <f t="shared" si="24"/>
        <v>0</v>
      </c>
      <c r="AK53" s="27">
        <f t="shared" si="24"/>
        <v>15740982964</v>
      </c>
      <c r="AL53" s="27">
        <f t="shared" si="24"/>
        <v>133407187500</v>
      </c>
      <c r="AM53" s="27">
        <f t="shared" si="24"/>
        <v>74493125000</v>
      </c>
      <c r="AN53" s="27">
        <f t="shared" si="24"/>
        <v>15466562500</v>
      </c>
      <c r="AO53" s="27">
        <f t="shared" si="24"/>
        <v>19631818626</v>
      </c>
      <c r="AP53" s="27">
        <f t="shared" si="24"/>
        <v>52751728784.5</v>
      </c>
      <c r="AQ53" s="27">
        <f t="shared" si="24"/>
        <v>0</v>
      </c>
      <c r="AR53" s="27">
        <f t="shared" si="24"/>
        <v>0</v>
      </c>
      <c r="AS53" s="27">
        <f t="shared" si="24"/>
        <v>39269964608</v>
      </c>
      <c r="AT53" s="27">
        <f t="shared" si="24"/>
        <v>18880863100</v>
      </c>
      <c r="AU53" s="6"/>
      <c r="AV53" s="6"/>
      <c r="AW53" s="6"/>
      <c r="AX53" s="6"/>
      <c r="AY53" s="6"/>
    </row>
    <row r="54" spans="1:52" x14ac:dyDescent="0.45">
      <c r="AU54" s="6"/>
      <c r="AV54" s="6"/>
      <c r="AW54" s="6"/>
      <c r="AX54" s="6"/>
      <c r="AY54" s="6"/>
    </row>
    <row r="55" spans="1:52" x14ac:dyDescent="0.45"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x14ac:dyDescent="0.45">
      <c r="B56" s="23" t="s">
        <v>181</v>
      </c>
      <c r="C56" s="23" t="s">
        <v>181</v>
      </c>
      <c r="D56" s="23" t="s">
        <v>3</v>
      </c>
      <c r="E56" s="23" t="s">
        <v>181</v>
      </c>
      <c r="F56" s="23" t="s">
        <v>3</v>
      </c>
      <c r="G56" s="23" t="s">
        <v>181</v>
      </c>
      <c r="H56" s="23" t="s">
        <v>3</v>
      </c>
      <c r="I56" s="23" t="s">
        <v>181</v>
      </c>
      <c r="J56" s="23" t="s">
        <v>3</v>
      </c>
      <c r="K56" s="23" t="s">
        <v>181</v>
      </c>
      <c r="L56" s="23" t="s">
        <v>3</v>
      </c>
      <c r="M56" s="23" t="s">
        <v>3</v>
      </c>
      <c r="N56" s="23" t="s">
        <v>3</v>
      </c>
      <c r="O56" s="23" t="s">
        <v>154</v>
      </c>
      <c r="P56" s="23" t="s">
        <v>154</v>
      </c>
      <c r="Q56" s="23" t="s">
        <v>154</v>
      </c>
      <c r="R56" s="23" t="s">
        <v>154</v>
      </c>
      <c r="S56" s="23" t="s">
        <v>154</v>
      </c>
      <c r="T56" s="23" t="s">
        <v>154</v>
      </c>
      <c r="U56" s="23" t="s">
        <v>154</v>
      </c>
      <c r="V56" s="23" t="s">
        <v>154</v>
      </c>
      <c r="W56" s="23" t="s">
        <v>154</v>
      </c>
      <c r="X56" s="23" t="s">
        <v>154</v>
      </c>
      <c r="Y56" s="23" t="s">
        <v>154</v>
      </c>
      <c r="Z56" s="23" t="s">
        <v>237</v>
      </c>
      <c r="AA56" s="23" t="s">
        <v>237</v>
      </c>
      <c r="AB56" s="23" t="s">
        <v>237</v>
      </c>
      <c r="AC56" s="23" t="s">
        <v>237</v>
      </c>
      <c r="AD56" s="23" t="s">
        <v>237</v>
      </c>
      <c r="AE56" s="23" t="s">
        <v>237</v>
      </c>
      <c r="AF56" s="23" t="s">
        <v>237</v>
      </c>
      <c r="AG56" s="23" t="s">
        <v>237</v>
      </c>
      <c r="AH56" s="23" t="s">
        <v>237</v>
      </c>
      <c r="AI56" s="23" t="s">
        <v>237</v>
      </c>
      <c r="AJ56" s="23" t="s">
        <v>237</v>
      </c>
      <c r="AK56" s="23" t="s">
        <v>237</v>
      </c>
      <c r="AL56" s="23" t="s">
        <v>237</v>
      </c>
      <c r="AM56" s="23" t="s">
        <v>237</v>
      </c>
      <c r="AN56" s="23" t="s">
        <v>237</v>
      </c>
      <c r="AO56" s="23" t="s">
        <v>237</v>
      </c>
      <c r="AP56" s="23" t="s">
        <v>237</v>
      </c>
      <c r="AQ56" s="23" t="s">
        <v>237</v>
      </c>
      <c r="AR56" s="23" t="s">
        <v>237</v>
      </c>
      <c r="AS56" s="23" t="s">
        <v>237</v>
      </c>
      <c r="AT56" s="23" t="s">
        <v>237</v>
      </c>
      <c r="AU56" s="23" t="s">
        <v>237</v>
      </c>
      <c r="AV56" s="23" t="s">
        <v>237</v>
      </c>
      <c r="AW56" s="23" t="s">
        <v>237</v>
      </c>
      <c r="AX56" s="23" t="s">
        <v>237</v>
      </c>
      <c r="AY56" s="23" t="s">
        <v>237</v>
      </c>
      <c r="AZ56" s="6"/>
    </row>
    <row r="57" spans="1:52" x14ac:dyDescent="0.45">
      <c r="A57" s="6" t="s">
        <v>236</v>
      </c>
      <c r="B57" s="6" t="s">
        <v>193</v>
      </c>
      <c r="C57" s="6" t="s">
        <v>186</v>
      </c>
      <c r="D57" s="6" t="s">
        <v>186</v>
      </c>
      <c r="E57" s="6" t="s">
        <v>194</v>
      </c>
      <c r="F57" s="6" t="s">
        <v>194</v>
      </c>
      <c r="G57" s="6" t="s">
        <v>197</v>
      </c>
      <c r="I57" s="6" t="s">
        <v>198</v>
      </c>
      <c r="K57" s="6" t="s">
        <v>199</v>
      </c>
      <c r="M57" s="6" t="s">
        <v>114</v>
      </c>
      <c r="N57" s="6" t="s">
        <v>137</v>
      </c>
      <c r="O57" s="6" t="s">
        <v>144</v>
      </c>
      <c r="P57" s="6" t="s">
        <v>202</v>
      </c>
      <c r="Q57" s="6" t="s">
        <v>134</v>
      </c>
      <c r="R57" s="6" t="s">
        <v>203</v>
      </c>
      <c r="S57" s="6" t="s">
        <v>204</v>
      </c>
      <c r="T57" s="6" t="s">
        <v>144</v>
      </c>
      <c r="U57" s="6" t="s">
        <v>202</v>
      </c>
      <c r="V57" s="6" t="s">
        <v>134</v>
      </c>
      <c r="W57" s="6" t="s">
        <v>203</v>
      </c>
      <c r="X57" s="6" t="s">
        <v>204</v>
      </c>
      <c r="Y57" s="6" t="s">
        <v>206</v>
      </c>
      <c r="Z57" s="6" t="s">
        <v>210</v>
      </c>
      <c r="AA57" s="6" t="s">
        <v>208</v>
      </c>
      <c r="AB57" s="6" t="s">
        <v>209</v>
      </c>
      <c r="AC57" s="6" t="s">
        <v>212</v>
      </c>
      <c r="AD57" s="6" t="s">
        <v>213</v>
      </c>
      <c r="AE57" s="6"/>
      <c r="AF57" s="6" t="s">
        <v>215</v>
      </c>
      <c r="AG57" s="6" t="s">
        <v>216</v>
      </c>
      <c r="AH57" s="6" t="s">
        <v>217</v>
      </c>
      <c r="AI57" s="6" t="s">
        <v>218</v>
      </c>
      <c r="AJ57" s="6" t="s">
        <v>215</v>
      </c>
      <c r="AK57" s="6" t="s">
        <v>216</v>
      </c>
      <c r="AL57" s="6" t="s">
        <v>217</v>
      </c>
      <c r="AM57" s="6" t="s">
        <v>218</v>
      </c>
      <c r="AN57" s="6" t="s">
        <v>221</v>
      </c>
      <c r="AO57" s="6" t="s">
        <v>222</v>
      </c>
      <c r="AP57" s="6" t="s">
        <v>223</v>
      </c>
      <c r="AQ57" s="6" t="s">
        <v>225</v>
      </c>
      <c r="AR57" s="6" t="s">
        <v>226</v>
      </c>
      <c r="AS57" s="6" t="s">
        <v>227</v>
      </c>
      <c r="AT57" s="6" t="s">
        <v>229</v>
      </c>
      <c r="AU57" s="6" t="s">
        <v>230</v>
      </c>
      <c r="AV57" s="6" t="s">
        <v>231</v>
      </c>
      <c r="AW57" s="6"/>
      <c r="AX57" s="6"/>
      <c r="AY57" s="6"/>
    </row>
    <row r="58" spans="1:52" x14ac:dyDescent="0.45">
      <c r="A58" s="27" t="s">
        <v>187</v>
      </c>
      <c r="B58" s="27">
        <f>B48</f>
        <v>33510371328</v>
      </c>
      <c r="C58" s="27">
        <f>C48*0.5</f>
        <v>48805947942</v>
      </c>
      <c r="D58" s="27">
        <f>C58</f>
        <v>48805947942</v>
      </c>
      <c r="E58" s="27">
        <f>D48*0.5</f>
        <v>269466159216</v>
      </c>
      <c r="F58" s="27">
        <f>E58</f>
        <v>269466159216</v>
      </c>
      <c r="G58" s="27">
        <f>E48*0.5</f>
        <v>800912598900</v>
      </c>
      <c r="H58" s="27">
        <f>G58</f>
        <v>800912598900</v>
      </c>
      <c r="I58" s="27">
        <f>F48*0.5</f>
        <v>1163718902486</v>
      </c>
      <c r="J58" s="27">
        <f>I58</f>
        <v>1163718902486</v>
      </c>
      <c r="K58" s="27">
        <f>G48*0.5</f>
        <v>136322520457.5</v>
      </c>
      <c r="L58" s="27">
        <f>K58</f>
        <v>136322520457.5</v>
      </c>
      <c r="M58" s="27">
        <f t="shared" ref="M58:N63" si="25">J22*J$19</f>
        <v>0</v>
      </c>
      <c r="N58" s="27">
        <f t="shared" si="25"/>
        <v>0</v>
      </c>
      <c r="O58" s="27">
        <f>J48</f>
        <v>3201570997363.5518</v>
      </c>
      <c r="P58" s="27">
        <f t="shared" ref="P58:AY58" si="26">K48</f>
        <v>112034993856.9819</v>
      </c>
      <c r="Q58" s="27">
        <f t="shared" si="26"/>
        <v>1754510801.8449721</v>
      </c>
      <c r="R58" s="27">
        <f t="shared" si="26"/>
        <v>1982232609.8609991</v>
      </c>
      <c r="S58" s="27">
        <f t="shared" si="26"/>
        <v>421895294.17845488</v>
      </c>
      <c r="T58" s="27">
        <f t="shared" si="26"/>
        <v>51317451458.176819</v>
      </c>
      <c r="U58" s="27">
        <f t="shared" si="26"/>
        <v>19777296539.238045</v>
      </c>
      <c r="V58" s="27">
        <f t="shared" si="26"/>
        <v>449318800.57370907</v>
      </c>
      <c r="W58" s="27">
        <f t="shared" si="26"/>
        <v>12443687.361267358</v>
      </c>
      <c r="X58" s="27">
        <f t="shared" si="26"/>
        <v>11863196.978672985</v>
      </c>
      <c r="Y58" s="27">
        <f t="shared" si="26"/>
        <v>2170608189.0385118</v>
      </c>
      <c r="Z58" s="27">
        <f t="shared" si="26"/>
        <v>50734990800</v>
      </c>
      <c r="AA58" s="27">
        <f t="shared" si="26"/>
        <v>761114531306</v>
      </c>
      <c r="AB58" s="27">
        <f t="shared" si="26"/>
        <v>1814840869998</v>
      </c>
      <c r="AC58" s="27">
        <f t="shared" si="26"/>
        <v>26321495120</v>
      </c>
      <c r="AD58" s="27">
        <f t="shared" si="26"/>
        <v>23328235180</v>
      </c>
      <c r="AE58" s="27">
        <f t="shared" si="26"/>
        <v>53658717168</v>
      </c>
      <c r="AF58" s="27">
        <f t="shared" si="26"/>
        <v>1245314056</v>
      </c>
      <c r="AG58" s="27">
        <f t="shared" si="26"/>
        <v>15874595478</v>
      </c>
      <c r="AH58" s="27">
        <f t="shared" si="26"/>
        <v>4329600000</v>
      </c>
      <c r="AI58" s="27">
        <f t="shared" si="26"/>
        <v>51647900000</v>
      </c>
      <c r="AJ58" s="27">
        <f t="shared" si="26"/>
        <v>1023696990</v>
      </c>
      <c r="AK58" s="27">
        <f t="shared" si="26"/>
        <v>3554670129</v>
      </c>
      <c r="AL58" s="27">
        <f t="shared" si="26"/>
        <v>66628721743.75</v>
      </c>
      <c r="AM58" s="27">
        <f t="shared" si="26"/>
        <v>16003207233.333332</v>
      </c>
      <c r="AN58" s="27">
        <f t="shared" si="26"/>
        <v>7238784771756</v>
      </c>
      <c r="AO58" s="27">
        <f t="shared" si="26"/>
        <v>744938355745</v>
      </c>
      <c r="AP58" s="27">
        <f t="shared" si="26"/>
        <v>128504471865</v>
      </c>
      <c r="AQ58" s="27">
        <f t="shared" si="26"/>
        <v>1315046250000</v>
      </c>
      <c r="AR58" s="27">
        <f t="shared" si="26"/>
        <v>154941875000</v>
      </c>
      <c r="AS58" s="27">
        <f t="shared" si="26"/>
        <v>69355000000</v>
      </c>
      <c r="AT58" s="27">
        <f t="shared" si="26"/>
        <v>118884202055.5</v>
      </c>
      <c r="AU58" s="27">
        <f t="shared" si="26"/>
        <v>1103511039707.5</v>
      </c>
      <c r="AV58" s="27">
        <f t="shared" si="26"/>
        <v>1519574310</v>
      </c>
      <c r="AW58" s="27">
        <f t="shared" si="26"/>
        <v>587789966352</v>
      </c>
      <c r="AX58" s="27">
        <f t="shared" si="26"/>
        <v>71167377004</v>
      </c>
      <c r="AY58" s="27">
        <f t="shared" si="26"/>
        <v>139314151900</v>
      </c>
    </row>
    <row r="59" spans="1:52" x14ac:dyDescent="0.45">
      <c r="A59" s="27" t="s">
        <v>188</v>
      </c>
      <c r="B59" s="27">
        <f t="shared" ref="B59:B63" si="27">B49</f>
        <v>0</v>
      </c>
      <c r="C59" s="27">
        <f t="shared" ref="C59:C63" si="28">C49*0.5</f>
        <v>6526049122</v>
      </c>
      <c r="D59" s="27">
        <f t="shared" ref="D59:D63" si="29">C59</f>
        <v>6526049122</v>
      </c>
      <c r="E59" s="27">
        <f t="shared" ref="E59:E63" si="30">D49*0.5</f>
        <v>0</v>
      </c>
      <c r="F59" s="27">
        <f t="shared" ref="F59:F63" si="31">E59</f>
        <v>0</v>
      </c>
      <c r="G59" s="27">
        <f t="shared" ref="G59:G63" si="32">E49*0.5</f>
        <v>166935175692</v>
      </c>
      <c r="H59" s="27">
        <f t="shared" ref="H59:H63" si="33">G59</f>
        <v>166935175692</v>
      </c>
      <c r="I59" s="27">
        <f t="shared" ref="I59:I63" si="34">F49*0.5</f>
        <v>103990839940</v>
      </c>
      <c r="J59" s="27">
        <f t="shared" ref="J59:J63" si="35">I59</f>
        <v>103990839940</v>
      </c>
      <c r="K59" s="27">
        <f t="shared" ref="K59:K63" si="36">G49*0.5</f>
        <v>10015778430</v>
      </c>
      <c r="L59" s="27">
        <f t="shared" ref="L59:L63" si="37">K59</f>
        <v>10015778430</v>
      </c>
      <c r="M59" s="27">
        <f t="shared" si="25"/>
        <v>0</v>
      </c>
      <c r="N59" s="27">
        <f t="shared" si="25"/>
        <v>0</v>
      </c>
      <c r="O59" s="27">
        <f t="shared" ref="O59:AY59" si="38">J49</f>
        <v>218437943667.92728</v>
      </c>
      <c r="P59" s="27">
        <f t="shared" si="38"/>
        <v>3769589670.632966</v>
      </c>
      <c r="Q59" s="27">
        <f t="shared" si="38"/>
        <v>203028270.50984934</v>
      </c>
      <c r="R59" s="27">
        <f t="shared" si="38"/>
        <v>49537700.86181923</v>
      </c>
      <c r="S59" s="27">
        <f t="shared" si="38"/>
        <v>0</v>
      </c>
      <c r="T59" s="27">
        <f t="shared" si="38"/>
        <v>14143385150.175259</v>
      </c>
      <c r="U59" s="27">
        <f t="shared" si="38"/>
        <v>206999104.93192351</v>
      </c>
      <c r="V59" s="27">
        <f t="shared" si="38"/>
        <v>0</v>
      </c>
      <c r="W59" s="27">
        <f t="shared" si="38"/>
        <v>0</v>
      </c>
      <c r="X59" s="27">
        <f t="shared" si="38"/>
        <v>0</v>
      </c>
      <c r="Y59" s="27">
        <f t="shared" si="38"/>
        <v>285079493.22132093</v>
      </c>
      <c r="Z59" s="27">
        <f t="shared" si="38"/>
        <v>43791333300</v>
      </c>
      <c r="AA59" s="27">
        <f t="shared" si="38"/>
        <v>229441438451</v>
      </c>
      <c r="AB59" s="27">
        <f t="shared" si="38"/>
        <v>223498265991</v>
      </c>
      <c r="AC59" s="27">
        <f t="shared" si="38"/>
        <v>26321495120</v>
      </c>
      <c r="AD59" s="27">
        <f t="shared" si="38"/>
        <v>23328235180</v>
      </c>
      <c r="AE59" s="27">
        <f t="shared" si="38"/>
        <v>53658717168</v>
      </c>
      <c r="AF59" s="27">
        <f t="shared" si="38"/>
        <v>0</v>
      </c>
      <c r="AG59" s="27">
        <f t="shared" si="38"/>
        <v>5237635473</v>
      </c>
      <c r="AH59" s="27">
        <f t="shared" si="38"/>
        <v>0</v>
      </c>
      <c r="AI59" s="27">
        <f t="shared" si="38"/>
        <v>0</v>
      </c>
      <c r="AJ59" s="27">
        <f t="shared" si="38"/>
        <v>0</v>
      </c>
      <c r="AK59" s="27">
        <f t="shared" si="38"/>
        <v>0</v>
      </c>
      <c r="AL59" s="27">
        <f t="shared" si="38"/>
        <v>61193988787.5</v>
      </c>
      <c r="AM59" s="27">
        <f t="shared" si="38"/>
        <v>0</v>
      </c>
      <c r="AN59" s="27">
        <f t="shared" si="38"/>
        <v>84833018648</v>
      </c>
      <c r="AO59" s="27">
        <f t="shared" si="38"/>
        <v>0</v>
      </c>
      <c r="AP59" s="27">
        <f t="shared" si="38"/>
        <v>20354077112</v>
      </c>
      <c r="AQ59" s="27">
        <f t="shared" si="38"/>
        <v>5597812500</v>
      </c>
      <c r="AR59" s="27">
        <f t="shared" si="38"/>
        <v>8147812500</v>
      </c>
      <c r="AS59" s="27">
        <f t="shared" si="38"/>
        <v>12498125000</v>
      </c>
      <c r="AT59" s="27">
        <f t="shared" si="38"/>
        <v>6593603772</v>
      </c>
      <c r="AU59" s="27">
        <f t="shared" si="38"/>
        <v>125731313399</v>
      </c>
      <c r="AV59" s="27">
        <f t="shared" si="38"/>
        <v>0</v>
      </c>
      <c r="AW59" s="27">
        <f t="shared" si="38"/>
        <v>0</v>
      </c>
      <c r="AX59" s="27">
        <f t="shared" si="38"/>
        <v>0</v>
      </c>
      <c r="AY59" s="27">
        <f t="shared" si="38"/>
        <v>85096550</v>
      </c>
    </row>
    <row r="60" spans="1:52" x14ac:dyDescent="0.45">
      <c r="A60" s="27" t="s">
        <v>189</v>
      </c>
      <c r="B60" s="27">
        <f t="shared" si="27"/>
        <v>18390144864</v>
      </c>
      <c r="C60" s="27">
        <f t="shared" si="28"/>
        <v>7304022680</v>
      </c>
      <c r="D60" s="27">
        <f t="shared" si="29"/>
        <v>7304022680</v>
      </c>
      <c r="E60" s="27">
        <f t="shared" si="30"/>
        <v>262896609984</v>
      </c>
      <c r="F60" s="27">
        <f t="shared" si="31"/>
        <v>262896609984</v>
      </c>
      <c r="G60" s="27">
        <f t="shared" si="32"/>
        <v>230095834668</v>
      </c>
      <c r="H60" s="27">
        <f t="shared" si="33"/>
        <v>230095834668</v>
      </c>
      <c r="I60" s="27">
        <f t="shared" si="34"/>
        <v>662279448854</v>
      </c>
      <c r="J60" s="27">
        <f t="shared" si="35"/>
        <v>662279448854</v>
      </c>
      <c r="K60" s="27">
        <f t="shared" si="36"/>
        <v>7531872750</v>
      </c>
      <c r="L60" s="27">
        <f t="shared" si="37"/>
        <v>7531872750</v>
      </c>
      <c r="M60" s="27">
        <f t="shared" si="25"/>
        <v>0</v>
      </c>
      <c r="N60" s="27">
        <f t="shared" si="25"/>
        <v>0</v>
      </c>
      <c r="O60" s="27">
        <f t="shared" ref="O60:AY60" si="39">J50</f>
        <v>889777393314.04333</v>
      </c>
      <c r="P60" s="27">
        <f t="shared" si="39"/>
        <v>51781994918.339981</v>
      </c>
      <c r="Q60" s="27">
        <f t="shared" si="39"/>
        <v>63039896.950611115</v>
      </c>
      <c r="R60" s="27">
        <f t="shared" si="39"/>
        <v>408484771.82589167</v>
      </c>
      <c r="S60" s="27">
        <f t="shared" si="39"/>
        <v>0</v>
      </c>
      <c r="T60" s="27">
        <f t="shared" si="39"/>
        <v>25339061640.873657</v>
      </c>
      <c r="U60" s="27">
        <f t="shared" si="39"/>
        <v>67144866.628211513</v>
      </c>
      <c r="V60" s="27">
        <f t="shared" si="39"/>
        <v>449318800.57370907</v>
      </c>
      <c r="W60" s="27">
        <f t="shared" si="39"/>
        <v>0</v>
      </c>
      <c r="X60" s="27">
        <f t="shared" si="39"/>
        <v>11863196.978672985</v>
      </c>
      <c r="Y60" s="27">
        <f t="shared" si="39"/>
        <v>7879954.0409079567</v>
      </c>
      <c r="Z60" s="27">
        <f t="shared" si="39"/>
        <v>2261060620</v>
      </c>
      <c r="AA60" s="27">
        <f t="shared" si="39"/>
        <v>186830039763</v>
      </c>
      <c r="AB60" s="27">
        <f t="shared" si="39"/>
        <v>405446214576</v>
      </c>
      <c r="AC60" s="27">
        <f t="shared" si="39"/>
        <v>0</v>
      </c>
      <c r="AD60" s="27">
        <f t="shared" si="39"/>
        <v>0</v>
      </c>
      <c r="AE60" s="27">
        <f t="shared" si="39"/>
        <v>0</v>
      </c>
      <c r="AF60" s="27">
        <f t="shared" si="39"/>
        <v>0</v>
      </c>
      <c r="AG60" s="27">
        <f t="shared" si="39"/>
        <v>0</v>
      </c>
      <c r="AH60" s="27">
        <f t="shared" si="39"/>
        <v>0</v>
      </c>
      <c r="AI60" s="27">
        <f t="shared" si="39"/>
        <v>0</v>
      </c>
      <c r="AJ60" s="27">
        <f t="shared" si="39"/>
        <v>0</v>
      </c>
      <c r="AK60" s="27">
        <f t="shared" si="39"/>
        <v>0</v>
      </c>
      <c r="AL60" s="27">
        <f t="shared" si="39"/>
        <v>0</v>
      </c>
      <c r="AM60" s="27">
        <f t="shared" si="39"/>
        <v>0</v>
      </c>
      <c r="AN60" s="27">
        <f t="shared" si="39"/>
        <v>5599906403014</v>
      </c>
      <c r="AO60" s="27">
        <f t="shared" si="39"/>
        <v>602812707183</v>
      </c>
      <c r="AP60" s="27">
        <f t="shared" si="39"/>
        <v>9833948256</v>
      </c>
      <c r="AQ60" s="27">
        <f t="shared" si="39"/>
        <v>1060204062500</v>
      </c>
      <c r="AR60" s="27">
        <f t="shared" si="39"/>
        <v>1276792500000</v>
      </c>
      <c r="AS60" s="27">
        <f t="shared" si="39"/>
        <v>15355625000</v>
      </c>
      <c r="AT60" s="27">
        <f t="shared" si="39"/>
        <v>7734526583</v>
      </c>
      <c r="AU60" s="27">
        <f t="shared" si="39"/>
        <v>120026020729</v>
      </c>
      <c r="AV60" s="27">
        <f t="shared" si="39"/>
        <v>1519574310</v>
      </c>
      <c r="AW60" s="27">
        <f t="shared" si="39"/>
        <v>587467522892</v>
      </c>
      <c r="AX60" s="27">
        <f t="shared" si="39"/>
        <v>14899190608</v>
      </c>
      <c r="AY60" s="27">
        <f t="shared" si="39"/>
        <v>116110278350</v>
      </c>
    </row>
    <row r="61" spans="1:52" x14ac:dyDescent="0.45">
      <c r="A61" s="27" t="s">
        <v>190</v>
      </c>
      <c r="B61" s="27">
        <f t="shared" si="27"/>
        <v>15120226464</v>
      </c>
      <c r="C61" s="27">
        <f t="shared" si="28"/>
        <v>0</v>
      </c>
      <c r="D61" s="27">
        <f t="shared" si="29"/>
        <v>0</v>
      </c>
      <c r="E61" s="27">
        <f t="shared" si="30"/>
        <v>2684503152</v>
      </c>
      <c r="F61" s="27">
        <f t="shared" si="31"/>
        <v>2684503152</v>
      </c>
      <c r="G61" s="27">
        <f t="shared" si="32"/>
        <v>26704118988</v>
      </c>
      <c r="H61" s="27">
        <f t="shared" si="33"/>
        <v>26704118988</v>
      </c>
      <c r="I61" s="27">
        <f t="shared" si="34"/>
        <v>78002278280</v>
      </c>
      <c r="J61" s="27">
        <f t="shared" si="35"/>
        <v>78002278280</v>
      </c>
      <c r="K61" s="27">
        <f t="shared" si="36"/>
        <v>93180091545</v>
      </c>
      <c r="L61" s="27">
        <f t="shared" si="37"/>
        <v>93180091545</v>
      </c>
      <c r="M61" s="27">
        <f t="shared" si="25"/>
        <v>0</v>
      </c>
      <c r="N61" s="27">
        <f t="shared" si="25"/>
        <v>0</v>
      </c>
      <c r="O61" s="27">
        <f t="shared" ref="O61:AY61" si="40">J51</f>
        <v>676861087622.13257</v>
      </c>
      <c r="P61" s="27">
        <f t="shared" si="40"/>
        <v>11077939161.160892</v>
      </c>
      <c r="Q61" s="27">
        <f t="shared" si="40"/>
        <v>937179951.13500595</v>
      </c>
      <c r="R61" s="27">
        <f t="shared" si="40"/>
        <v>662990801.56810033</v>
      </c>
      <c r="S61" s="27">
        <f t="shared" si="40"/>
        <v>0</v>
      </c>
      <c r="T61" s="27">
        <f t="shared" si="40"/>
        <v>1239992136.6009557</v>
      </c>
      <c r="U61" s="27">
        <f t="shared" si="40"/>
        <v>59274064.964157708</v>
      </c>
      <c r="V61" s="27">
        <f t="shared" si="40"/>
        <v>0</v>
      </c>
      <c r="W61" s="27">
        <f t="shared" si="40"/>
        <v>6978327.3247710075</v>
      </c>
      <c r="X61" s="27">
        <f t="shared" si="40"/>
        <v>0</v>
      </c>
      <c r="Y61" s="27">
        <f t="shared" si="40"/>
        <v>383336836.38291514</v>
      </c>
      <c r="Z61" s="27">
        <f t="shared" si="40"/>
        <v>4044809080</v>
      </c>
      <c r="AA61" s="27">
        <f t="shared" si="40"/>
        <v>3855504987</v>
      </c>
      <c r="AB61" s="27">
        <f t="shared" si="40"/>
        <v>557139960858</v>
      </c>
      <c r="AC61" s="27">
        <f t="shared" si="40"/>
        <v>0</v>
      </c>
      <c r="AD61" s="27">
        <f t="shared" si="40"/>
        <v>0</v>
      </c>
      <c r="AE61" s="27">
        <f t="shared" si="40"/>
        <v>0</v>
      </c>
      <c r="AF61" s="27">
        <f t="shared" si="40"/>
        <v>236360680</v>
      </c>
      <c r="AG61" s="27">
        <f t="shared" si="40"/>
        <v>5795371890</v>
      </c>
      <c r="AH61" s="27">
        <f t="shared" si="40"/>
        <v>4329600000</v>
      </c>
      <c r="AI61" s="27">
        <f t="shared" si="40"/>
        <v>15654500000</v>
      </c>
      <c r="AJ61" s="27">
        <f t="shared" si="40"/>
        <v>315807176</v>
      </c>
      <c r="AK61" s="27">
        <f t="shared" si="40"/>
        <v>2740692383</v>
      </c>
      <c r="AL61" s="27">
        <f t="shared" si="40"/>
        <v>5442620812.5</v>
      </c>
      <c r="AM61" s="27">
        <f t="shared" si="40"/>
        <v>16003207233.333332</v>
      </c>
      <c r="AN61" s="27">
        <f t="shared" si="40"/>
        <v>270899167620</v>
      </c>
      <c r="AO61" s="27">
        <f t="shared" si="40"/>
        <v>96664071928</v>
      </c>
      <c r="AP61" s="27">
        <f t="shared" si="40"/>
        <v>8257203263</v>
      </c>
      <c r="AQ61" s="27">
        <f t="shared" si="40"/>
        <v>31558437500</v>
      </c>
      <c r="AR61" s="27">
        <f t="shared" si="40"/>
        <v>82816250000</v>
      </c>
      <c r="AS61" s="27">
        <f t="shared" si="40"/>
        <v>17045937500</v>
      </c>
      <c r="AT61" s="27">
        <f t="shared" si="40"/>
        <v>54405583739.5</v>
      </c>
      <c r="AU61" s="27">
        <f t="shared" si="40"/>
        <v>713161583750</v>
      </c>
      <c r="AV61" s="27">
        <f t="shared" si="40"/>
        <v>0</v>
      </c>
      <c r="AW61" s="27">
        <f t="shared" si="40"/>
        <v>0</v>
      </c>
      <c r="AX61" s="27">
        <f t="shared" si="40"/>
        <v>0</v>
      </c>
      <c r="AY61" s="27">
        <f t="shared" si="40"/>
        <v>95667550</v>
      </c>
    </row>
    <row r="62" spans="1:52" x14ac:dyDescent="0.45">
      <c r="A62" s="27" t="s">
        <v>191</v>
      </c>
      <c r="B62" s="27">
        <f t="shared" si="27"/>
        <v>0</v>
      </c>
      <c r="C62" s="27">
        <f t="shared" si="28"/>
        <v>34976608006</v>
      </c>
      <c r="D62" s="27">
        <f t="shared" si="29"/>
        <v>34976608006</v>
      </c>
      <c r="E62" s="27">
        <f t="shared" si="30"/>
        <v>3885046080</v>
      </c>
      <c r="F62" s="27">
        <f t="shared" si="31"/>
        <v>3885046080</v>
      </c>
      <c r="G62" s="27">
        <f t="shared" si="32"/>
        <v>110848007376</v>
      </c>
      <c r="H62" s="27">
        <f t="shared" si="33"/>
        <v>110848007376</v>
      </c>
      <c r="I62" s="27">
        <f t="shared" si="34"/>
        <v>147755694874</v>
      </c>
      <c r="J62" s="27">
        <f t="shared" si="35"/>
        <v>147755694874</v>
      </c>
      <c r="K62" s="27">
        <f t="shared" si="36"/>
        <v>19663024860</v>
      </c>
      <c r="L62" s="27">
        <f t="shared" si="37"/>
        <v>19663024860</v>
      </c>
      <c r="M62" s="27">
        <f t="shared" si="25"/>
        <v>0</v>
      </c>
      <c r="N62" s="27">
        <f t="shared" si="25"/>
        <v>0</v>
      </c>
      <c r="O62" s="27">
        <f t="shared" ref="O62:AY62" si="41">J52</f>
        <v>250498135987.1246</v>
      </c>
      <c r="P62" s="27">
        <f t="shared" si="41"/>
        <v>20659019063.22089</v>
      </c>
      <c r="Q62" s="27">
        <f t="shared" si="41"/>
        <v>211644309.34439608</v>
      </c>
      <c r="R62" s="27">
        <f t="shared" si="41"/>
        <v>91614243.634385198</v>
      </c>
      <c r="S62" s="27">
        <f t="shared" si="41"/>
        <v>421895294.17845488</v>
      </c>
      <c r="T62" s="27">
        <f t="shared" si="41"/>
        <v>3222356749.0397172</v>
      </c>
      <c r="U62" s="27">
        <f t="shared" si="41"/>
        <v>65273999.088683344</v>
      </c>
      <c r="V62" s="27">
        <f t="shared" si="41"/>
        <v>0</v>
      </c>
      <c r="W62" s="27">
        <f t="shared" si="41"/>
        <v>0</v>
      </c>
      <c r="X62" s="27">
        <f t="shared" si="41"/>
        <v>0</v>
      </c>
      <c r="Y62" s="27">
        <f t="shared" si="41"/>
        <v>53032139.200217634</v>
      </c>
      <c r="Z62" s="27">
        <f t="shared" si="41"/>
        <v>637787800</v>
      </c>
      <c r="AA62" s="27">
        <f t="shared" si="41"/>
        <v>49512067656</v>
      </c>
      <c r="AB62" s="27">
        <f t="shared" si="41"/>
        <v>212347394298</v>
      </c>
      <c r="AC62" s="27">
        <f t="shared" si="41"/>
        <v>0</v>
      </c>
      <c r="AD62" s="27">
        <f t="shared" si="41"/>
        <v>0</v>
      </c>
      <c r="AE62" s="27">
        <f t="shared" si="41"/>
        <v>0</v>
      </c>
      <c r="AF62" s="27">
        <f t="shared" si="41"/>
        <v>1008953376</v>
      </c>
      <c r="AG62" s="27">
        <f t="shared" si="41"/>
        <v>4840982538</v>
      </c>
      <c r="AH62" s="27">
        <f t="shared" si="41"/>
        <v>0</v>
      </c>
      <c r="AI62" s="27">
        <f t="shared" si="41"/>
        <v>35993400000</v>
      </c>
      <c r="AJ62" s="27">
        <f t="shared" si="41"/>
        <v>707889814</v>
      </c>
      <c r="AK62" s="27">
        <f t="shared" si="41"/>
        <v>812850353</v>
      </c>
      <c r="AL62" s="27">
        <f t="shared" si="41"/>
        <v>0</v>
      </c>
      <c r="AM62" s="27">
        <f t="shared" si="41"/>
        <v>0</v>
      </c>
      <c r="AN62" s="27">
        <f t="shared" si="41"/>
        <v>477412197042</v>
      </c>
      <c r="AO62" s="27">
        <f t="shared" si="41"/>
        <v>45466992595</v>
      </c>
      <c r="AP62" s="27">
        <f t="shared" si="41"/>
        <v>0</v>
      </c>
      <c r="AQ62" s="27">
        <f t="shared" si="41"/>
        <v>84279062500</v>
      </c>
      <c r="AR62" s="27">
        <f t="shared" si="41"/>
        <v>107169375000</v>
      </c>
      <c r="AS62" s="27">
        <f t="shared" si="41"/>
        <v>8997500000</v>
      </c>
      <c r="AT62" s="27">
        <f t="shared" si="41"/>
        <v>30518669335</v>
      </c>
      <c r="AU62" s="27">
        <f t="shared" si="41"/>
        <v>91838540677.25</v>
      </c>
      <c r="AV62" s="27">
        <f t="shared" si="41"/>
        <v>0</v>
      </c>
      <c r="AW62" s="27">
        <f t="shared" si="41"/>
        <v>322443460</v>
      </c>
      <c r="AX62" s="27">
        <f t="shared" si="41"/>
        <v>16999794096</v>
      </c>
      <c r="AY62" s="27">
        <f t="shared" si="41"/>
        <v>4141982075</v>
      </c>
    </row>
    <row r="63" spans="1:52" x14ac:dyDescent="0.45">
      <c r="A63" s="27" t="s">
        <v>192</v>
      </c>
      <c r="B63" s="27">
        <f t="shared" si="27"/>
        <v>0</v>
      </c>
      <c r="C63" s="27">
        <f t="shared" si="28"/>
        <v>0</v>
      </c>
      <c r="D63" s="27">
        <f t="shared" si="29"/>
        <v>0</v>
      </c>
      <c r="E63" s="27">
        <f t="shared" si="30"/>
        <v>0</v>
      </c>
      <c r="F63" s="27">
        <f t="shared" si="31"/>
        <v>0</v>
      </c>
      <c r="G63" s="27">
        <f t="shared" si="32"/>
        <v>266329462176</v>
      </c>
      <c r="H63" s="27">
        <f t="shared" si="33"/>
        <v>266329462176</v>
      </c>
      <c r="I63" s="27">
        <f t="shared" si="34"/>
        <v>171690640538</v>
      </c>
      <c r="J63" s="27">
        <f t="shared" si="35"/>
        <v>171690640538</v>
      </c>
      <c r="K63" s="27">
        <f t="shared" si="36"/>
        <v>5931752872.5</v>
      </c>
      <c r="L63" s="27">
        <f t="shared" si="37"/>
        <v>5931752872.5</v>
      </c>
      <c r="M63" s="27">
        <f t="shared" si="25"/>
        <v>0</v>
      </c>
      <c r="N63" s="27">
        <f t="shared" si="25"/>
        <v>0</v>
      </c>
      <c r="O63" s="27">
        <f t="shared" ref="O63:AY63" si="42">J53</f>
        <v>1165996436772.324</v>
      </c>
      <c r="P63" s="27">
        <f t="shared" si="42"/>
        <v>24746451043.627174</v>
      </c>
      <c r="Q63" s="27">
        <f t="shared" si="42"/>
        <v>339618373.90510952</v>
      </c>
      <c r="R63" s="27">
        <f t="shared" si="42"/>
        <v>769605091.9708029</v>
      </c>
      <c r="S63" s="27">
        <f t="shared" si="42"/>
        <v>0</v>
      </c>
      <c r="T63" s="27">
        <f t="shared" si="42"/>
        <v>7372655781.4872265</v>
      </c>
      <c r="U63" s="27">
        <f t="shared" si="42"/>
        <v>19378604503.625069</v>
      </c>
      <c r="V63" s="27">
        <f t="shared" si="42"/>
        <v>0</v>
      </c>
      <c r="W63" s="27">
        <f t="shared" si="42"/>
        <v>5465360.0364963505</v>
      </c>
      <c r="X63" s="27">
        <f t="shared" si="42"/>
        <v>0</v>
      </c>
      <c r="Y63" s="27">
        <f t="shared" si="42"/>
        <v>1441279766.19315</v>
      </c>
      <c r="Z63" s="27">
        <f t="shared" si="42"/>
        <v>0</v>
      </c>
      <c r="AA63" s="27">
        <f t="shared" si="42"/>
        <v>291476641396</v>
      </c>
      <c r="AB63" s="27">
        <f t="shared" si="42"/>
        <v>416408269836</v>
      </c>
      <c r="AC63" s="27">
        <f t="shared" si="42"/>
        <v>0</v>
      </c>
      <c r="AD63" s="27">
        <f t="shared" si="42"/>
        <v>0</v>
      </c>
      <c r="AE63" s="27">
        <f t="shared" si="42"/>
        <v>0</v>
      </c>
      <c r="AF63" s="27">
        <f t="shared" si="42"/>
        <v>0</v>
      </c>
      <c r="AG63" s="27">
        <f t="shared" si="42"/>
        <v>0</v>
      </c>
      <c r="AH63" s="27">
        <f t="shared" si="42"/>
        <v>0</v>
      </c>
      <c r="AI63" s="27">
        <f t="shared" si="42"/>
        <v>0</v>
      </c>
      <c r="AJ63" s="27">
        <f t="shared" si="42"/>
        <v>0</v>
      </c>
      <c r="AK63" s="27">
        <f t="shared" si="42"/>
        <v>0</v>
      </c>
      <c r="AL63" s="27">
        <f t="shared" si="42"/>
        <v>0</v>
      </c>
      <c r="AM63" s="27">
        <f t="shared" si="42"/>
        <v>0</v>
      </c>
      <c r="AN63" s="27">
        <f t="shared" si="42"/>
        <v>805733985432</v>
      </c>
      <c r="AO63" s="27">
        <f t="shared" si="42"/>
        <v>0</v>
      </c>
      <c r="AP63" s="27">
        <f t="shared" si="42"/>
        <v>15740982964</v>
      </c>
      <c r="AQ63" s="27">
        <f t="shared" si="42"/>
        <v>133407187500</v>
      </c>
      <c r="AR63" s="27">
        <f t="shared" si="42"/>
        <v>74493125000</v>
      </c>
      <c r="AS63" s="27">
        <f t="shared" si="42"/>
        <v>15466562500</v>
      </c>
      <c r="AT63" s="27">
        <f t="shared" si="42"/>
        <v>19631818626</v>
      </c>
      <c r="AU63" s="27">
        <f t="shared" si="42"/>
        <v>52751728784.5</v>
      </c>
      <c r="AV63" s="27">
        <f t="shared" si="42"/>
        <v>0</v>
      </c>
      <c r="AW63" s="27">
        <f t="shared" si="42"/>
        <v>0</v>
      </c>
      <c r="AX63" s="27">
        <f t="shared" si="42"/>
        <v>39269964608</v>
      </c>
      <c r="AY63" s="27">
        <f t="shared" si="42"/>
        <v>18880863100</v>
      </c>
    </row>
    <row r="64" spans="1:52" x14ac:dyDescent="0.45">
      <c r="D64" s="6"/>
      <c r="E64" s="6"/>
    </row>
    <row r="65" spans="1:5" x14ac:dyDescent="0.45">
      <c r="A65" s="4" t="s">
        <v>112</v>
      </c>
      <c r="B65" s="4">
        <v>2019</v>
      </c>
      <c r="C65" s="6"/>
      <c r="D65" s="6"/>
      <c r="E65" s="6"/>
    </row>
    <row r="66" spans="1:5" x14ac:dyDescent="0.45">
      <c r="A66" s="4" t="s">
        <v>3</v>
      </c>
      <c r="B66" s="11">
        <f>SUMIF($56:$56, $A66, $58:$58)</f>
        <v>2419226129001.5</v>
      </c>
      <c r="C66" s="28">
        <f>B66/About!$C$40</f>
        <v>2050365394.5262308</v>
      </c>
      <c r="D66" s="6"/>
      <c r="E66" s="6"/>
    </row>
    <row r="67" spans="1:5" x14ac:dyDescent="0.45">
      <c r="A67" s="4" t="s">
        <v>4</v>
      </c>
      <c r="B67" s="11">
        <f t="shared" ref="B67:B71" si="43">SUMIF($56:$56, $A67, $58:$58)</f>
        <v>0</v>
      </c>
      <c r="C67" s="28">
        <f>B67/About!$C$40</f>
        <v>0</v>
      </c>
      <c r="D67" s="6"/>
      <c r="E67" s="6"/>
    </row>
    <row r="68" spans="1:5" x14ac:dyDescent="0.45">
      <c r="A68" s="4" t="s">
        <v>5</v>
      </c>
      <c r="B68" s="11">
        <f t="shared" si="43"/>
        <v>0</v>
      </c>
      <c r="C68" s="28">
        <f>B68/About!$C$40</f>
        <v>0</v>
      </c>
      <c r="D68" s="6"/>
      <c r="E68" s="6"/>
    </row>
    <row r="69" spans="1:5" x14ac:dyDescent="0.45">
      <c r="A69" s="4" t="s">
        <v>6</v>
      </c>
      <c r="B69" s="11">
        <f t="shared" si="43"/>
        <v>3391503611797.7852</v>
      </c>
      <c r="C69" s="28">
        <f>B69/About!$C$40</f>
        <v>2874399196.3706965</v>
      </c>
      <c r="D69" s="6"/>
      <c r="E69" s="6"/>
    </row>
    <row r="70" spans="1:5" x14ac:dyDescent="0.45">
      <c r="A70" s="4" t="s">
        <v>7</v>
      </c>
      <c r="B70" s="11">
        <f t="shared" si="43"/>
        <v>14564063580897.084</v>
      </c>
      <c r="C70" s="28">
        <f>B70/About!$C$40</f>
        <v>12343472820.490789</v>
      </c>
      <c r="D70" s="6"/>
      <c r="E70" s="6"/>
    </row>
    <row r="71" spans="1:5" x14ac:dyDescent="0.45">
      <c r="A71" s="4" t="s">
        <v>8</v>
      </c>
      <c r="B71" s="11">
        <f t="shared" si="43"/>
        <v>0</v>
      </c>
      <c r="C71" s="28">
        <f>B71/About!$C$40</f>
        <v>0</v>
      </c>
      <c r="D71" s="6"/>
      <c r="E71" s="6"/>
    </row>
    <row r="72" spans="1:5" x14ac:dyDescent="0.45">
      <c r="A72" s="4"/>
      <c r="B72" s="4"/>
      <c r="C72" s="6"/>
      <c r="D72" s="6"/>
      <c r="E72" s="6"/>
    </row>
    <row r="73" spans="1:5" x14ac:dyDescent="0.45">
      <c r="A73" s="4"/>
      <c r="B73" s="11">
        <f>SUM(B66:B71)</f>
        <v>20374793321696.367</v>
      </c>
      <c r="C73" s="6"/>
      <c r="D73" s="6"/>
      <c r="E73" s="6"/>
    </row>
    <row r="74" spans="1:5" x14ac:dyDescent="0.45">
      <c r="A74" s="4" t="s">
        <v>113</v>
      </c>
      <c r="B74" s="11">
        <f>B73/About!$C$40</f>
        <v>17268237411.387714</v>
      </c>
      <c r="C74" s="6"/>
      <c r="D74" s="6"/>
      <c r="E74" s="6"/>
    </row>
    <row r="75" spans="1:5" x14ac:dyDescent="0.45">
      <c r="C75" s="6"/>
      <c r="D75" s="6"/>
      <c r="E75" s="6"/>
    </row>
    <row r="76" spans="1:5" x14ac:dyDescent="0.45">
      <c r="C76" s="6"/>
      <c r="D76" s="6"/>
      <c r="E76" s="6"/>
    </row>
  </sheetData>
  <mergeCells count="24">
    <mergeCell ref="X46:Y46"/>
    <mergeCell ref="AI10:AK10"/>
    <mergeCell ref="AL10:AN10"/>
    <mergeCell ref="AO10:AQ10"/>
    <mergeCell ref="AA10:AD10"/>
    <mergeCell ref="AE10:AH10"/>
    <mergeCell ref="X10:Y10"/>
    <mergeCell ref="AO46:AQ46"/>
    <mergeCell ref="AA46:AD46"/>
    <mergeCell ref="AE46:AH46"/>
    <mergeCell ref="AI46:AK46"/>
    <mergeCell ref="AL46:AN46"/>
    <mergeCell ref="E10:I10"/>
    <mergeCell ref="J10:N10"/>
    <mergeCell ref="O10:T10"/>
    <mergeCell ref="B10:D10"/>
    <mergeCell ref="U46:W46"/>
    <mergeCell ref="U10:W10"/>
    <mergeCell ref="J37:N37"/>
    <mergeCell ref="O37:T37"/>
    <mergeCell ref="B46:D46"/>
    <mergeCell ref="E46:I46"/>
    <mergeCell ref="J46:N46"/>
    <mergeCell ref="O46:T46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9"/>
  <sheetViews>
    <sheetView workbookViewId="0">
      <selection activeCell="M26" sqref="M26"/>
    </sheetView>
  </sheetViews>
  <sheetFormatPr defaultRowHeight="17" x14ac:dyDescent="0.45"/>
  <cols>
    <col min="1" max="1" width="24.83203125" customWidth="1"/>
  </cols>
  <sheetData>
    <row r="1" spans="1:33" x14ac:dyDescent="0.45">
      <c r="A1" t="s">
        <v>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45">
      <c r="A2" t="s">
        <v>3</v>
      </c>
      <c r="B2" s="5">
        <f>Residential_calculation!F8</f>
        <v>7660165112.6937027</v>
      </c>
      <c r="C2" s="5">
        <f>MAX(0, B2*(1+forecast!$B2))</f>
        <v>7575903296.454072</v>
      </c>
      <c r="D2" s="5">
        <f>MAX(0, C2*(1+forecast!$B2))</f>
        <v>7492568360.1930771</v>
      </c>
      <c r="E2" s="5">
        <f>MAX(0, D2*(1+forecast!$B2))</f>
        <v>7410150108.2309532</v>
      </c>
      <c r="F2" s="5">
        <f>MAX(0, E2*(1+forecast!$B2))</f>
        <v>7328638457.0404129</v>
      </c>
      <c r="G2" s="5">
        <f>MAX(0, F2*(1+forecast!$B2))</f>
        <v>7248023434.0129681</v>
      </c>
      <c r="H2" s="5">
        <f>MAX(0, G2*(1+forecast!$B2))</f>
        <v>7168295176.2388258</v>
      </c>
      <c r="I2" s="5">
        <f>MAX(0, H2*(1+forecast!$B2))</f>
        <v>7089443929.3001986</v>
      </c>
      <c r="J2" s="5">
        <f>MAX(0, I2*(1+forecast!$B2))</f>
        <v>7011460046.0778961</v>
      </c>
      <c r="K2" s="5">
        <f>MAX(0, J2*(1+forecast!$B2))</f>
        <v>6934333985.5710392</v>
      </c>
      <c r="L2" s="5">
        <f>MAX(0, K2*(1+forecast!$B2))</f>
        <v>6858056311.7297573</v>
      </c>
      <c r="M2" s="5">
        <f>MAX(0, L2*(1+forecast!$B2))</f>
        <v>6782617692.3007298</v>
      </c>
      <c r="N2" s="5">
        <f>MAX(0, M2*(1+forecast!$B2))</f>
        <v>6708008897.6854219</v>
      </c>
      <c r="O2" s="5">
        <f>MAX(0, N2*(1+forecast!$B2))</f>
        <v>6634220799.8108826</v>
      </c>
      <c r="P2" s="5">
        <f>MAX(0, O2*(1+forecast!$B2))</f>
        <v>6561244371.0129623</v>
      </c>
      <c r="Q2" s="5">
        <f>MAX(0, P2*(1+forecast!$B2))</f>
        <v>6489070682.9318199</v>
      </c>
      <c r="R2" s="5">
        <f>MAX(0, Q2*(1+forecast!$B2))</f>
        <v>6417690905.41957</v>
      </c>
      <c r="S2" s="5">
        <f>MAX(0, R2*(1+forecast!$B2))</f>
        <v>6347096305.4599543</v>
      </c>
      <c r="T2" s="5">
        <f>MAX(0, S2*(1+forecast!$B2))</f>
        <v>6277278246.0998945</v>
      </c>
      <c r="U2" s="5">
        <f>MAX(0, T2*(1+forecast!$B2))</f>
        <v>6208228185.3927956</v>
      </c>
      <c r="V2" s="5">
        <f>MAX(0, U2*(1+forecast!$B2))</f>
        <v>6139937675.3534746</v>
      </c>
      <c r="W2" s="5">
        <f>MAX(0, V2*(1+forecast!$B2))</f>
        <v>6072398360.9245863</v>
      </c>
      <c r="X2" s="5">
        <f>MAX(0, W2*(1+forecast!$B2))</f>
        <v>6005601978.9544153</v>
      </c>
      <c r="Y2" s="5">
        <f>MAX(0, X2*(1+forecast!$B2))</f>
        <v>5939540357.1859169</v>
      </c>
      <c r="Z2" s="5">
        <f>MAX(0, Y2*(1+forecast!$B2))</f>
        <v>5874205413.2568722</v>
      </c>
      <c r="AA2" s="5">
        <f>MAX(0, Z2*(1+forecast!$B2))</f>
        <v>5809589153.7110462</v>
      </c>
      <c r="AB2" s="5">
        <f>MAX(0, AA2*(1+forecast!$B2))</f>
        <v>5745683673.0202246</v>
      </c>
      <c r="AC2" s="5">
        <f>MAX(0, AB2*(1+forecast!$B2))</f>
        <v>5682481152.6170025</v>
      </c>
      <c r="AD2" s="5">
        <f>MAX(0, AC2*(1+forecast!$B2))</f>
        <v>5619973859.9382153</v>
      </c>
      <c r="AE2" s="5">
        <f>MAX(0, AD2*(1+forecast!$B2))</f>
        <v>5558154147.4788952</v>
      </c>
      <c r="AF2" s="5">
        <f>MAX(0, AE2*(1+forecast!$B2))</f>
        <v>5497014451.8566275</v>
      </c>
      <c r="AG2" s="5">
        <f>MAX(0, AF2*(1+forecast!$B2))</f>
        <v>5436547292.8862047</v>
      </c>
    </row>
    <row r="3" spans="1:33" x14ac:dyDescent="0.45">
      <c r="A3" t="s">
        <v>4</v>
      </c>
      <c r="B3" s="5">
        <f>Residential_calculation!F9</f>
        <v>15212855588.757938</v>
      </c>
      <c r="C3" s="5">
        <f>MAX(0, B3*(1+forecast!$B3))</f>
        <v>15395409855.823034</v>
      </c>
      <c r="D3" s="5">
        <f>MAX(0, C3*(1+forecast!$B3))</f>
        <v>15580154774.092911</v>
      </c>
      <c r="E3" s="5">
        <f>MAX(0, D3*(1+forecast!$B3))</f>
        <v>15767116631.382027</v>
      </c>
      <c r="F3" s="5">
        <f>MAX(0, E3*(1+forecast!$B3))</f>
        <v>15956322030.958611</v>
      </c>
      <c r="G3" s="5">
        <f>MAX(0, F3*(1+forecast!$B3))</f>
        <v>16147797895.330114</v>
      </c>
      <c r="H3" s="5">
        <f>MAX(0, G3*(1+forecast!$B3))</f>
        <v>16341571470.074076</v>
      </c>
      <c r="I3" s="5">
        <f>MAX(0, H3*(1+forecast!$B3))</f>
        <v>16537670327.714964</v>
      </c>
      <c r="J3" s="5">
        <f>MAX(0, I3*(1+forecast!$B3))</f>
        <v>16736122371.647543</v>
      </c>
      <c r="K3" s="5">
        <f>MAX(0, J3*(1+forecast!$B3))</f>
        <v>16936955840.107313</v>
      </c>
      <c r="L3" s="5">
        <f>MAX(0, K3*(1+forecast!$B3))</f>
        <v>17140199310.188601</v>
      </c>
      <c r="M3" s="5">
        <f>MAX(0, L3*(1+forecast!$B3))</f>
        <v>17345881701.910866</v>
      </c>
      <c r="N3" s="5">
        <f>MAX(0, M3*(1+forecast!$B3))</f>
        <v>17554032282.333797</v>
      </c>
      <c r="O3" s="5">
        <f>MAX(0, N3*(1+forecast!$B3))</f>
        <v>17764680669.721802</v>
      </c>
      <c r="P3" s="5">
        <f>MAX(0, O3*(1+forecast!$B3))</f>
        <v>17977856837.758465</v>
      </c>
      <c r="Q3" s="5">
        <f>MAX(0, P3*(1+forecast!$B3))</f>
        <v>18193591119.811565</v>
      </c>
      <c r="R3" s="5">
        <f>MAX(0, Q3*(1+forecast!$B3))</f>
        <v>18411914213.249306</v>
      </c>
      <c r="S3" s="5">
        <f>MAX(0, R3*(1+forecast!$B3))</f>
        <v>18632857183.808296</v>
      </c>
      <c r="T3" s="5">
        <f>MAX(0, S3*(1+forecast!$B3))</f>
        <v>18856451470.013996</v>
      </c>
      <c r="U3" s="5">
        <f>MAX(0, T3*(1+forecast!$B3))</f>
        <v>19082728887.654163</v>
      </c>
      <c r="V3" s="5">
        <f>MAX(0, U3*(1+forecast!$B3))</f>
        <v>19311721634.306015</v>
      </c>
      <c r="W3" s="5">
        <f>MAX(0, V3*(1+forecast!$B3))</f>
        <v>19543462293.917686</v>
      </c>
      <c r="X3" s="5">
        <f>MAX(0, W3*(1+forecast!$B3))</f>
        <v>19777983841.444698</v>
      </c>
      <c r="Y3" s="5">
        <f>MAX(0, X3*(1+forecast!$B3))</f>
        <v>20015319647.542034</v>
      </c>
      <c r="Z3" s="5">
        <f>MAX(0, Y3*(1+forecast!$B3))</f>
        <v>20255503483.312538</v>
      </c>
      <c r="AA3" s="5">
        <f>MAX(0, Z3*(1+forecast!$B3))</f>
        <v>20498569525.112289</v>
      </c>
      <c r="AB3" s="5">
        <f>MAX(0, AA3*(1+forecast!$B3))</f>
        <v>20744552359.413635</v>
      </c>
      <c r="AC3" s="5">
        <f>MAX(0, AB3*(1+forecast!$B3))</f>
        <v>20993486987.726601</v>
      </c>
      <c r="AD3" s="5">
        <f>MAX(0, AC3*(1+forecast!$B3))</f>
        <v>21245408831.579319</v>
      </c>
      <c r="AE3" s="5">
        <f>MAX(0, AD3*(1+forecast!$B3))</f>
        <v>21500353737.55827</v>
      </c>
      <c r="AF3" s="5">
        <f>MAX(0, AE3*(1+forecast!$B3))</f>
        <v>21758357982.40897</v>
      </c>
      <c r="AG3" s="5">
        <f>MAX(0, AF3*(1+forecast!$B3))</f>
        <v>22019458278.197876</v>
      </c>
    </row>
    <row r="4" spans="1:33" x14ac:dyDescent="0.45">
      <c r="A4" t="s">
        <v>5</v>
      </c>
      <c r="B4" s="5">
        <f>Residential_calculation!F10</f>
        <v>0</v>
      </c>
      <c r="C4" s="5">
        <f>MAX(0, B4*(1+forecast!$B4))</f>
        <v>0</v>
      </c>
      <c r="D4" s="5">
        <f>MAX(0, C4*(1+forecast!$B4))</f>
        <v>0</v>
      </c>
      <c r="E4" s="5">
        <f>MAX(0, D4*(1+forecast!$B4))</f>
        <v>0</v>
      </c>
      <c r="F4" s="5">
        <f>MAX(0, E4*(1+forecast!$B4))</f>
        <v>0</v>
      </c>
      <c r="G4" s="5">
        <f>MAX(0, F4*(1+forecast!$B4))</f>
        <v>0</v>
      </c>
      <c r="H4" s="5">
        <f>MAX(0, G4*(1+forecast!$B4))</f>
        <v>0</v>
      </c>
      <c r="I4" s="5">
        <f>MAX(0, H4*(1+forecast!$B4))</f>
        <v>0</v>
      </c>
      <c r="J4" s="5">
        <f>MAX(0, I4*(1+forecast!$B4))</f>
        <v>0</v>
      </c>
      <c r="K4" s="5">
        <f>MAX(0, J4*(1+forecast!$B4))</f>
        <v>0</v>
      </c>
      <c r="L4" s="5">
        <f>MAX(0, K4*(1+forecast!$B4))</f>
        <v>0</v>
      </c>
      <c r="M4" s="5">
        <f>MAX(0, L4*(1+forecast!$B4))</f>
        <v>0</v>
      </c>
      <c r="N4" s="5">
        <f>MAX(0, M4*(1+forecast!$B4))</f>
        <v>0</v>
      </c>
      <c r="O4" s="5">
        <f>MAX(0, N4*(1+forecast!$B4))</f>
        <v>0</v>
      </c>
      <c r="P4" s="5">
        <f>MAX(0, O4*(1+forecast!$B4))</f>
        <v>0</v>
      </c>
      <c r="Q4" s="5">
        <f>MAX(0, P4*(1+forecast!$B4))</f>
        <v>0</v>
      </c>
      <c r="R4" s="5">
        <f>MAX(0, Q4*(1+forecast!$B4))</f>
        <v>0</v>
      </c>
      <c r="S4" s="5">
        <f>MAX(0, R4*(1+forecast!$B4))</f>
        <v>0</v>
      </c>
      <c r="T4" s="5">
        <f>MAX(0, S4*(1+forecast!$B4))</f>
        <v>0</v>
      </c>
      <c r="U4" s="5">
        <f>MAX(0, T4*(1+forecast!$B4))</f>
        <v>0</v>
      </c>
      <c r="V4" s="5">
        <f>MAX(0, U4*(1+forecast!$B4))</f>
        <v>0</v>
      </c>
      <c r="W4" s="5">
        <f>MAX(0, V4*(1+forecast!$B4))</f>
        <v>0</v>
      </c>
      <c r="X4" s="5">
        <f>MAX(0, W4*(1+forecast!$B4))</f>
        <v>0</v>
      </c>
      <c r="Y4" s="5">
        <f>MAX(0, X4*(1+forecast!$B4))</f>
        <v>0</v>
      </c>
      <c r="Z4" s="5">
        <f>MAX(0, Y4*(1+forecast!$B4))</f>
        <v>0</v>
      </c>
      <c r="AA4" s="5">
        <f>MAX(0, Z4*(1+forecast!$B4))</f>
        <v>0</v>
      </c>
      <c r="AB4" s="5">
        <f>MAX(0, AA4*(1+forecast!$B4))</f>
        <v>0</v>
      </c>
      <c r="AC4" s="5">
        <f>MAX(0, AB4*(1+forecast!$B4))</f>
        <v>0</v>
      </c>
      <c r="AD4" s="5">
        <f>MAX(0, AC4*(1+forecast!$B4))</f>
        <v>0</v>
      </c>
      <c r="AE4" s="5">
        <f>MAX(0, AD4*(1+forecast!$B4))</f>
        <v>0</v>
      </c>
      <c r="AF4" s="5">
        <f>MAX(0, AE4*(1+forecast!$B4))</f>
        <v>0</v>
      </c>
      <c r="AG4" s="5">
        <f>MAX(0, AF4*(1+forecast!$B4))</f>
        <v>0</v>
      </c>
    </row>
    <row r="5" spans="1:33" x14ac:dyDescent="0.45">
      <c r="A5" t="s">
        <v>6</v>
      </c>
      <c r="B5" s="5">
        <f>Residential_calculation!F11</f>
        <v>2411145280.7737145</v>
      </c>
      <c r="C5" s="5">
        <f>MAX(0, B5*(1+forecast!$B5))</f>
        <v>2420789861.8968096</v>
      </c>
      <c r="D5" s="5">
        <f>MAX(0, C5*(1+forecast!$B5))</f>
        <v>2430473021.3443966</v>
      </c>
      <c r="E5" s="5">
        <f>MAX(0, D5*(1+forecast!$B5))</f>
        <v>2440194913.4297743</v>
      </c>
      <c r="F5" s="5">
        <f>MAX(0, E5*(1+forecast!$B5))</f>
        <v>2449955693.0834932</v>
      </c>
      <c r="G5" s="5">
        <f>MAX(0, F5*(1+forecast!$B5))</f>
        <v>2459755515.8558273</v>
      </c>
      <c r="H5" s="5">
        <f>MAX(0, G5*(1+forecast!$B5))</f>
        <v>2469594537.9192505</v>
      </c>
      <c r="I5" s="5">
        <f>MAX(0, H5*(1+forecast!$B5))</f>
        <v>2479472916.0709276</v>
      </c>
      <c r="J5" s="5">
        <f>MAX(0, I5*(1+forecast!$B5))</f>
        <v>2489390807.7352114</v>
      </c>
      <c r="K5" s="5">
        <f>MAX(0, J5*(1+forecast!$B5))</f>
        <v>2499348370.9661522</v>
      </c>
      <c r="L5" s="5">
        <f>MAX(0, K5*(1+forecast!$B5))</f>
        <v>2509345764.450017</v>
      </c>
      <c r="M5" s="5">
        <f>MAX(0, L5*(1+forecast!$B5))</f>
        <v>2519383147.5078173</v>
      </c>
      <c r="N5" s="5">
        <f>MAX(0, M5*(1+forecast!$B5))</f>
        <v>2529460680.0978484</v>
      </c>
      <c r="O5" s="5">
        <f>MAX(0, N5*(1+forecast!$B5))</f>
        <v>2539578522.8182397</v>
      </c>
      <c r="P5" s="5">
        <f>MAX(0, O5*(1+forecast!$B5))</f>
        <v>2549736836.9095125</v>
      </c>
      <c r="Q5" s="5">
        <f>MAX(0, P5*(1+forecast!$B5))</f>
        <v>2559935784.2571507</v>
      </c>
      <c r="R5" s="5">
        <f>MAX(0, Q5*(1+forecast!$B5))</f>
        <v>2570175527.3941793</v>
      </c>
      <c r="S5" s="5">
        <f>MAX(0, R5*(1+forecast!$B5))</f>
        <v>2580456229.503756</v>
      </c>
      <c r="T5" s="5">
        <f>MAX(0, S5*(1+forecast!$B5))</f>
        <v>2590778054.421771</v>
      </c>
      <c r="U5" s="5">
        <f>MAX(0, T5*(1+forecast!$B5))</f>
        <v>2601141166.6394582</v>
      </c>
      <c r="V5" s="5">
        <f>MAX(0, U5*(1+forecast!$B5))</f>
        <v>2611545731.306016</v>
      </c>
      <c r="W5" s="5">
        <f>MAX(0, V5*(1+forecast!$B5))</f>
        <v>2621991914.2312403</v>
      </c>
      <c r="X5" s="5">
        <f>MAX(0, W5*(1+forecast!$B5))</f>
        <v>2632479881.8881655</v>
      </c>
      <c r="Y5" s="5">
        <f>MAX(0, X5*(1+forecast!$B5))</f>
        <v>2643009801.4157181</v>
      </c>
      <c r="Z5" s="5">
        <f>MAX(0, Y5*(1+forecast!$B5))</f>
        <v>2653581840.6213808</v>
      </c>
      <c r="AA5" s="5">
        <f>MAX(0, Z5*(1+forecast!$B5))</f>
        <v>2664196167.9838662</v>
      </c>
      <c r="AB5" s="5">
        <f>MAX(0, AA5*(1+forecast!$B5))</f>
        <v>2674852952.6558018</v>
      </c>
      <c r="AC5" s="5">
        <f>MAX(0, AB5*(1+forecast!$B5))</f>
        <v>2685552364.4664249</v>
      </c>
      <c r="AD5" s="5">
        <f>MAX(0, AC5*(1+forecast!$B5))</f>
        <v>2696294573.9242907</v>
      </c>
      <c r="AE5" s="5">
        <f>MAX(0, AD5*(1+forecast!$B5))</f>
        <v>2707079752.2199879</v>
      </c>
      <c r="AF5" s="5">
        <f>MAX(0, AE5*(1+forecast!$B5))</f>
        <v>2717908071.228868</v>
      </c>
      <c r="AG5" s="5">
        <f>MAX(0, AF5*(1+forecast!$B5))</f>
        <v>2728779703.5137835</v>
      </c>
    </row>
    <row r="6" spans="1:33" x14ac:dyDescent="0.45">
      <c r="A6" t="s">
        <v>7</v>
      </c>
      <c r="B6" s="5">
        <f>Residential_calculation!F12</f>
        <v>92522596361.075775</v>
      </c>
      <c r="C6" s="5">
        <f>MAX(0, B6*(1+forecast!$B6))</f>
        <v>94002957902.852982</v>
      </c>
      <c r="D6" s="5">
        <f>MAX(0, C6*(1+forecast!$B6))</f>
        <v>95507005229.29863</v>
      </c>
      <c r="E6" s="5">
        <f>MAX(0, D6*(1+forecast!$B6))</f>
        <v>97035117312.967407</v>
      </c>
      <c r="F6" s="5">
        <f>MAX(0, E6*(1+forecast!$B6))</f>
        <v>98587679189.974884</v>
      </c>
      <c r="G6" s="5">
        <f>MAX(0, F6*(1+forecast!$B6))</f>
        <v>100165082057.01448</v>
      </c>
      <c r="H6" s="5">
        <f>MAX(0, G6*(1+forecast!$B6))</f>
        <v>101767723369.92671</v>
      </c>
      <c r="I6" s="5">
        <f>MAX(0, H6*(1+forecast!$B6))</f>
        <v>103396006943.84554</v>
      </c>
      <c r="J6" s="5">
        <f>MAX(0, I6*(1+forecast!$B6))</f>
        <v>105050343054.94707</v>
      </c>
      <c r="K6" s="5">
        <f>MAX(0, J6*(1+forecast!$B6))</f>
        <v>106731148543.82622</v>
      </c>
      <c r="L6" s="5">
        <f>MAX(0, K6*(1+forecast!$B6))</f>
        <v>108438846920.52744</v>
      </c>
      <c r="M6" s="5">
        <f>MAX(0, L6*(1+forecast!$B6))</f>
        <v>110173868471.25587</v>
      </c>
      <c r="N6" s="5">
        <f>MAX(0, M6*(1+forecast!$B6))</f>
        <v>111936650366.79597</v>
      </c>
      <c r="O6" s="5">
        <f>MAX(0, N6*(1+forecast!$B6))</f>
        <v>113727636772.66472</v>
      </c>
      <c r="P6" s="5">
        <f>MAX(0, O6*(1+forecast!$B6))</f>
        <v>115547278961.02736</v>
      </c>
      <c r="Q6" s="5">
        <f>MAX(0, P6*(1+forecast!$B6))</f>
        <v>117396035424.40379</v>
      </c>
      <c r="R6" s="5">
        <f>MAX(0, Q6*(1+forecast!$B6))</f>
        <v>119274371991.19426</v>
      </c>
      <c r="S6" s="5">
        <f>MAX(0, R6*(1+forecast!$B6))</f>
        <v>121182761943.05338</v>
      </c>
      <c r="T6" s="5">
        <f>MAX(0, S6*(1+forecast!$B6))</f>
        <v>123121686134.14223</v>
      </c>
      <c r="U6" s="5">
        <f>MAX(0, T6*(1+forecast!$B6))</f>
        <v>125091633112.2885</v>
      </c>
      <c r="V6" s="5">
        <f>MAX(0, U6*(1+forecast!$B6))</f>
        <v>127093099242.08511</v>
      </c>
      <c r="W6" s="5">
        <f>MAX(0, V6*(1+forecast!$B6))</f>
        <v>129126588829.95848</v>
      </c>
      <c r="X6" s="5">
        <f>MAX(0, W6*(1+forecast!$B6))</f>
        <v>131192614251.23782</v>
      </c>
      <c r="Y6" s="5">
        <f>MAX(0, X6*(1+forecast!$B6))</f>
        <v>133291696079.25763</v>
      </c>
      <c r="Z6" s="5">
        <f>MAX(0, Y6*(1+forecast!$B6))</f>
        <v>135424363216.52576</v>
      </c>
      <c r="AA6" s="5">
        <f>MAX(0, Z6*(1+forecast!$B6))</f>
        <v>137591153027.99017</v>
      </c>
      <c r="AB6" s="5">
        <f>MAX(0, AA6*(1+forecast!$B6))</f>
        <v>139792611476.43802</v>
      </c>
      <c r="AC6" s="5">
        <f>MAX(0, AB6*(1+forecast!$B6))</f>
        <v>142029293260.06104</v>
      </c>
      <c r="AD6" s="5">
        <f>MAX(0, AC6*(1+forecast!$B6))</f>
        <v>144301761952.22202</v>
      </c>
      <c r="AE6" s="5">
        <f>MAX(0, AD6*(1+forecast!$B6))</f>
        <v>146610590143.45758</v>
      </c>
      <c r="AF6" s="5">
        <f>MAX(0, AE6*(1+forecast!$B6))</f>
        <v>148956359585.7529</v>
      </c>
      <c r="AG6" s="5">
        <f>MAX(0, AF6*(1+forecast!$B6))</f>
        <v>151339661339.12494</v>
      </c>
    </row>
    <row r="7" spans="1:33" x14ac:dyDescent="0.45">
      <c r="A7" t="s">
        <v>8</v>
      </c>
      <c r="B7" s="5">
        <f>Residential_calculation!F13</f>
        <v>0</v>
      </c>
      <c r="C7" s="5">
        <f>MAX(0, B7*(1+forecast!$B7))</f>
        <v>0</v>
      </c>
      <c r="D7" s="5">
        <f>MAX(0, C7*(1+forecast!$B7))</f>
        <v>0</v>
      </c>
      <c r="E7" s="5">
        <f>MAX(0, D7*(1+forecast!$B7))</f>
        <v>0</v>
      </c>
      <c r="F7" s="5">
        <f>MAX(0, E7*(1+forecast!$B7))</f>
        <v>0</v>
      </c>
      <c r="G7" s="5">
        <f>MAX(0, F7*(1+forecast!$B7))</f>
        <v>0</v>
      </c>
      <c r="H7" s="5">
        <f>MAX(0, G7*(1+forecast!$B7))</f>
        <v>0</v>
      </c>
      <c r="I7" s="5">
        <f>MAX(0, H7*(1+forecast!$B7))</f>
        <v>0</v>
      </c>
      <c r="J7" s="5">
        <f>MAX(0, I7*(1+forecast!$B7))</f>
        <v>0</v>
      </c>
      <c r="K7" s="5">
        <f>MAX(0, J7*(1+forecast!$B7))</f>
        <v>0</v>
      </c>
      <c r="L7" s="5">
        <f>MAX(0, K7*(1+forecast!$B7))</f>
        <v>0</v>
      </c>
      <c r="M7" s="5">
        <f>MAX(0, L7*(1+forecast!$B7))</f>
        <v>0</v>
      </c>
      <c r="N7" s="5">
        <f>MAX(0, M7*(1+forecast!$B7))</f>
        <v>0</v>
      </c>
      <c r="O7" s="5">
        <f>MAX(0, N7*(1+forecast!$B7))</f>
        <v>0</v>
      </c>
      <c r="P7" s="5">
        <f>MAX(0, O7*(1+forecast!$B7))</f>
        <v>0</v>
      </c>
      <c r="Q7" s="5">
        <f>MAX(0, P7*(1+forecast!$B7))</f>
        <v>0</v>
      </c>
      <c r="R7" s="5">
        <f>MAX(0, Q7*(1+forecast!$B7))</f>
        <v>0</v>
      </c>
      <c r="S7" s="5">
        <f>MAX(0, R7*(1+forecast!$B7))</f>
        <v>0</v>
      </c>
      <c r="T7" s="5">
        <f>MAX(0, S7*(1+forecast!$B7))</f>
        <v>0</v>
      </c>
      <c r="U7" s="5">
        <f>MAX(0, T7*(1+forecast!$B7))</f>
        <v>0</v>
      </c>
      <c r="V7" s="5">
        <f>MAX(0, U7*(1+forecast!$B7))</f>
        <v>0</v>
      </c>
      <c r="W7" s="5">
        <f>MAX(0, V7*(1+forecast!$B7))</f>
        <v>0</v>
      </c>
      <c r="X7" s="5">
        <f>MAX(0, W7*(1+forecast!$B7))</f>
        <v>0</v>
      </c>
      <c r="Y7" s="5">
        <f>MAX(0, X7*(1+forecast!$B7))</f>
        <v>0</v>
      </c>
      <c r="Z7" s="5">
        <f>MAX(0, Y7*(1+forecast!$B7))</f>
        <v>0</v>
      </c>
      <c r="AA7" s="5">
        <f>MAX(0, Z7*(1+forecast!$B7))</f>
        <v>0</v>
      </c>
      <c r="AB7" s="5">
        <f>MAX(0, AA7*(1+forecast!$B7))</f>
        <v>0</v>
      </c>
      <c r="AC7" s="5">
        <f>MAX(0, AB7*(1+forecast!$B7))</f>
        <v>0</v>
      </c>
      <c r="AD7" s="5">
        <f>MAX(0, AC7*(1+forecast!$B7))</f>
        <v>0</v>
      </c>
      <c r="AE7" s="5">
        <f>MAX(0, AD7*(1+forecast!$B7))</f>
        <v>0</v>
      </c>
      <c r="AF7" s="5">
        <f>MAX(0, AE7*(1+forecast!$B7))</f>
        <v>0</v>
      </c>
      <c r="AG7" s="5">
        <f>MAX(0, AF7*(1+forecast!$B7))</f>
        <v>0</v>
      </c>
    </row>
    <row r="9" spans="1:33" x14ac:dyDescent="0.4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About</vt:lpstr>
      <vt:lpstr>KPX_1</vt:lpstr>
      <vt:lpstr>KPX_2</vt:lpstr>
      <vt:lpstr>Lighting</vt:lpstr>
      <vt:lpstr>ResidentialGasBoiler</vt:lpstr>
      <vt:lpstr>forecast</vt:lpstr>
      <vt:lpstr>Residential_calculation</vt:lpstr>
      <vt:lpstr>Commercial_Data</vt:lpstr>
      <vt:lpstr>BASoBC-urban-residential</vt:lpstr>
      <vt:lpstr>BASoBC-rural-residential</vt:lpstr>
      <vt:lpstr>BASoBC-commercial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Jarzomski</dc:creator>
  <cp:lastModifiedBy>Sanghyun Hong</cp:lastModifiedBy>
  <dcterms:created xsi:type="dcterms:W3CDTF">2015-06-22T19:19:55Z</dcterms:created>
  <dcterms:modified xsi:type="dcterms:W3CDTF">2021-09-24T08:42:16Z</dcterms:modified>
</cp:coreProperties>
</file>