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ong/Dropbox/Energy Innovation/InputData_Complete/elec/BTC/"/>
    </mc:Choice>
  </mc:AlternateContent>
  <xr:revisionPtr revIDLastSave="0" documentId="13_ncr:1_{27A9C16E-D886-9B4C-874F-E2628607F573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About" sheetId="1" r:id="rId1"/>
    <sheet name="EPSIS" sheetId="5" r:id="rId2"/>
    <sheet name="Transmission_Cap" sheetId="6" r:id="rId3"/>
    <sheet name="Line_length" sheetId="4" r:id="rId4"/>
    <sheet name="Calculations" sheetId="7" r:id="rId5"/>
    <sheet name="BTC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8" i="4" l="1"/>
  <c r="U28" i="4"/>
  <c r="C2" i="3"/>
  <c r="D2" i="3"/>
  <c r="E2" i="3"/>
  <c r="F2" i="3"/>
  <c r="G2" i="3"/>
  <c r="H2" i="3"/>
  <c r="I2" i="3"/>
  <c r="J2" i="3"/>
  <c r="K2" i="3"/>
  <c r="L2" i="3"/>
  <c r="B2" i="3"/>
  <c r="D19" i="7"/>
  <c r="E19" i="7"/>
  <c r="F19" i="7"/>
  <c r="G19" i="7"/>
  <c r="H19" i="7"/>
  <c r="I19" i="7"/>
  <c r="J19" i="7"/>
  <c r="K19" i="7"/>
  <c r="L19" i="7"/>
  <c r="M19" i="7"/>
  <c r="C19" i="7"/>
  <c r="V33" i="4"/>
  <c r="U33" i="4"/>
  <c r="E15" i="6"/>
  <c r="D14" i="7"/>
  <c r="E14" i="7"/>
  <c r="F14" i="7"/>
  <c r="G14" i="7"/>
  <c r="H14" i="7"/>
  <c r="I14" i="7"/>
  <c r="J14" i="7"/>
  <c r="K14" i="7"/>
  <c r="L14" i="7"/>
  <c r="M14" i="7"/>
  <c r="D15" i="7"/>
  <c r="E15" i="7"/>
  <c r="F15" i="7"/>
  <c r="G15" i="7"/>
  <c r="H15" i="7"/>
  <c r="I15" i="7"/>
  <c r="J15" i="7"/>
  <c r="K15" i="7"/>
  <c r="L15" i="7"/>
  <c r="M15" i="7"/>
  <c r="C15" i="7"/>
  <c r="C14" i="7"/>
  <c r="J6" i="7"/>
  <c r="U30" i="4"/>
  <c r="V30" i="4"/>
  <c r="U31" i="4"/>
  <c r="V31" i="4"/>
  <c r="V29" i="4"/>
  <c r="U29" i="4"/>
  <c r="K30" i="4"/>
  <c r="D5" i="7" s="1"/>
  <c r="L30" i="4"/>
  <c r="E5" i="7" s="1"/>
  <c r="O30" i="4"/>
  <c r="AH5" i="7" s="1"/>
  <c r="AH15" i="7" s="1"/>
  <c r="M31" i="4"/>
  <c r="F6" i="7" s="1"/>
  <c r="Q31" i="4"/>
  <c r="T31" i="4"/>
  <c r="M6" i="7" s="1"/>
  <c r="K32" i="4"/>
  <c r="D7" i="7" s="1"/>
  <c r="M32" i="4"/>
  <c r="F7" i="7" s="1"/>
  <c r="N32" i="4"/>
  <c r="G7" i="7" s="1"/>
  <c r="O32" i="4"/>
  <c r="P32" i="4"/>
  <c r="Q33" i="4"/>
  <c r="J8" i="7" s="1"/>
  <c r="R33" i="4"/>
  <c r="K8" i="7" s="1"/>
  <c r="S11" i="4"/>
  <c r="S29" i="4" s="1"/>
  <c r="L4" i="7" s="1"/>
  <c r="T11" i="4"/>
  <c r="T29" i="4" s="1"/>
  <c r="M4" i="7" s="1"/>
  <c r="N15" i="4"/>
  <c r="N33" i="4" s="1"/>
  <c r="G8" i="7" s="1"/>
  <c r="O15" i="4"/>
  <c r="O33" i="4" s="1"/>
  <c r="N5" i="4"/>
  <c r="N12" i="4" s="1"/>
  <c r="N30" i="4" s="1"/>
  <c r="G5" i="7" s="1"/>
  <c r="O5" i="4"/>
  <c r="O12" i="4" s="1"/>
  <c r="P5" i="4"/>
  <c r="P12" i="4" s="1"/>
  <c r="P30" i="4" s="1"/>
  <c r="Q5" i="4"/>
  <c r="Q12" i="4" s="1"/>
  <c r="Q30" i="4" s="1"/>
  <c r="J5" i="7" s="1"/>
  <c r="R5" i="4"/>
  <c r="R12" i="4" s="1"/>
  <c r="R30" i="4" s="1"/>
  <c r="K5" i="7" s="1"/>
  <c r="S5" i="4"/>
  <c r="S12" i="4" s="1"/>
  <c r="S30" i="4" s="1"/>
  <c r="L5" i="7" s="1"/>
  <c r="T5" i="4"/>
  <c r="T12" i="4" s="1"/>
  <c r="T30" i="4" s="1"/>
  <c r="M5" i="7" s="1"/>
  <c r="N6" i="4"/>
  <c r="N13" i="4" s="1"/>
  <c r="N31" i="4" s="1"/>
  <c r="G6" i="7" s="1"/>
  <c r="O6" i="4"/>
  <c r="O13" i="4" s="1"/>
  <c r="O31" i="4" s="1"/>
  <c r="P6" i="4"/>
  <c r="P13" i="4" s="1"/>
  <c r="P31" i="4" s="1"/>
  <c r="I6" i="7" s="1"/>
  <c r="Q6" i="4"/>
  <c r="Q13" i="4" s="1"/>
  <c r="R6" i="4"/>
  <c r="R13" i="4" s="1"/>
  <c r="R31" i="4" s="1"/>
  <c r="K6" i="7" s="1"/>
  <c r="S6" i="4"/>
  <c r="S13" i="4" s="1"/>
  <c r="S31" i="4" s="1"/>
  <c r="L6" i="7" s="1"/>
  <c r="T6" i="4"/>
  <c r="T13" i="4" s="1"/>
  <c r="N7" i="4"/>
  <c r="N14" i="4" s="1"/>
  <c r="O7" i="4"/>
  <c r="O14" i="4" s="1"/>
  <c r="P7" i="4"/>
  <c r="P14" i="4" s="1"/>
  <c r="Q7" i="4"/>
  <c r="Q14" i="4" s="1"/>
  <c r="Q32" i="4" s="1"/>
  <c r="J7" i="7" s="1"/>
  <c r="R7" i="4"/>
  <c r="R14" i="4" s="1"/>
  <c r="R32" i="4" s="1"/>
  <c r="K7" i="7" s="1"/>
  <c r="S7" i="4"/>
  <c r="S14" i="4" s="1"/>
  <c r="S32" i="4" s="1"/>
  <c r="L7" i="7" s="1"/>
  <c r="T7" i="4"/>
  <c r="T14" i="4" s="1"/>
  <c r="T32" i="4" s="1"/>
  <c r="M7" i="7" s="1"/>
  <c r="N8" i="4"/>
  <c r="O8" i="4"/>
  <c r="P8" i="4"/>
  <c r="P15" i="4" s="1"/>
  <c r="P33" i="4" s="1"/>
  <c r="I8" i="7" s="1"/>
  <c r="Q8" i="4"/>
  <c r="Q15" i="4" s="1"/>
  <c r="R8" i="4"/>
  <c r="R15" i="4" s="1"/>
  <c r="S8" i="4"/>
  <c r="S15" i="4" s="1"/>
  <c r="S33" i="4" s="1"/>
  <c r="L8" i="7" s="1"/>
  <c r="T8" i="4"/>
  <c r="T15" i="4" s="1"/>
  <c r="T33" i="4" s="1"/>
  <c r="M8" i="7" s="1"/>
  <c r="T4" i="4"/>
  <c r="S4" i="4"/>
  <c r="R4" i="4"/>
  <c r="R11" i="4" s="1"/>
  <c r="R29" i="4" s="1"/>
  <c r="K4" i="7" s="1"/>
  <c r="Q4" i="4"/>
  <c r="Q11" i="4" s="1"/>
  <c r="Q29" i="4" s="1"/>
  <c r="J4" i="7" s="1"/>
  <c r="P4" i="4"/>
  <c r="P11" i="4" s="1"/>
  <c r="P29" i="4" s="1"/>
  <c r="I4" i="7" s="1"/>
  <c r="O4" i="4"/>
  <c r="O11" i="4" s="1"/>
  <c r="O29" i="4" s="1"/>
  <c r="N4" i="4"/>
  <c r="N11" i="4" s="1"/>
  <c r="N29" i="4" s="1"/>
  <c r="G4" i="7" s="1"/>
  <c r="M5" i="4"/>
  <c r="M12" i="4" s="1"/>
  <c r="M30" i="4" s="1"/>
  <c r="F5" i="7" s="1"/>
  <c r="M6" i="4"/>
  <c r="M13" i="4" s="1"/>
  <c r="M7" i="4"/>
  <c r="M14" i="4" s="1"/>
  <c r="M8" i="4"/>
  <c r="M15" i="4" s="1"/>
  <c r="M33" i="4" s="1"/>
  <c r="F8" i="7" s="1"/>
  <c r="M4" i="4"/>
  <c r="M11" i="4" s="1"/>
  <c r="M29" i="4" s="1"/>
  <c r="F4" i="7" s="1"/>
  <c r="L5" i="4"/>
  <c r="L12" i="4" s="1"/>
  <c r="L6" i="4"/>
  <c r="L13" i="4" s="1"/>
  <c r="L31" i="4" s="1"/>
  <c r="E6" i="7" s="1"/>
  <c r="L7" i="4"/>
  <c r="L14" i="4" s="1"/>
  <c r="L32" i="4" s="1"/>
  <c r="E7" i="7" s="1"/>
  <c r="L8" i="4"/>
  <c r="L15" i="4" s="1"/>
  <c r="L33" i="4" s="1"/>
  <c r="E8" i="7" s="1"/>
  <c r="L4" i="4"/>
  <c r="L11" i="4" s="1"/>
  <c r="L29" i="4" s="1"/>
  <c r="E4" i="7" s="1"/>
  <c r="K5" i="4"/>
  <c r="K12" i="4" s="1"/>
  <c r="K6" i="4"/>
  <c r="K13" i="4" s="1"/>
  <c r="K31" i="4" s="1"/>
  <c r="D6" i="7" s="1"/>
  <c r="K7" i="4"/>
  <c r="K14" i="4" s="1"/>
  <c r="K8" i="4"/>
  <c r="K15" i="4" s="1"/>
  <c r="K33" i="4" s="1"/>
  <c r="D8" i="7" s="1"/>
  <c r="K4" i="4"/>
  <c r="K11" i="4" s="1"/>
  <c r="K29" i="4" s="1"/>
  <c r="D4" i="7" s="1"/>
  <c r="J5" i="4"/>
  <c r="J12" i="4" s="1"/>
  <c r="J30" i="4" s="1"/>
  <c r="C5" i="7" s="1"/>
  <c r="J6" i="4"/>
  <c r="J13" i="4" s="1"/>
  <c r="J31" i="4" s="1"/>
  <c r="C6" i="7" s="1"/>
  <c r="J7" i="4"/>
  <c r="J14" i="4" s="1"/>
  <c r="J32" i="4" s="1"/>
  <c r="J8" i="4"/>
  <c r="J15" i="4" s="1"/>
  <c r="J33" i="4" s="1"/>
  <c r="C8" i="7" s="1"/>
  <c r="J4" i="4"/>
  <c r="J11" i="4" s="1"/>
  <c r="J29" i="4" s="1"/>
  <c r="C4" i="7" s="1"/>
  <c r="N14" i="6"/>
  <c r="L18" i="7" s="1"/>
  <c r="K5" i="6"/>
  <c r="K6" i="6" s="1"/>
  <c r="K7" i="6" s="1"/>
  <c r="J14" i="6" s="1"/>
  <c r="J5" i="6"/>
  <c r="J6" i="6" s="1"/>
  <c r="L17" i="7" l="1"/>
  <c r="K17" i="7"/>
  <c r="J17" i="7"/>
  <c r="I17" i="7"/>
  <c r="C17" i="7"/>
  <c r="H17" i="7"/>
  <c r="G17" i="7"/>
  <c r="F17" i="7"/>
  <c r="E17" i="7"/>
  <c r="D17" i="7"/>
  <c r="M17" i="7"/>
  <c r="K18" i="7"/>
  <c r="J18" i="7"/>
  <c r="I18" i="7"/>
  <c r="G18" i="7"/>
  <c r="C18" i="7"/>
  <c r="H18" i="7"/>
  <c r="F18" i="7"/>
  <c r="E18" i="7"/>
  <c r="D18" i="7"/>
  <c r="M18" i="7"/>
  <c r="AM4" i="7"/>
  <c r="AM14" i="7" s="1"/>
  <c r="AA4" i="7"/>
  <c r="AA14" i="7" s="1"/>
  <c r="O4" i="7"/>
  <c r="O14" i="7" s="1"/>
  <c r="Z4" i="7"/>
  <c r="Z14" i="7" s="1"/>
  <c r="AP4" i="7"/>
  <c r="AP14" i="7" s="1"/>
  <c r="AL4" i="7"/>
  <c r="AL14" i="7" s="1"/>
  <c r="N4" i="7"/>
  <c r="N14" i="7" s="1"/>
  <c r="AK4" i="7"/>
  <c r="AK14" i="7" s="1"/>
  <c r="Y4" i="7"/>
  <c r="Y14" i="7" s="1"/>
  <c r="AF4" i="7"/>
  <c r="AF14" i="7" s="1"/>
  <c r="AJ4" i="7"/>
  <c r="AJ14" i="7" s="1"/>
  <c r="X4" i="7"/>
  <c r="X14" i="7" s="1"/>
  <c r="AI4" i="7"/>
  <c r="AI14" i="7" s="1"/>
  <c r="AO4" i="7"/>
  <c r="AO14" i="7" s="1"/>
  <c r="W4" i="7"/>
  <c r="W14" i="7" s="1"/>
  <c r="AH4" i="7"/>
  <c r="AH14" i="7" s="1"/>
  <c r="V4" i="7"/>
  <c r="V14" i="7" s="1"/>
  <c r="T4" i="7"/>
  <c r="T14" i="7" s="1"/>
  <c r="Q4" i="7"/>
  <c r="Q14" i="7" s="1"/>
  <c r="AG4" i="7"/>
  <c r="AG14" i="7" s="1"/>
  <c r="AQ4" i="7"/>
  <c r="AQ14" i="7" s="1"/>
  <c r="AE4" i="7"/>
  <c r="AE14" i="7" s="1"/>
  <c r="S4" i="7"/>
  <c r="S14" i="7" s="1"/>
  <c r="AD4" i="7"/>
  <c r="AD14" i="7" s="1"/>
  <c r="AN4" i="7"/>
  <c r="AN14" i="7" s="1"/>
  <c r="AB4" i="7"/>
  <c r="AB14" i="7" s="1"/>
  <c r="P4" i="7"/>
  <c r="P14" i="7" s="1"/>
  <c r="U4" i="7"/>
  <c r="U14" i="7" s="1"/>
  <c r="H4" i="7"/>
  <c r="R4" i="7"/>
  <c r="R14" i="7" s="1"/>
  <c r="AC4" i="7"/>
  <c r="AC14" i="7" s="1"/>
  <c r="AM5" i="7"/>
  <c r="AM15" i="7" s="1"/>
  <c r="I5" i="7"/>
  <c r="R5" i="7"/>
  <c r="R15" i="7" s="1"/>
  <c r="AA5" i="7"/>
  <c r="AA15" i="7" s="1"/>
  <c r="AK5" i="7"/>
  <c r="AK15" i="7" s="1"/>
  <c r="AJ5" i="7"/>
  <c r="AJ15" i="7" s="1"/>
  <c r="Y5" i="7"/>
  <c r="Y15" i="7" s="1"/>
  <c r="P5" i="7"/>
  <c r="P15" i="7" s="1"/>
  <c r="O5" i="7"/>
  <c r="O15" i="7" s="1"/>
  <c r="X5" i="7"/>
  <c r="X15" i="7" s="1"/>
  <c r="N5" i="7"/>
  <c r="N15" i="7" s="1"/>
  <c r="AO6" i="7"/>
  <c r="AC6" i="7"/>
  <c r="Q6" i="7"/>
  <c r="AN6" i="7"/>
  <c r="AB6" i="7"/>
  <c r="P6" i="7"/>
  <c r="AM6" i="7"/>
  <c r="AA6" i="7"/>
  <c r="O6" i="7"/>
  <c r="T6" i="7"/>
  <c r="S6" i="7"/>
  <c r="AL6" i="7"/>
  <c r="Z6" i="7"/>
  <c r="N6" i="7"/>
  <c r="AK6" i="7"/>
  <c r="Y6" i="7"/>
  <c r="AJ6" i="7"/>
  <c r="X6" i="7"/>
  <c r="AH6" i="7"/>
  <c r="AQ6" i="7"/>
  <c r="AI6" i="7"/>
  <c r="W6" i="7"/>
  <c r="AF6" i="7"/>
  <c r="AG6" i="7"/>
  <c r="U6" i="7"/>
  <c r="AE6" i="7"/>
  <c r="AP6" i="7"/>
  <c r="AD6" i="7"/>
  <c r="R6" i="7"/>
  <c r="V6" i="7"/>
  <c r="H6" i="7"/>
  <c r="V32" i="4"/>
  <c r="U32" i="4"/>
  <c r="N7" i="7" s="1"/>
  <c r="N17" i="7" s="1"/>
  <c r="C7" i="7"/>
  <c r="AQ8" i="7"/>
  <c r="AQ18" i="7" s="1"/>
  <c r="AE8" i="7"/>
  <c r="AE18" i="7" s="1"/>
  <c r="S8" i="7"/>
  <c r="S18" i="7" s="1"/>
  <c r="V8" i="7"/>
  <c r="V18" i="7" s="1"/>
  <c r="AP8" i="7"/>
  <c r="AP18" i="7" s="1"/>
  <c r="AD8" i="7"/>
  <c r="AD18" i="7" s="1"/>
  <c r="R8" i="7"/>
  <c r="R18" i="7" s="1"/>
  <c r="AO8" i="7"/>
  <c r="AO18" i="7" s="1"/>
  <c r="AC8" i="7"/>
  <c r="AC18" i="7" s="1"/>
  <c r="Q8" i="7"/>
  <c r="Q18" i="7" s="1"/>
  <c r="AJ8" i="7"/>
  <c r="AJ18" i="7" s="1"/>
  <c r="U8" i="7"/>
  <c r="U18" i="7" s="1"/>
  <c r="AN8" i="7"/>
  <c r="AN18" i="7" s="1"/>
  <c r="AB8" i="7"/>
  <c r="AB18" i="7" s="1"/>
  <c r="P8" i="7"/>
  <c r="P18" i="7" s="1"/>
  <c r="AG8" i="7"/>
  <c r="AG18" i="7" s="1"/>
  <c r="AM8" i="7"/>
  <c r="AM18" i="7" s="1"/>
  <c r="AA8" i="7"/>
  <c r="AA18" i="7" s="1"/>
  <c r="O8" i="7"/>
  <c r="O18" i="7" s="1"/>
  <c r="AH8" i="7"/>
  <c r="AH18" i="7" s="1"/>
  <c r="AL8" i="7"/>
  <c r="AL18" i="7" s="1"/>
  <c r="Z8" i="7"/>
  <c r="Z18" i="7" s="1"/>
  <c r="N8" i="7"/>
  <c r="N18" i="7" s="1"/>
  <c r="AK8" i="7"/>
  <c r="AK18" i="7" s="1"/>
  <c r="Y8" i="7"/>
  <c r="Y18" i="7" s="1"/>
  <c r="AI8" i="7"/>
  <c r="AI18" i="7" s="1"/>
  <c r="W8" i="7"/>
  <c r="W18" i="7" s="1"/>
  <c r="AF8" i="7"/>
  <c r="AF18" i="7" s="1"/>
  <c r="T8" i="7"/>
  <c r="T18" i="7" s="1"/>
  <c r="H8" i="7"/>
  <c r="X8" i="7"/>
  <c r="X18" i="7" s="1"/>
  <c r="W5" i="7"/>
  <c r="W15" i="7" s="1"/>
  <c r="AI5" i="7"/>
  <c r="AI15" i="7" s="1"/>
  <c r="Z5" i="7"/>
  <c r="Z15" i="7" s="1"/>
  <c r="AL5" i="7"/>
  <c r="AL15" i="7" s="1"/>
  <c r="AB5" i="7"/>
  <c r="AB15" i="7" s="1"/>
  <c r="AN5" i="7"/>
  <c r="AN15" i="7" s="1"/>
  <c r="Q5" i="7"/>
  <c r="Q15" i="7" s="1"/>
  <c r="AC5" i="7"/>
  <c r="AC15" i="7" s="1"/>
  <c r="AO5" i="7"/>
  <c r="AO15" i="7" s="1"/>
  <c r="AD5" i="7"/>
  <c r="AD15" i="7" s="1"/>
  <c r="AP5" i="7"/>
  <c r="AP15" i="7" s="1"/>
  <c r="H7" i="7"/>
  <c r="S5" i="7"/>
  <c r="S15" i="7" s="1"/>
  <c r="AE5" i="7"/>
  <c r="AE15" i="7" s="1"/>
  <c r="AQ5" i="7"/>
  <c r="AQ15" i="7" s="1"/>
  <c r="I7" i="7"/>
  <c r="H5" i="7"/>
  <c r="T5" i="7"/>
  <c r="T15" i="7" s="1"/>
  <c r="AF5" i="7"/>
  <c r="AF15" i="7" s="1"/>
  <c r="U5" i="7"/>
  <c r="U15" i="7" s="1"/>
  <c r="AG5" i="7"/>
  <c r="AG15" i="7" s="1"/>
  <c r="V5" i="7"/>
  <c r="V15" i="7" s="1"/>
  <c r="L14" i="6"/>
  <c r="M14" i="6"/>
  <c r="K14" i="6"/>
  <c r="AF7" i="7" l="1"/>
  <c r="AF17" i="7" s="1"/>
  <c r="V7" i="7"/>
  <c r="V17" i="7" s="1"/>
  <c r="AE7" i="7"/>
  <c r="AE17" i="7" s="1"/>
  <c r="AB7" i="7"/>
  <c r="AB17" i="7" s="1"/>
  <c r="F16" i="7"/>
  <c r="R16" i="7"/>
  <c r="AD16" i="7"/>
  <c r="AP16" i="7"/>
  <c r="AQ16" i="7"/>
  <c r="G16" i="7"/>
  <c r="S16" i="7"/>
  <c r="AE16" i="7"/>
  <c r="AE19" i="7" s="1"/>
  <c r="AD2" i="3" s="1"/>
  <c r="C16" i="7"/>
  <c r="H16" i="7"/>
  <c r="T16" i="7"/>
  <c r="AF16" i="7"/>
  <c r="AF19" i="7" s="1"/>
  <c r="AE2" i="3" s="1"/>
  <c r="I16" i="7"/>
  <c r="U16" i="7"/>
  <c r="AG16" i="7"/>
  <c r="J16" i="7"/>
  <c r="V16" i="7"/>
  <c r="V19" i="7" s="1"/>
  <c r="U2" i="3" s="1"/>
  <c r="AH16" i="7"/>
  <c r="K16" i="7"/>
  <c r="W16" i="7"/>
  <c r="AI16" i="7"/>
  <c r="N16" i="7"/>
  <c r="N19" i="7" s="1"/>
  <c r="M2" i="3" s="1"/>
  <c r="L16" i="7"/>
  <c r="X16" i="7"/>
  <c r="AJ16" i="7"/>
  <c r="Z16" i="7"/>
  <c r="M16" i="7"/>
  <c r="Y16" i="7"/>
  <c r="AK16" i="7"/>
  <c r="AL16" i="7"/>
  <c r="O16" i="7"/>
  <c r="AA16" i="7"/>
  <c r="AA19" i="7" s="1"/>
  <c r="Z2" i="3" s="1"/>
  <c r="AM16" i="7"/>
  <c r="D16" i="7"/>
  <c r="P16" i="7"/>
  <c r="AB16" i="7"/>
  <c r="AB19" i="7" s="1"/>
  <c r="AA2" i="3" s="1"/>
  <c r="AN16" i="7"/>
  <c r="E16" i="7"/>
  <c r="Q16" i="7"/>
  <c r="AC16" i="7"/>
  <c r="AO16" i="7"/>
  <c r="AI7" i="7"/>
  <c r="AI17" i="7" s="1"/>
  <c r="W7" i="7"/>
  <c r="W17" i="7" s="1"/>
  <c r="U7" i="7"/>
  <c r="U17" i="7" s="1"/>
  <c r="AQ7" i="7"/>
  <c r="AQ17" i="7" s="1"/>
  <c r="AN7" i="7"/>
  <c r="AN17" i="7" s="1"/>
  <c r="S7" i="7"/>
  <c r="S17" i="7" s="1"/>
  <c r="P7" i="7"/>
  <c r="P17" i="7" s="1"/>
  <c r="Q7" i="7"/>
  <c r="Q17" i="7" s="1"/>
  <c r="AJ7" i="7"/>
  <c r="AJ17" i="7" s="1"/>
  <c r="AC7" i="7"/>
  <c r="AC17" i="7" s="1"/>
  <c r="AA7" i="7"/>
  <c r="AA17" i="7" s="1"/>
  <c r="Z7" i="7"/>
  <c r="Z17" i="7" s="1"/>
  <c r="AK7" i="7"/>
  <c r="AK17" i="7" s="1"/>
  <c r="AH7" i="7"/>
  <c r="AH17" i="7" s="1"/>
  <c r="O7" i="7"/>
  <c r="O17" i="7" s="1"/>
  <c r="AO7" i="7"/>
  <c r="AO17" i="7" s="1"/>
  <c r="Y7" i="7"/>
  <c r="Y17" i="7" s="1"/>
  <c r="AP7" i="7"/>
  <c r="AP17" i="7" s="1"/>
  <c r="T7" i="7"/>
  <c r="T17" i="7" s="1"/>
  <c r="AD7" i="7"/>
  <c r="AD17" i="7" s="1"/>
  <c r="X7" i="7"/>
  <c r="X17" i="7" s="1"/>
  <c r="R7" i="7"/>
  <c r="R17" i="7" s="1"/>
  <c r="AM7" i="7"/>
  <c r="AM17" i="7" s="1"/>
  <c r="AL7" i="7"/>
  <c r="AL17" i="7" s="1"/>
  <c r="AG7" i="7"/>
  <c r="AG17" i="7" s="1"/>
  <c r="P19" i="7" l="1"/>
  <c r="O2" i="3" s="1"/>
  <c r="T19" i="7"/>
  <c r="S2" i="3" s="1"/>
  <c r="S19" i="7"/>
  <c r="R2" i="3" s="1"/>
  <c r="AM19" i="7"/>
  <c r="AL2" i="3" s="1"/>
  <c r="AI19" i="7"/>
  <c r="AH2" i="3" s="1"/>
  <c r="W19" i="7"/>
  <c r="V2" i="3" s="1"/>
  <c r="O19" i="7"/>
  <c r="N2" i="3" s="1"/>
  <c r="AL19" i="7"/>
  <c r="AK2" i="3" s="1"/>
  <c r="AH19" i="7"/>
  <c r="AG2" i="3" s="1"/>
  <c r="AO19" i="7"/>
  <c r="AN2" i="3" s="1"/>
  <c r="AK19" i="7"/>
  <c r="AJ2" i="3" s="1"/>
  <c r="AQ19" i="7"/>
  <c r="AP2" i="3" s="1"/>
  <c r="AC19" i="7"/>
  <c r="AB2" i="3" s="1"/>
  <c r="Y19" i="7"/>
  <c r="X2" i="3" s="1"/>
  <c r="AP19" i="7"/>
  <c r="AO2" i="3" s="1"/>
  <c r="Q19" i="7"/>
  <c r="P2" i="3" s="1"/>
  <c r="AG19" i="7"/>
  <c r="AF2" i="3" s="1"/>
  <c r="AD19" i="7"/>
  <c r="AC2" i="3" s="1"/>
  <c r="Z19" i="7"/>
  <c r="Y2" i="3" s="1"/>
  <c r="U19" i="7"/>
  <c r="T2" i="3" s="1"/>
  <c r="R19" i="7"/>
  <c r="Q2" i="3" s="1"/>
  <c r="AN19" i="7"/>
  <c r="AM2" i="3" s="1"/>
  <c r="AJ19" i="7"/>
  <c r="AI2" i="3" s="1"/>
  <c r="X19" i="7"/>
  <c r="W2" i="3" s="1"/>
</calcChain>
</file>

<file path=xl/sharedStrings.xml><?xml version="1.0" encoding="utf-8"?>
<sst xmlns="http://schemas.openxmlformats.org/spreadsheetml/2006/main" count="430" uniqueCount="104">
  <si>
    <t>BTC BAU Transmission Capacity</t>
  </si>
  <si>
    <t>Source:</t>
  </si>
  <si>
    <t>BAU Transmission Capacity (MW*miles)</t>
  </si>
  <si>
    <t>Note:</t>
    <phoneticPr fontId="3" type="noConversion"/>
  </si>
  <si>
    <t>765kV</t>
    <phoneticPr fontId="3" type="noConversion"/>
  </si>
  <si>
    <t>345kV</t>
    <phoneticPr fontId="3" type="noConversion"/>
  </si>
  <si>
    <t>154kV</t>
    <phoneticPr fontId="3" type="noConversion"/>
  </si>
  <si>
    <t>MW</t>
    <phoneticPr fontId="3" type="noConversion"/>
  </si>
  <si>
    <t>EPSIS</t>
    <phoneticPr fontId="3" type="noConversion"/>
  </si>
  <si>
    <t>http://epsis.kpx.or.kr/epsisnew/selectEkfaPtcChart.do?menuId=050100</t>
  </si>
  <si>
    <t>연도</t>
  </si>
  <si>
    <t>구분</t>
  </si>
  <si>
    <t>선로길이(m)</t>
  </si>
  <si>
    <t>회선길이(c-m)</t>
  </si>
  <si>
    <t>전체전선길이(m)</t>
  </si>
  <si>
    <t>지지물수(기수)</t>
  </si>
  <si>
    <t>애자류(개)</t>
  </si>
  <si>
    <t>가공</t>
  </si>
  <si>
    <t>지중</t>
  </si>
  <si>
    <t>수중</t>
  </si>
  <si>
    <t>계</t>
  </si>
  <si>
    <t>철탑</t>
  </si>
  <si>
    <t>철주</t>
  </si>
  <si>
    <t>철관주</t>
  </si>
  <si>
    <t>콘크리트주</t>
  </si>
  <si>
    <t>목관주</t>
  </si>
  <si>
    <t>현수애자(볼형)</t>
  </si>
  <si>
    <t>현수애자(클레비형)</t>
  </si>
  <si>
    <t>현수애자(내무형)</t>
  </si>
  <si>
    <t>기타</t>
  </si>
  <si>
    <t>2020</t>
  </si>
  <si>
    <t>765 kV</t>
  </si>
  <si>
    <t>345 kV</t>
  </si>
  <si>
    <t>154 kV</t>
  </si>
  <si>
    <t>66 kV</t>
  </si>
  <si>
    <t>180 kV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</si>
  <si>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</si>
  <si>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</si>
  <si>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</si>
  <si>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</si>
  <si>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</si>
  <si>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</si>
  <si>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</si>
  <si>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</si>
  <si>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</si>
  <si>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</si>
  <si>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</si>
  <si>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</si>
  <si>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</si>
  <si>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</si>
  <si>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</si>
  <si>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</si>
  <si>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</si>
  <si>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</si>
  <si>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180kV HVDC Capacity :</t>
    <phoneticPr fontId="3" type="noConversion"/>
  </si>
  <si>
    <t>http://www.brasilco.com.br/images/equipamentos-ls-cable-system/catalogo-ls/cable-introduction-full-version.pdf</t>
  </si>
  <si>
    <t>LS Cable</t>
    <phoneticPr fontId="3" type="noConversion"/>
  </si>
  <si>
    <t>180kV HVDC</t>
    <phoneticPr fontId="3" type="noConversion"/>
  </si>
  <si>
    <t>Transmission Capacity</t>
    <phoneticPr fontId="3" type="noConversion"/>
  </si>
  <si>
    <t>https://www.eszk.org/attachments/l97/ea/koreai_eloadas_mod.pdf</t>
  </si>
  <si>
    <t>KEPRI</t>
    <phoneticPr fontId="3" type="noConversion"/>
  </si>
  <si>
    <t>345kV, 765kV</t>
    <phoneticPr fontId="3" type="noConversion"/>
  </si>
  <si>
    <t>rate</t>
    <phoneticPr fontId="3" type="noConversion"/>
  </si>
  <si>
    <t>Line volatage (kV)</t>
    <phoneticPr fontId="3" type="noConversion"/>
  </si>
  <si>
    <t xml:space="preserve"> * rate : (Line voltage)*(Line volatge)/(Cap)</t>
    <phoneticPr fontId="3" type="noConversion"/>
  </si>
  <si>
    <t>- Rate_Calculate</t>
    <phoneticPr fontId="3" type="noConversion"/>
  </si>
  <si>
    <t>Average rate :</t>
    <phoneticPr fontId="3" type="noConversion"/>
  </si>
  <si>
    <t>- Transmission Capacity_Calculate</t>
    <phoneticPr fontId="3" type="noConversion"/>
  </si>
  <si>
    <t>Cap (MW)</t>
    <phoneticPr fontId="3" type="noConversion"/>
  </si>
  <si>
    <t xml:space="preserve"> * estimated</t>
    <phoneticPr fontId="3" type="noConversion"/>
  </si>
  <si>
    <t xml:space="preserve"> * estimation formula : (Line voltage)*(Line voltage)/(average rate)</t>
    <phoneticPr fontId="3" type="noConversion"/>
  </si>
  <si>
    <t>c - km</t>
    <phoneticPr fontId="3" type="noConversion"/>
  </si>
  <si>
    <t>-</t>
    <phoneticPr fontId="3" type="noConversion"/>
  </si>
  <si>
    <t>* 180 kV : HVDC</t>
    <phoneticPr fontId="3" type="noConversion"/>
  </si>
  <si>
    <t>c - m</t>
    <phoneticPr fontId="3" type="noConversion"/>
  </si>
  <si>
    <t># EPSIS (2010-2020)</t>
    <phoneticPr fontId="3" type="noConversion"/>
  </si>
  <si>
    <t># EPSIS_cal</t>
    <phoneticPr fontId="3" type="noConversion"/>
  </si>
  <si>
    <t># KEPCO</t>
    <phoneticPr fontId="3" type="noConversion"/>
  </si>
  <si>
    <t xml:space="preserve"> * FORECASTED</t>
    <phoneticPr fontId="3" type="noConversion"/>
  </si>
  <si>
    <t xml:space="preserve"> * There is no data about 66kV line in 2023 and 2031, so we used Linear Interpolation</t>
    <phoneticPr fontId="3" type="noConversion"/>
  </si>
  <si>
    <t># Calculated Transmission Capacity</t>
    <phoneticPr fontId="3" type="noConversion"/>
  </si>
  <si>
    <t>66kV</t>
    <phoneticPr fontId="3" type="noConversion"/>
  </si>
  <si>
    <t>180kV</t>
    <phoneticPr fontId="3" type="noConversion"/>
  </si>
  <si>
    <t>REAL</t>
    <phoneticPr fontId="3" type="noConversion"/>
  </si>
  <si>
    <t>FORECASTED</t>
    <phoneticPr fontId="3" type="noConversion"/>
  </si>
  <si>
    <t># Known Data (For estimation)</t>
    <phoneticPr fontId="3" type="noConversion"/>
  </si>
  <si>
    <t xml:space="preserve"> * data from 2010 to 2014 were not reflected in the estimation</t>
    <phoneticPr fontId="3" type="noConversion"/>
  </si>
  <si>
    <t># Calculated Line Length</t>
    <phoneticPr fontId="3" type="noConversion"/>
  </si>
  <si>
    <t>MW*miles</t>
    <phoneticPr fontId="3" type="noConversion"/>
  </si>
  <si>
    <t>KEPCO</t>
    <phoneticPr fontId="3" type="noConversion"/>
  </si>
  <si>
    <t>Transmission capacity per circuit</t>
    <phoneticPr fontId="3" type="noConversion"/>
  </si>
  <si>
    <t>Transmission line length</t>
    <phoneticPr fontId="3" type="noConversion"/>
  </si>
  <si>
    <t xml:space="preserve">  : transmission capapcity per circuit * transmission line length(circuit-kilometer) * kilometer to miles</t>
    <phoneticPr fontId="3" type="noConversion"/>
  </si>
  <si>
    <t>km to miles :</t>
    <phoneticPr fontId="3" type="noConversion"/>
  </si>
  <si>
    <t>calculation formula of transmission capacity (MW*miles)</t>
    <phoneticPr fontId="3" type="noConversion"/>
  </si>
  <si>
    <t>- Transmission Capacity per circuit</t>
    <phoneticPr fontId="3" type="noConversion"/>
  </si>
  <si>
    <t>HVDC</t>
    <phoneticPr fontId="3" type="noConversion"/>
  </si>
  <si>
    <t xml:space="preserve"> ** Assume 180kV HVDC is constatnt</t>
    <phoneticPr fontId="3" type="noConversion"/>
  </si>
  <si>
    <t>total</t>
    <phoneticPr fontId="3" type="noConversion"/>
  </si>
  <si>
    <t>MW * c-km</t>
    <phoneticPr fontId="3" type="noConversion"/>
  </si>
  <si>
    <t>https://home.kepco.co.kr/kepco/PR/ntcob/ntcobView.do?pageIndex=1&amp;boardSeq=21053616&amp;boardCd=BRD_000117&amp;menuCd=FN06030103&amp;parnScrpSeq=21024288&amp;searchCondition=total&amp;searchKeyword=9%EC%B0%A8</t>
  </si>
  <si>
    <t>2020~2034</t>
    <phoneticPr fontId="3" type="noConversion"/>
  </si>
  <si>
    <t>Transmission capacity</t>
  </si>
  <si>
    <t>9th Long term transmission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</si>
</sst>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E+00"/>
    <numFmt numFmtId="165" formatCode="0_ "/>
    <numFmt numFmtId="166" formatCode="#,##0_ "/>
  </numFmts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name val="Calibri"/>
      <family val="2"/>
      <scheme val="minor"/>
    </font>
    <font>
      <sz val="13"/>
      <color indexed="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color indexed="0"/>
      <name val="맑은 고딕"/>
      <family val="3"/>
      <charset val="129"/>
    </font>
    <font>
      <b/>
      <sz val="13"/>
      <name val="맑은 고딕"/>
      <family val="3"/>
      <charset val="129"/>
    </font>
    <font>
      <b/>
      <sz val="18"/>
      <name val="맑은 고딕"/>
      <family val="3"/>
      <charset val="129"/>
    </font>
    <font>
      <b/>
      <sz val="18"/>
      <color theme="1"/>
      <name val="Calibri"/>
      <family val="3"/>
      <charset val="129"/>
      <scheme val="minor"/>
    </font>
    <font>
      <b/>
      <sz val="16"/>
      <color theme="1"/>
      <name val="Calibri"/>
      <family val="3"/>
      <charset val="129"/>
      <scheme val="minor"/>
    </font>
    <font>
      <i/>
      <sz val="13"/>
      <color indexed="0"/>
      <name val="맑은 고딕"/>
      <family val="3"/>
      <charset val="129"/>
    </font>
    <font>
      <i/>
      <sz val="11"/>
      <color theme="1"/>
      <name val="Calibri"/>
      <family val="3"/>
      <charset val="129"/>
      <scheme val="minor"/>
    </font>
    <font>
      <sz val="11"/>
      <name val="Calibri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6" fillId="0" borderId="0">
      <alignment vertical="center"/>
    </xf>
  </cellStyleXfs>
  <cellXfs count="9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164" fontId="0" fillId="0" borderId="0" xfId="0" applyNumberFormat="1"/>
    <xf numFmtId="0" fontId="4" fillId="0" borderId="0" xfId="0" applyFont="1"/>
    <xf numFmtId="0" fontId="5" fillId="0" borderId="0" xfId="1" applyFont="1"/>
    <xf numFmtId="0" fontId="6" fillId="0" borderId="0" xfId="2">
      <alignment vertical="center"/>
    </xf>
    <xf numFmtId="0" fontId="8" fillId="0" borderId="1" xfId="2" applyFont="1" applyFill="1" applyBorder="1" applyAlignment="1">
      <alignment horizontal="center" vertical="top"/>
    </xf>
    <xf numFmtId="3" fontId="8" fillId="0" borderId="1" xfId="2" applyNumberFormat="1" applyFont="1" applyFill="1" applyBorder="1" applyAlignment="1">
      <alignment horizontal="right" vertical="top"/>
    </xf>
    <xf numFmtId="0" fontId="6" fillId="2" borderId="0" xfId="2" applyFill="1">
      <alignment vertical="center"/>
    </xf>
    <xf numFmtId="0" fontId="7" fillId="2" borderId="1" xfId="2" applyFont="1" applyFill="1" applyBorder="1" applyAlignment="1">
      <alignment horizontal="center" vertical="center" wrapText="1"/>
    </xf>
    <xf numFmtId="3" fontId="8" fillId="0" borderId="0" xfId="2" applyNumberFormat="1" applyFont="1" applyFill="1" applyBorder="1" applyAlignment="1">
      <alignment horizontal="right" vertical="top"/>
    </xf>
    <xf numFmtId="0" fontId="7" fillId="0" borderId="0" xfId="2" applyFont="1" applyFill="1" applyBorder="1" applyAlignment="1">
      <alignment vertical="center"/>
    </xf>
    <xf numFmtId="0" fontId="6" fillId="0" borderId="0" xfId="2" applyFill="1" applyAlignment="1">
      <alignment vertical="center"/>
    </xf>
    <xf numFmtId="0" fontId="6" fillId="0" borderId="0" xfId="2" applyFill="1" applyBorder="1">
      <alignment vertical="center"/>
    </xf>
    <xf numFmtId="0" fontId="0" fillId="0" borderId="0" xfId="0" applyFill="1" applyBorder="1"/>
    <xf numFmtId="0" fontId="8" fillId="0" borderId="0" xfId="2" applyFont="1" applyFill="1" applyBorder="1" applyAlignment="1">
      <alignment horizontal="center" vertical="top"/>
    </xf>
    <xf numFmtId="0" fontId="7" fillId="0" borderId="0" xfId="2" applyFont="1" applyFill="1" applyBorder="1" applyAlignment="1">
      <alignment vertical="center" wrapText="1"/>
    </xf>
    <xf numFmtId="0" fontId="4" fillId="0" borderId="0" xfId="0" quotePrefix="1" applyFont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/>
    <xf numFmtId="0" fontId="9" fillId="0" borderId="0" xfId="0" applyFont="1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0" fillId="4" borderId="0" xfId="0" applyFill="1"/>
    <xf numFmtId="0" fontId="0" fillId="0" borderId="0" xfId="0" applyFill="1"/>
    <xf numFmtId="0" fontId="12" fillId="0" borderId="0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vertical="center"/>
    </xf>
    <xf numFmtId="3" fontId="13" fillId="0" borderId="0" xfId="2" applyNumberFormat="1" applyFont="1" applyFill="1" applyBorder="1" applyAlignment="1">
      <alignment horizontal="center" vertical="center"/>
    </xf>
    <xf numFmtId="0" fontId="13" fillId="0" borderId="0" xfId="2" applyFont="1" applyFill="1" applyBorder="1" applyAlignment="1">
      <alignment horizontal="center" vertical="center"/>
    </xf>
    <xf numFmtId="0" fontId="6" fillId="0" borderId="0" xfId="2" applyFill="1">
      <alignment vertical="center"/>
    </xf>
    <xf numFmtId="0" fontId="13" fillId="0" borderId="0" xfId="2" applyFont="1" applyFill="1" applyBorder="1" applyAlignment="1">
      <alignment horizontal="left" vertical="center" wrapText="1"/>
    </xf>
    <xf numFmtId="0" fontId="13" fillId="0" borderId="0" xfId="2" applyFont="1" applyFill="1" applyBorder="1" applyAlignment="1">
      <alignment horizontal="left" vertical="center"/>
    </xf>
    <xf numFmtId="0" fontId="13" fillId="0" borderId="0" xfId="2" applyFont="1" applyFill="1" applyBorder="1" applyAlignment="1">
      <alignment horizontal="right" vertical="center" wrapText="1"/>
    </xf>
    <xf numFmtId="3" fontId="13" fillId="0" borderId="0" xfId="2" applyNumberFormat="1" applyFont="1" applyFill="1" applyBorder="1" applyAlignment="1">
      <alignment horizontal="right" vertical="center"/>
    </xf>
    <xf numFmtId="0" fontId="14" fillId="0" borderId="0" xfId="2" applyFont="1" applyFill="1" applyAlignment="1">
      <alignment horizontal="right" vertical="center"/>
    </xf>
    <xf numFmtId="0" fontId="11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3" fontId="0" fillId="0" borderId="0" xfId="0" applyNumberFormat="1" applyFill="1"/>
    <xf numFmtId="0" fontId="15" fillId="0" borderId="0" xfId="2" applyFont="1" applyFill="1" applyAlignment="1">
      <alignment horizontal="center" vertical="center"/>
    </xf>
    <xf numFmtId="0" fontId="13" fillId="0" borderId="0" xfId="2" applyFont="1" applyFill="1" applyAlignment="1">
      <alignment horizontal="right" vertical="center"/>
    </xf>
    <xf numFmtId="0" fontId="12" fillId="2" borderId="1" xfId="2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12" fillId="0" borderId="0" xfId="2" applyFont="1" applyFill="1" applyAlignment="1">
      <alignment horizontal="center" vertical="center"/>
    </xf>
    <xf numFmtId="3" fontId="13" fillId="0" borderId="0" xfId="2" quotePrefix="1" applyNumberFormat="1" applyFont="1" applyFill="1" applyBorder="1" applyAlignment="1">
      <alignment horizontal="center" vertical="center"/>
    </xf>
    <xf numFmtId="3" fontId="13" fillId="5" borderId="0" xfId="2" applyNumberFormat="1" applyFont="1" applyFill="1" applyBorder="1" applyAlignment="1">
      <alignment horizontal="left" vertical="center"/>
    </xf>
    <xf numFmtId="0" fontId="0" fillId="5" borderId="0" xfId="0" applyFill="1"/>
    <xf numFmtId="0" fontId="10" fillId="5" borderId="0" xfId="0" applyFont="1" applyFill="1" applyAlignment="1">
      <alignment horizontal="left" vertical="center"/>
    </xf>
    <xf numFmtId="0" fontId="6" fillId="0" borderId="0" xfId="2" quotePrefix="1" applyFill="1">
      <alignment vertical="center"/>
    </xf>
    <xf numFmtId="165" fontId="13" fillId="0" borderId="0" xfId="2" applyNumberFormat="1" applyFont="1" applyFill="1" applyBorder="1" applyAlignment="1">
      <alignment horizontal="right" vertical="center"/>
    </xf>
    <xf numFmtId="165" fontId="6" fillId="0" borderId="0" xfId="2" applyNumberFormat="1" applyFill="1" applyAlignment="1">
      <alignment horizontal="right" vertical="center"/>
    </xf>
    <xf numFmtId="165" fontId="13" fillId="0" borderId="0" xfId="2" quotePrefix="1" applyNumberFormat="1" applyFont="1" applyFill="1" applyBorder="1" applyAlignment="1">
      <alignment horizontal="right" vertical="center"/>
    </xf>
    <xf numFmtId="0" fontId="14" fillId="0" borderId="0" xfId="2" applyFont="1" applyFill="1" applyBorder="1" applyAlignment="1">
      <alignment horizontal="right" vertical="center"/>
    </xf>
    <xf numFmtId="0" fontId="13" fillId="0" borderId="0" xfId="2" applyFont="1" applyFill="1" applyBorder="1" applyAlignment="1">
      <alignment horizontal="right" vertical="center"/>
    </xf>
    <xf numFmtId="0" fontId="12" fillId="0" borderId="0" xfId="2" applyFont="1" applyFill="1" applyBorder="1" applyAlignment="1">
      <alignment horizontal="right" vertical="center" wrapText="1"/>
    </xf>
    <xf numFmtId="0" fontId="13" fillId="0" borderId="1" xfId="2" applyFont="1" applyFill="1" applyBorder="1" applyAlignment="1">
      <alignment horizontal="center" vertical="center"/>
    </xf>
    <xf numFmtId="0" fontId="13" fillId="0" borderId="1" xfId="2" applyFont="1" applyFill="1" applyBorder="1" applyAlignment="1">
      <alignment horizontal="right" vertical="center"/>
    </xf>
    <xf numFmtId="3" fontId="13" fillId="0" borderId="1" xfId="2" applyNumberFormat="1" applyFont="1" applyFill="1" applyBorder="1" applyAlignment="1">
      <alignment horizontal="right" vertic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right" vertical="center"/>
    </xf>
    <xf numFmtId="3" fontId="6" fillId="0" borderId="0" xfId="2" applyNumberFormat="1" applyFill="1">
      <alignment vertical="center"/>
    </xf>
    <xf numFmtId="0" fontId="10" fillId="0" borderId="0" xfId="0" applyFont="1" applyFill="1" applyAlignment="1">
      <alignment horizontal="right" vertical="center"/>
    </xf>
    <xf numFmtId="0" fontId="16" fillId="0" borderId="0" xfId="2" quotePrefix="1" applyFont="1" applyFill="1">
      <alignment vertical="center"/>
    </xf>
    <xf numFmtId="0" fontId="16" fillId="0" borderId="0" xfId="2" quotePrefix="1" applyFont="1" applyFill="1" applyBorder="1" applyAlignment="1">
      <alignment horizontal="left" vertical="center"/>
    </xf>
    <xf numFmtId="0" fontId="17" fillId="0" borderId="0" xfId="0" applyFont="1" applyFill="1" applyAlignment="1">
      <alignment horizontal="left" vertical="center"/>
    </xf>
    <xf numFmtId="0" fontId="17" fillId="7" borderId="0" xfId="0" applyFont="1" applyFill="1" applyAlignment="1">
      <alignment horizontal="left" vertical="center"/>
    </xf>
    <xf numFmtId="0" fontId="0" fillId="7" borderId="0" xfId="0" applyFill="1"/>
    <xf numFmtId="3" fontId="0" fillId="7" borderId="0" xfId="0" quotePrefix="1" applyNumberFormat="1" applyFill="1" applyAlignment="1">
      <alignment horizontal="center"/>
    </xf>
    <xf numFmtId="0" fontId="17" fillId="0" borderId="0" xfId="0" quotePrefix="1" applyFont="1" applyFill="1" applyAlignment="1">
      <alignment vertical="center"/>
    </xf>
    <xf numFmtId="0" fontId="17" fillId="0" borderId="0" xfId="0" applyFont="1" applyFill="1" applyAlignment="1">
      <alignment vertical="center"/>
    </xf>
    <xf numFmtId="0" fontId="13" fillId="0" borderId="0" xfId="2" applyFont="1" applyFill="1" applyAlignment="1">
      <alignment horizontal="center" vertical="center"/>
    </xf>
    <xf numFmtId="0" fontId="14" fillId="0" borderId="0" xfId="2" applyFont="1" applyFill="1" applyAlignment="1">
      <alignment horizontal="center" vertical="center"/>
    </xf>
    <xf numFmtId="0" fontId="0" fillId="8" borderId="0" xfId="0" applyFill="1"/>
    <xf numFmtId="0" fontId="13" fillId="8" borderId="0" xfId="2" applyFont="1" applyFill="1" applyBorder="1" applyAlignment="1">
      <alignment horizontal="right" vertical="center" wrapText="1"/>
    </xf>
    <xf numFmtId="165" fontId="0" fillId="9" borderId="0" xfId="0" applyNumberFormat="1" applyFill="1"/>
    <xf numFmtId="0" fontId="13" fillId="5" borderId="0" xfId="2" applyFont="1" applyFill="1" applyBorder="1" applyAlignment="1">
      <alignment horizontal="right" vertical="center" wrapText="1"/>
    </xf>
    <xf numFmtId="165" fontId="0" fillId="4" borderId="0" xfId="0" applyNumberFormat="1" applyFill="1"/>
    <xf numFmtId="0" fontId="18" fillId="10" borderId="0" xfId="0" applyFont="1" applyFill="1" applyAlignment="1">
      <alignment horizontal="center" vertical="center"/>
    </xf>
    <xf numFmtId="0" fontId="0" fillId="12" borderId="0" xfId="0" applyFill="1"/>
    <xf numFmtId="0" fontId="19" fillId="6" borderId="0" xfId="2" applyFont="1" applyFill="1">
      <alignment vertical="center"/>
    </xf>
    <xf numFmtId="0" fontId="20" fillId="6" borderId="0" xfId="0" applyFont="1" applyFill="1"/>
    <xf numFmtId="0" fontId="4" fillId="12" borderId="0" xfId="0" applyFont="1" applyFill="1"/>
    <xf numFmtId="165" fontId="13" fillId="0" borderId="0" xfId="2" applyNumberFormat="1" applyFont="1" applyFill="1" applyBorder="1" applyAlignment="1">
      <alignment horizontal="left" vertical="center"/>
    </xf>
    <xf numFmtId="166" fontId="13" fillId="0" borderId="0" xfId="2" applyNumberFormat="1" applyFont="1" applyFill="1" applyBorder="1" applyAlignment="1">
      <alignment horizontal="right" vertical="center"/>
    </xf>
    <xf numFmtId="166" fontId="10" fillId="0" borderId="0" xfId="0" applyNumberFormat="1" applyFont="1" applyAlignment="1">
      <alignment horizontal="right" vertical="center"/>
    </xf>
    <xf numFmtId="166" fontId="21" fillId="0" borderId="0" xfId="2" applyNumberFormat="1" applyFont="1" applyFill="1" applyBorder="1" applyAlignment="1">
      <alignment horizontal="right" vertical="center"/>
    </xf>
    <xf numFmtId="0" fontId="7" fillId="2" borderId="1" xfId="2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2" borderId="1" xfId="2" applyFont="1" applyFill="1" applyBorder="1" applyAlignment="1">
      <alignment horizontal="center" vertical="center" wrapText="1"/>
    </xf>
    <xf numFmtId="0" fontId="18" fillId="11" borderId="0" xfId="0" applyFont="1" applyFill="1" applyAlignment="1">
      <alignment horizontal="center" vertical="center"/>
    </xf>
  </cellXfs>
  <cellStyles count="3">
    <cellStyle name="Hyperlink" xfId="1" builtinId="8"/>
    <cellStyle name="Normal" xfId="0" builtinId="0"/>
    <cellStyle name="표준 2" xfId="2" xr:uid="{E9F2514B-1553-4E5E-93B6-04EE170E89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10353</xdr:colOff>
      <xdr:row>15</xdr:row>
      <xdr:rowOff>41412</xdr:rowOff>
    </xdr:from>
    <xdr:to>
      <xdr:col>5</xdr:col>
      <xdr:colOff>571500</xdr:colOff>
      <xdr:row>26</xdr:row>
      <xdr:rowOff>178456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1D3FD5A-E745-481E-9737-140F3386A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5266" y="1697934"/>
          <a:ext cx="2905125" cy="2414762"/>
        </a:xfrm>
        <a:prstGeom prst="rect">
          <a:avLst/>
        </a:prstGeom>
      </xdr:spPr>
    </xdr:pic>
    <xdr:clientData/>
  </xdr:twoCellAnchor>
  <xdr:twoCellAnchor editAs="oneCell">
    <xdr:from>
      <xdr:col>2</xdr:col>
      <xdr:colOff>16563</xdr:colOff>
      <xdr:row>5</xdr:row>
      <xdr:rowOff>8281</xdr:rowOff>
    </xdr:from>
    <xdr:to>
      <xdr:col>6</xdr:col>
      <xdr:colOff>389281</xdr:colOff>
      <xdr:row>12</xdr:row>
      <xdr:rowOff>199701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BAA046E-5A11-461C-AAF4-F2DD2CA80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97824" y="1043607"/>
          <a:ext cx="3404153" cy="16408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szk.org/attachments/l97/ea/koreai_eloadas_mod.pdf" TargetMode="External"/><Relationship Id="rId2" Type="http://schemas.openxmlformats.org/officeDocument/2006/relationships/hyperlink" Target="http://www.brasilco.com.br/images/equipamentos-ls-cable-system/catalogo-ls/cable-introduction-full-version.pdf" TargetMode="External"/><Relationship Id="rId1" Type="http://schemas.openxmlformats.org/officeDocument/2006/relationships/hyperlink" Target="http://epsis.kpx.or.kr/epsisnew/selectEkfaPtcChart.do?menuId=050100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B23" sqref="B23"/>
    </sheetView>
  </sheetViews>
  <sheetFormatPr baseColWidth="10" defaultColWidth="8.83203125" defaultRowHeight="15"/>
  <cols>
    <col min="2" max="2" width="12.1640625" customWidth="1"/>
  </cols>
  <sheetData>
    <row r="1" spans="1:5">
      <c r="A1" s="1" t="s">
        <v>0</v>
      </c>
    </row>
    <row r="3" spans="1:5">
      <c r="A3" s="1" t="s">
        <v>1</v>
      </c>
      <c r="B3" s="84" t="s">
        <v>90</v>
      </c>
      <c r="C3" s="81"/>
      <c r="D3" s="81"/>
      <c r="E3" s="81"/>
    </row>
    <row r="4" spans="1:5">
      <c r="B4" t="s">
        <v>56</v>
      </c>
    </row>
    <row r="5" spans="1:5">
      <c r="B5" t="s">
        <v>57</v>
      </c>
    </row>
    <row r="6" spans="1:5">
      <c r="B6" t="s">
        <v>58</v>
      </c>
    </row>
    <row r="7" spans="1:5">
      <c r="B7" s="3" t="s">
        <v>55</v>
      </c>
    </row>
    <row r="9" spans="1:5">
      <c r="B9" t="s">
        <v>60</v>
      </c>
    </row>
    <row r="10" spans="1:5">
      <c r="B10" t="s">
        <v>61</v>
      </c>
    </row>
    <row r="11" spans="1:5">
      <c r="B11" t="s">
        <v>58</v>
      </c>
    </row>
    <row r="12" spans="1:5">
      <c r="B12" s="3" t="s">
        <v>59</v>
      </c>
    </row>
    <row r="14" spans="1:5">
      <c r="B14" s="84" t="s">
        <v>91</v>
      </c>
      <c r="C14" s="81"/>
      <c r="D14" s="81"/>
      <c r="E14" s="81"/>
    </row>
    <row r="15" spans="1:5">
      <c r="B15" s="2" t="s">
        <v>8</v>
      </c>
    </row>
    <row r="16" spans="1:5">
      <c r="B16" s="2">
        <v>2020</v>
      </c>
    </row>
    <row r="17" spans="1:3">
      <c r="B17" s="6" t="s">
        <v>102</v>
      </c>
    </row>
    <row r="18" spans="1:3">
      <c r="B18" s="3" t="s">
        <v>9</v>
      </c>
    </row>
    <row r="20" spans="1:3">
      <c r="B20" t="s">
        <v>89</v>
      </c>
    </row>
    <row r="21" spans="1:3">
      <c r="B21" t="s">
        <v>101</v>
      </c>
    </row>
    <row r="22" spans="1:3">
      <c r="B22" t="s">
        <v>103</v>
      </c>
    </row>
    <row r="23" spans="1:3">
      <c r="B23" s="3" t="s">
        <v>100</v>
      </c>
    </row>
    <row r="27" spans="1:3">
      <c r="A27" s="5" t="s">
        <v>3</v>
      </c>
      <c r="B27" t="s">
        <v>94</v>
      </c>
    </row>
    <row r="28" spans="1:3">
      <c r="B28" t="s">
        <v>92</v>
      </c>
    </row>
    <row r="30" spans="1:3">
      <c r="B30" t="s">
        <v>93</v>
      </c>
      <c r="C30">
        <v>0.62137100000000001</v>
      </c>
    </row>
    <row r="37" spans="1:1">
      <c r="A37" s="5"/>
    </row>
  </sheetData>
  <phoneticPr fontId="3" type="noConversion"/>
  <hyperlinks>
    <hyperlink ref="B18" r:id="rId1" xr:uid="{94412712-71EA-4010-B814-274F2E515454}"/>
    <hyperlink ref="B7" r:id="rId2" xr:uid="{488FD8E4-711A-4D0C-B761-91853D52CCD7}"/>
    <hyperlink ref="B12" r:id="rId3" xr:uid="{A36FD8D8-C404-427F-9F50-F215D9581EC4}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A8BE0-5C36-4810-97B5-2F05735229B8}">
  <dimension ref="A1:Y97"/>
  <sheetViews>
    <sheetView workbookViewId="0">
      <selection activeCell="D19" sqref="D19"/>
    </sheetView>
  </sheetViews>
  <sheetFormatPr baseColWidth="10" defaultColWidth="22.5" defaultRowHeight="19"/>
  <cols>
    <col min="1" max="16384" width="22.5" style="7"/>
  </cols>
  <sheetData>
    <row r="1" spans="1:25" s="10" customFormat="1">
      <c r="A1" s="89" t="s">
        <v>10</v>
      </c>
      <c r="B1" s="89" t="s">
        <v>11</v>
      </c>
      <c r="C1" s="89" t="s">
        <v>12</v>
      </c>
      <c r="D1" s="89"/>
      <c r="E1" s="89"/>
      <c r="F1" s="89"/>
      <c r="G1" s="89" t="s">
        <v>13</v>
      </c>
      <c r="H1" s="89"/>
      <c r="I1" s="89"/>
      <c r="J1" s="89"/>
      <c r="K1" s="89" t="s">
        <v>14</v>
      </c>
      <c r="L1" s="89"/>
      <c r="M1" s="89"/>
      <c r="N1" s="89"/>
      <c r="O1" s="89" t="s">
        <v>15</v>
      </c>
      <c r="P1" s="89"/>
      <c r="Q1" s="89"/>
      <c r="R1" s="89"/>
      <c r="S1" s="89"/>
      <c r="T1" s="89"/>
      <c r="U1" s="89" t="s">
        <v>16</v>
      </c>
      <c r="V1" s="89"/>
      <c r="W1" s="89"/>
      <c r="X1" s="89"/>
      <c r="Y1" s="89"/>
    </row>
    <row r="2" spans="1:25" s="10" customFormat="1">
      <c r="A2" s="89"/>
      <c r="B2" s="89"/>
      <c r="C2" s="11" t="s">
        <v>17</v>
      </c>
      <c r="D2" s="11" t="s">
        <v>18</v>
      </c>
      <c r="E2" s="11" t="s">
        <v>19</v>
      </c>
      <c r="F2" s="11" t="s">
        <v>20</v>
      </c>
      <c r="G2" s="11" t="s">
        <v>17</v>
      </c>
      <c r="H2" s="11" t="s">
        <v>18</v>
      </c>
      <c r="I2" s="11" t="s">
        <v>19</v>
      </c>
      <c r="J2" s="11" t="s">
        <v>20</v>
      </c>
      <c r="K2" s="11" t="s">
        <v>17</v>
      </c>
      <c r="L2" s="11" t="s">
        <v>18</v>
      </c>
      <c r="M2" s="11" t="s">
        <v>19</v>
      </c>
      <c r="N2" s="11" t="s">
        <v>20</v>
      </c>
      <c r="O2" s="11" t="s">
        <v>21</v>
      </c>
      <c r="P2" s="11" t="s">
        <v>22</v>
      </c>
      <c r="Q2" s="11" t="s">
        <v>23</v>
      </c>
      <c r="R2" s="11" t="s">
        <v>24</v>
      </c>
      <c r="S2" s="11" t="s">
        <v>25</v>
      </c>
      <c r="T2" s="11" t="s">
        <v>20</v>
      </c>
      <c r="U2" s="11" t="s">
        <v>26</v>
      </c>
      <c r="V2" s="11" t="s">
        <v>27</v>
      </c>
      <c r="W2" s="11" t="s">
        <v>28</v>
      </c>
      <c r="X2" s="11" t="s">
        <v>29</v>
      </c>
      <c r="Y2" s="11" t="s">
        <v>20</v>
      </c>
    </row>
    <row r="3" spans="1:25">
      <c r="A3" s="8" t="s">
        <v>30</v>
      </c>
      <c r="B3" s="8" t="s">
        <v>31</v>
      </c>
      <c r="C3" s="9">
        <v>552372</v>
      </c>
      <c r="D3" s="9">
        <v>0</v>
      </c>
      <c r="E3" s="9">
        <v>0</v>
      </c>
      <c r="F3" s="9">
        <v>552372</v>
      </c>
      <c r="G3" s="9">
        <v>1024816</v>
      </c>
      <c r="H3" s="9">
        <v>0</v>
      </c>
      <c r="I3" s="9">
        <v>0</v>
      </c>
      <c r="J3" s="9">
        <v>1024816</v>
      </c>
      <c r="K3" s="9">
        <v>18446688</v>
      </c>
      <c r="L3" s="9">
        <v>0</v>
      </c>
      <c r="M3" s="9">
        <v>0</v>
      </c>
      <c r="N3" s="9">
        <v>18446688</v>
      </c>
      <c r="O3" s="9">
        <v>1075</v>
      </c>
      <c r="P3" s="9">
        <v>0</v>
      </c>
      <c r="Q3" s="9">
        <v>0</v>
      </c>
      <c r="R3" s="9">
        <v>0</v>
      </c>
      <c r="S3" s="9">
        <v>0</v>
      </c>
      <c r="T3" s="9">
        <v>1075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>
      <c r="A4" s="8" t="s">
        <v>30</v>
      </c>
      <c r="B4" s="8" t="s">
        <v>32</v>
      </c>
      <c r="C4" s="9">
        <v>4444343</v>
      </c>
      <c r="D4" s="9">
        <v>169191.19200000001</v>
      </c>
      <c r="E4" s="9">
        <v>0</v>
      </c>
      <c r="F4" s="9">
        <v>4613534.1919999998</v>
      </c>
      <c r="G4" s="9">
        <v>9382445</v>
      </c>
      <c r="H4" s="9">
        <v>430149.55</v>
      </c>
      <c r="I4" s="9">
        <v>0</v>
      </c>
      <c r="J4" s="9">
        <v>9812594.5500000007</v>
      </c>
      <c r="K4" s="9">
        <v>99624852</v>
      </c>
      <c r="L4" s="9">
        <v>1620272.3</v>
      </c>
      <c r="M4" s="9">
        <v>0</v>
      </c>
      <c r="N4" s="9">
        <v>101245124.3</v>
      </c>
      <c r="O4" s="9">
        <v>12207</v>
      </c>
      <c r="P4" s="9">
        <v>0</v>
      </c>
      <c r="Q4" s="9">
        <v>82</v>
      </c>
      <c r="R4" s="9">
        <v>0</v>
      </c>
      <c r="S4" s="9">
        <v>0</v>
      </c>
      <c r="T4" s="9">
        <v>12302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>
      <c r="A5" s="8" t="s">
        <v>30</v>
      </c>
      <c r="B5" s="8" t="s">
        <v>33</v>
      </c>
      <c r="C5" s="9">
        <v>8647384</v>
      </c>
      <c r="D5" s="9">
        <v>2153890.122</v>
      </c>
      <c r="E5" s="9">
        <v>2206.67</v>
      </c>
      <c r="F5" s="9">
        <v>10803480.789000001</v>
      </c>
      <c r="G5" s="9">
        <v>19648954.75</v>
      </c>
      <c r="H5" s="9">
        <v>3831312.63</v>
      </c>
      <c r="I5" s="9">
        <v>4413.33</v>
      </c>
      <c r="J5" s="9">
        <v>23484680.719999999</v>
      </c>
      <c r="K5" s="9">
        <v>85759235</v>
      </c>
      <c r="L5" s="9">
        <v>12663120.4</v>
      </c>
      <c r="M5" s="9">
        <v>13240</v>
      </c>
      <c r="N5" s="9">
        <v>98435595.400000006</v>
      </c>
      <c r="O5" s="9">
        <v>27379</v>
      </c>
      <c r="P5" s="9">
        <v>58</v>
      </c>
      <c r="Q5" s="9">
        <v>783</v>
      </c>
      <c r="R5" s="9">
        <v>0</v>
      </c>
      <c r="S5" s="9">
        <v>0</v>
      </c>
      <c r="T5" s="9">
        <v>28260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>
      <c r="A6" s="8" t="s">
        <v>30</v>
      </c>
      <c r="B6" s="8" t="s">
        <v>34</v>
      </c>
      <c r="C6" s="9">
        <v>83949</v>
      </c>
      <c r="D6" s="9">
        <v>1401</v>
      </c>
      <c r="E6" s="9">
        <v>0</v>
      </c>
      <c r="F6" s="9">
        <v>85350</v>
      </c>
      <c r="G6" s="9">
        <v>110013</v>
      </c>
      <c r="H6" s="9">
        <v>1401</v>
      </c>
      <c r="I6" s="9">
        <v>0</v>
      </c>
      <c r="J6" s="9">
        <v>111414</v>
      </c>
      <c r="K6" s="9">
        <v>327042</v>
      </c>
      <c r="L6" s="9">
        <v>4203</v>
      </c>
      <c r="M6" s="9">
        <v>0</v>
      </c>
      <c r="N6" s="9">
        <v>331245</v>
      </c>
      <c r="O6" s="9">
        <v>254</v>
      </c>
      <c r="P6" s="9">
        <v>34</v>
      </c>
      <c r="Q6" s="9">
        <v>19</v>
      </c>
      <c r="R6" s="9">
        <v>11</v>
      </c>
      <c r="S6" s="9">
        <v>0</v>
      </c>
      <c r="T6" s="9">
        <v>319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>
      <c r="A7" s="8" t="s">
        <v>30</v>
      </c>
      <c r="B7" s="8" t="s">
        <v>35</v>
      </c>
      <c r="C7" s="9">
        <v>28738</v>
      </c>
      <c r="D7" s="9">
        <v>5173.45</v>
      </c>
      <c r="E7" s="9">
        <v>96422</v>
      </c>
      <c r="F7" s="9">
        <v>130333.45</v>
      </c>
      <c r="G7" s="9">
        <v>28738</v>
      </c>
      <c r="H7" s="9">
        <v>9494.4500000000007</v>
      </c>
      <c r="I7" s="9">
        <v>192844</v>
      </c>
      <c r="J7" s="9">
        <v>231076.45</v>
      </c>
      <c r="K7" s="9">
        <v>57476</v>
      </c>
      <c r="L7" s="9">
        <v>10346.9</v>
      </c>
      <c r="M7" s="9">
        <v>192844</v>
      </c>
      <c r="N7" s="9">
        <v>260666.9</v>
      </c>
      <c r="O7" s="9">
        <v>0</v>
      </c>
      <c r="P7" s="9">
        <v>0</v>
      </c>
      <c r="Q7" s="9">
        <v>24</v>
      </c>
      <c r="R7" s="9">
        <v>593</v>
      </c>
      <c r="S7" s="9">
        <v>0</v>
      </c>
      <c r="T7" s="9">
        <v>618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>
      <c r="A8" s="8" t="s">
        <v>36</v>
      </c>
      <c r="B8" s="8" t="s">
        <v>31</v>
      </c>
      <c r="C8" s="9">
        <v>552372</v>
      </c>
      <c r="D8" s="9">
        <v>0</v>
      </c>
      <c r="E8" s="9">
        <v>0</v>
      </c>
      <c r="F8" s="9">
        <v>552372</v>
      </c>
      <c r="G8" s="9">
        <v>1024816</v>
      </c>
      <c r="H8" s="9">
        <v>0</v>
      </c>
      <c r="I8" s="9">
        <v>0</v>
      </c>
      <c r="J8" s="9">
        <v>1024816</v>
      </c>
      <c r="K8" s="9">
        <v>18446688</v>
      </c>
      <c r="L8" s="9">
        <v>0</v>
      </c>
      <c r="M8" s="9">
        <v>0</v>
      </c>
      <c r="N8" s="9">
        <v>18446688</v>
      </c>
      <c r="O8" s="9">
        <v>1075</v>
      </c>
      <c r="P8" s="9">
        <v>0</v>
      </c>
      <c r="Q8" s="9">
        <v>0</v>
      </c>
      <c r="R8" s="9">
        <v>0</v>
      </c>
      <c r="S8" s="9">
        <v>0</v>
      </c>
      <c r="T8" s="9">
        <v>1076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>
      <c r="A9" s="8" t="s">
        <v>36</v>
      </c>
      <c r="B9" s="8" t="s">
        <v>32</v>
      </c>
      <c r="C9" s="9">
        <v>4450686</v>
      </c>
      <c r="D9" s="9">
        <v>179744.4417</v>
      </c>
      <c r="E9" s="9">
        <v>0</v>
      </c>
      <c r="F9" s="9">
        <v>4630430.4419999998</v>
      </c>
      <c r="G9" s="9">
        <v>9380389</v>
      </c>
      <c r="H9" s="9">
        <v>420239.05</v>
      </c>
      <c r="I9" s="9">
        <v>0</v>
      </c>
      <c r="J9" s="9">
        <v>9800628.0500000007</v>
      </c>
      <c r="K9" s="9">
        <v>99614430</v>
      </c>
      <c r="L9" s="9">
        <v>1539115.3</v>
      </c>
      <c r="M9" s="9">
        <v>0</v>
      </c>
      <c r="N9" s="9">
        <v>101153545.3</v>
      </c>
      <c r="O9" s="9">
        <v>12205</v>
      </c>
      <c r="P9" s="9">
        <v>0</v>
      </c>
      <c r="Q9" s="9">
        <v>81</v>
      </c>
      <c r="R9" s="9">
        <v>0</v>
      </c>
      <c r="S9" s="9">
        <v>0</v>
      </c>
      <c r="T9" s="9">
        <v>12293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  <row r="10" spans="1:25">
      <c r="A10" s="8" t="s">
        <v>36</v>
      </c>
      <c r="B10" s="8" t="s">
        <v>33</v>
      </c>
      <c r="C10" s="9">
        <v>8641998</v>
      </c>
      <c r="D10" s="9">
        <v>2068826.439</v>
      </c>
      <c r="E10" s="9">
        <v>6620</v>
      </c>
      <c r="F10" s="9">
        <v>10717444.439999999</v>
      </c>
      <c r="G10" s="9">
        <v>19585596.75</v>
      </c>
      <c r="H10" s="9">
        <v>3665772.8330000001</v>
      </c>
      <c r="I10" s="9">
        <v>13240</v>
      </c>
      <c r="J10" s="9">
        <v>23264609.59</v>
      </c>
      <c r="K10" s="9">
        <v>85196114</v>
      </c>
      <c r="L10" s="9">
        <v>12098589</v>
      </c>
      <c r="M10" s="9">
        <v>39720</v>
      </c>
      <c r="N10" s="9">
        <v>97334423</v>
      </c>
      <c r="O10" s="9">
        <v>27399</v>
      </c>
      <c r="P10" s="9">
        <v>57</v>
      </c>
      <c r="Q10" s="9">
        <v>750</v>
      </c>
      <c r="R10" s="9">
        <v>0</v>
      </c>
      <c r="S10" s="9">
        <v>0</v>
      </c>
      <c r="T10" s="9">
        <v>28233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</row>
    <row r="11" spans="1:25">
      <c r="A11" s="8" t="s">
        <v>36</v>
      </c>
      <c r="B11" s="8" t="s">
        <v>34</v>
      </c>
      <c r="C11" s="9">
        <v>91701</v>
      </c>
      <c r="D11" s="9">
        <v>1401</v>
      </c>
      <c r="E11" s="9">
        <v>0</v>
      </c>
      <c r="F11" s="9">
        <v>93102</v>
      </c>
      <c r="G11" s="9">
        <v>117583</v>
      </c>
      <c r="H11" s="9">
        <v>1401</v>
      </c>
      <c r="I11" s="9">
        <v>0</v>
      </c>
      <c r="J11" s="9">
        <v>118984</v>
      </c>
      <c r="K11" s="9">
        <v>351108</v>
      </c>
      <c r="L11" s="9">
        <v>4203</v>
      </c>
      <c r="M11" s="9">
        <v>0</v>
      </c>
      <c r="N11" s="9">
        <v>355311</v>
      </c>
      <c r="O11" s="9">
        <v>276</v>
      </c>
      <c r="P11" s="9">
        <v>48</v>
      </c>
      <c r="Q11" s="9">
        <v>25</v>
      </c>
      <c r="R11" s="9">
        <v>12</v>
      </c>
      <c r="S11" s="9">
        <v>0</v>
      </c>
      <c r="T11" s="9">
        <v>361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</row>
    <row r="12" spans="1:25">
      <c r="A12" s="8" t="s">
        <v>36</v>
      </c>
      <c r="B12" s="8" t="s">
        <v>35</v>
      </c>
      <c r="C12" s="9">
        <v>28720</v>
      </c>
      <c r="D12" s="9">
        <v>5173.45</v>
      </c>
      <c r="E12" s="9">
        <v>96422</v>
      </c>
      <c r="F12" s="9">
        <v>130315.45</v>
      </c>
      <c r="G12" s="9">
        <v>28720</v>
      </c>
      <c r="H12" s="9">
        <v>9494.4500000000007</v>
      </c>
      <c r="I12" s="9">
        <v>192844</v>
      </c>
      <c r="J12" s="9">
        <v>231058.45</v>
      </c>
      <c r="K12" s="9">
        <v>57440</v>
      </c>
      <c r="L12" s="9">
        <v>10346.9</v>
      </c>
      <c r="M12" s="9">
        <v>192844</v>
      </c>
      <c r="N12" s="9">
        <v>260630.9</v>
      </c>
      <c r="O12" s="9">
        <v>0</v>
      </c>
      <c r="P12" s="9">
        <v>0</v>
      </c>
      <c r="Q12" s="9">
        <v>24</v>
      </c>
      <c r="R12" s="9">
        <v>591</v>
      </c>
      <c r="S12" s="9">
        <v>0</v>
      </c>
      <c r="T12" s="9">
        <v>616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</row>
    <row r="13" spans="1:25">
      <c r="A13" s="8" t="s">
        <v>37</v>
      </c>
      <c r="B13" s="8" t="s">
        <v>31</v>
      </c>
      <c r="C13" s="9">
        <v>549699</v>
      </c>
      <c r="D13" s="9">
        <v>0</v>
      </c>
      <c r="E13" s="9">
        <v>0</v>
      </c>
      <c r="F13" s="9">
        <v>549699</v>
      </c>
      <c r="G13" s="9">
        <v>1019470</v>
      </c>
      <c r="H13" s="9">
        <v>0</v>
      </c>
      <c r="I13" s="9">
        <v>0</v>
      </c>
      <c r="J13" s="9">
        <v>1019470</v>
      </c>
      <c r="K13" s="9">
        <v>18036828</v>
      </c>
      <c r="L13" s="9">
        <v>0</v>
      </c>
      <c r="M13" s="9">
        <v>0</v>
      </c>
      <c r="N13" s="9">
        <v>18036828</v>
      </c>
      <c r="O13" s="9">
        <v>1068</v>
      </c>
      <c r="P13" s="9">
        <v>0</v>
      </c>
      <c r="Q13" s="9">
        <v>0</v>
      </c>
      <c r="R13" s="9">
        <v>0</v>
      </c>
      <c r="S13" s="9">
        <v>0</v>
      </c>
      <c r="T13" s="9">
        <v>1068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</row>
    <row r="14" spans="1:25">
      <c r="A14" s="8" t="s">
        <v>37</v>
      </c>
      <c r="B14" s="8" t="s">
        <v>32</v>
      </c>
      <c r="C14" s="9">
        <v>4426786</v>
      </c>
      <c r="D14" s="9">
        <v>172896</v>
      </c>
      <c r="E14" s="9">
        <v>0</v>
      </c>
      <c r="F14" s="9">
        <v>4599682</v>
      </c>
      <c r="G14" s="9">
        <v>9345178</v>
      </c>
      <c r="H14" s="9">
        <v>399011</v>
      </c>
      <c r="I14" s="9">
        <v>0</v>
      </c>
      <c r="J14" s="9">
        <v>9744189</v>
      </c>
      <c r="K14" s="9">
        <v>99113790</v>
      </c>
      <c r="L14" s="9">
        <v>1432423</v>
      </c>
      <c r="M14" s="9">
        <v>0</v>
      </c>
      <c r="N14" s="9">
        <v>100546213</v>
      </c>
      <c r="O14" s="9">
        <v>12171</v>
      </c>
      <c r="P14" s="9">
        <v>0</v>
      </c>
      <c r="Q14" s="9">
        <v>70</v>
      </c>
      <c r="R14" s="9">
        <v>0</v>
      </c>
      <c r="S14" s="9">
        <v>0</v>
      </c>
      <c r="T14" s="9">
        <v>12246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</row>
    <row r="15" spans="1:25">
      <c r="A15" s="8" t="s">
        <v>37</v>
      </c>
      <c r="B15" s="8" t="s">
        <v>33</v>
      </c>
      <c r="C15" s="9">
        <v>8624173</v>
      </c>
      <c r="D15" s="9">
        <v>1974938</v>
      </c>
      <c r="E15" s="9">
        <v>6520</v>
      </c>
      <c r="F15" s="9">
        <v>10605631</v>
      </c>
      <c r="G15" s="9">
        <v>19538122</v>
      </c>
      <c r="H15" s="9">
        <v>3480219</v>
      </c>
      <c r="I15" s="9">
        <v>13040</v>
      </c>
      <c r="J15" s="9">
        <v>23031381</v>
      </c>
      <c r="K15" s="9">
        <v>85267130</v>
      </c>
      <c r="L15" s="9">
        <v>11454628</v>
      </c>
      <c r="M15" s="9">
        <v>39120</v>
      </c>
      <c r="N15" s="9">
        <v>96760878</v>
      </c>
      <c r="O15" s="9">
        <v>27414</v>
      </c>
      <c r="P15" s="9">
        <v>57</v>
      </c>
      <c r="Q15" s="9">
        <v>711</v>
      </c>
      <c r="R15" s="9">
        <v>0</v>
      </c>
      <c r="S15" s="9">
        <v>0</v>
      </c>
      <c r="T15" s="9">
        <v>28200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</row>
    <row r="16" spans="1:25">
      <c r="A16" s="8" t="s">
        <v>37</v>
      </c>
      <c r="B16" s="8" t="s">
        <v>34</v>
      </c>
      <c r="C16" s="9">
        <v>106605</v>
      </c>
      <c r="D16" s="9">
        <v>1852</v>
      </c>
      <c r="E16" s="9">
        <v>0</v>
      </c>
      <c r="F16" s="9">
        <v>108457</v>
      </c>
      <c r="G16" s="9">
        <v>127140</v>
      </c>
      <c r="H16" s="9">
        <v>1852</v>
      </c>
      <c r="I16" s="9">
        <v>0</v>
      </c>
      <c r="J16" s="9">
        <v>128992</v>
      </c>
      <c r="K16" s="9">
        <v>378141</v>
      </c>
      <c r="L16" s="9">
        <v>5557</v>
      </c>
      <c r="M16" s="9">
        <v>0</v>
      </c>
      <c r="N16" s="9">
        <v>383698</v>
      </c>
      <c r="O16" s="9">
        <v>300</v>
      </c>
      <c r="P16" s="9">
        <v>69</v>
      </c>
      <c r="Q16" s="9">
        <v>27</v>
      </c>
      <c r="R16" s="9">
        <v>51</v>
      </c>
      <c r="S16" s="9">
        <v>0</v>
      </c>
      <c r="T16" s="9">
        <v>447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</row>
    <row r="17" spans="1:25">
      <c r="A17" s="8" t="s">
        <v>37</v>
      </c>
      <c r="B17" s="8" t="s">
        <v>35</v>
      </c>
      <c r="C17" s="9">
        <v>28720</v>
      </c>
      <c r="D17" s="9">
        <v>5173</v>
      </c>
      <c r="E17" s="9">
        <v>96422</v>
      </c>
      <c r="F17" s="9">
        <v>130315</v>
      </c>
      <c r="G17" s="9">
        <v>28720</v>
      </c>
      <c r="H17" s="9">
        <v>9494</v>
      </c>
      <c r="I17" s="9">
        <v>192844</v>
      </c>
      <c r="J17" s="9">
        <v>231058</v>
      </c>
      <c r="K17" s="9">
        <v>57440</v>
      </c>
      <c r="L17" s="9">
        <v>10347</v>
      </c>
      <c r="M17" s="9">
        <v>192844</v>
      </c>
      <c r="N17" s="9">
        <v>260631</v>
      </c>
      <c r="O17" s="9">
        <v>0</v>
      </c>
      <c r="P17" s="9">
        <v>0</v>
      </c>
      <c r="Q17" s="9">
        <v>24</v>
      </c>
      <c r="R17" s="9">
        <v>591</v>
      </c>
      <c r="S17" s="9">
        <v>0</v>
      </c>
      <c r="T17" s="9">
        <v>616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</row>
    <row r="18" spans="1:25">
      <c r="A18" s="8" t="s">
        <v>38</v>
      </c>
      <c r="B18" s="8" t="s">
        <v>31</v>
      </c>
      <c r="C18" s="9">
        <v>549636</v>
      </c>
      <c r="D18" s="9">
        <v>0</v>
      </c>
      <c r="E18" s="9">
        <v>0</v>
      </c>
      <c r="F18" s="9">
        <v>549636</v>
      </c>
      <c r="G18" s="9">
        <v>1019344</v>
      </c>
      <c r="H18" s="9">
        <v>0</v>
      </c>
      <c r="I18" s="9">
        <v>0</v>
      </c>
      <c r="J18" s="9">
        <v>1019344</v>
      </c>
      <c r="K18" s="9">
        <v>18034560</v>
      </c>
      <c r="L18" s="9">
        <v>0</v>
      </c>
      <c r="M18" s="9">
        <v>0</v>
      </c>
      <c r="N18" s="9">
        <v>18034560</v>
      </c>
      <c r="O18" s="9">
        <v>1068</v>
      </c>
      <c r="P18" s="9">
        <v>0</v>
      </c>
      <c r="Q18" s="9">
        <v>0</v>
      </c>
      <c r="R18" s="9">
        <v>0</v>
      </c>
      <c r="S18" s="9">
        <v>0</v>
      </c>
      <c r="T18" s="9">
        <v>1068</v>
      </c>
      <c r="U18" s="9">
        <v>858194</v>
      </c>
      <c r="V18" s="9">
        <v>0</v>
      </c>
      <c r="W18" s="9">
        <v>9936</v>
      </c>
      <c r="X18" s="9">
        <v>0</v>
      </c>
      <c r="Y18" s="9">
        <v>868130</v>
      </c>
    </row>
    <row r="19" spans="1:25">
      <c r="A19" s="8" t="s">
        <v>38</v>
      </c>
      <c r="B19" s="8" t="s">
        <v>32</v>
      </c>
      <c r="C19" s="9">
        <v>4432409</v>
      </c>
      <c r="D19" s="9">
        <v>175055</v>
      </c>
      <c r="E19" s="9">
        <v>0</v>
      </c>
      <c r="F19" s="9">
        <v>4607464</v>
      </c>
      <c r="G19" s="9">
        <v>9354974</v>
      </c>
      <c r="H19" s="9">
        <v>390949</v>
      </c>
      <c r="I19" s="9">
        <v>0</v>
      </c>
      <c r="J19" s="9">
        <v>9745923</v>
      </c>
      <c r="K19" s="9">
        <v>99066798</v>
      </c>
      <c r="L19" s="9">
        <v>1353150</v>
      </c>
      <c r="M19" s="9">
        <v>0</v>
      </c>
      <c r="N19" s="9">
        <v>100419948</v>
      </c>
      <c r="O19" s="9">
        <v>12173</v>
      </c>
      <c r="P19" s="9">
        <v>0</v>
      </c>
      <c r="Q19" s="9">
        <v>69</v>
      </c>
      <c r="R19" s="9">
        <v>0</v>
      </c>
      <c r="S19" s="9">
        <v>0</v>
      </c>
      <c r="T19" s="9">
        <v>12254</v>
      </c>
      <c r="U19" s="9">
        <v>3719832</v>
      </c>
      <c r="V19" s="9">
        <v>0</v>
      </c>
      <c r="W19" s="9">
        <v>186074</v>
      </c>
      <c r="X19" s="9">
        <v>5347</v>
      </c>
      <c r="Y19" s="9">
        <v>3911253</v>
      </c>
    </row>
    <row r="20" spans="1:25">
      <c r="A20" s="8" t="s">
        <v>38</v>
      </c>
      <c r="B20" s="8" t="s">
        <v>33</v>
      </c>
      <c r="C20" s="9">
        <v>8557312</v>
      </c>
      <c r="D20" s="9">
        <v>1941960</v>
      </c>
      <c r="E20" s="9">
        <v>6620</v>
      </c>
      <c r="F20" s="9">
        <v>10505892</v>
      </c>
      <c r="G20" s="9">
        <v>19385944</v>
      </c>
      <c r="H20" s="9">
        <v>3432279</v>
      </c>
      <c r="I20" s="9">
        <v>13240</v>
      </c>
      <c r="J20" s="9">
        <v>22831462</v>
      </c>
      <c r="K20" s="9">
        <v>84970733</v>
      </c>
      <c r="L20" s="9">
        <v>11307069</v>
      </c>
      <c r="M20" s="9">
        <v>39720</v>
      </c>
      <c r="N20" s="9">
        <v>96317522</v>
      </c>
      <c r="O20" s="9">
        <v>27295</v>
      </c>
      <c r="P20" s="9">
        <v>55</v>
      </c>
      <c r="Q20" s="9">
        <v>677</v>
      </c>
      <c r="R20" s="9">
        <v>0</v>
      </c>
      <c r="S20" s="9">
        <v>0</v>
      </c>
      <c r="T20" s="9">
        <v>28048</v>
      </c>
      <c r="U20" s="9">
        <v>5328245</v>
      </c>
      <c r="V20" s="9">
        <v>0</v>
      </c>
      <c r="W20" s="9">
        <v>246291</v>
      </c>
      <c r="X20" s="9">
        <v>13869</v>
      </c>
      <c r="Y20" s="9">
        <v>5589035</v>
      </c>
    </row>
    <row r="21" spans="1:25">
      <c r="A21" s="8" t="s">
        <v>38</v>
      </c>
      <c r="B21" s="8" t="s">
        <v>34</v>
      </c>
      <c r="C21" s="9">
        <v>106351</v>
      </c>
      <c r="D21" s="9">
        <v>1401</v>
      </c>
      <c r="E21" s="9">
        <v>0</v>
      </c>
      <c r="F21" s="9">
        <v>107752</v>
      </c>
      <c r="G21" s="9">
        <v>126886</v>
      </c>
      <c r="H21" s="9">
        <v>1401</v>
      </c>
      <c r="I21" s="9">
        <v>0</v>
      </c>
      <c r="J21" s="9">
        <v>128287</v>
      </c>
      <c r="K21" s="9">
        <v>377379</v>
      </c>
      <c r="L21" s="9">
        <v>4203</v>
      </c>
      <c r="M21" s="9">
        <v>0</v>
      </c>
      <c r="N21" s="9">
        <v>381582</v>
      </c>
      <c r="O21" s="9">
        <v>300</v>
      </c>
      <c r="P21" s="9">
        <v>69</v>
      </c>
      <c r="Q21" s="9">
        <v>27</v>
      </c>
      <c r="R21" s="9">
        <v>51</v>
      </c>
      <c r="S21" s="9">
        <v>0</v>
      </c>
      <c r="T21" s="9">
        <v>447</v>
      </c>
      <c r="U21" s="9">
        <v>20578</v>
      </c>
      <c r="V21" s="9">
        <v>0</v>
      </c>
      <c r="W21" s="9">
        <v>0</v>
      </c>
      <c r="X21" s="9">
        <v>0</v>
      </c>
      <c r="Y21" s="9">
        <v>20578</v>
      </c>
    </row>
    <row r="22" spans="1:25">
      <c r="A22" s="8" t="s">
        <v>38</v>
      </c>
      <c r="B22" s="8" t="s">
        <v>35</v>
      </c>
      <c r="C22" s="9">
        <v>28662</v>
      </c>
      <c r="D22" s="9">
        <v>4321</v>
      </c>
      <c r="E22" s="9">
        <v>96422</v>
      </c>
      <c r="F22" s="9">
        <v>129405</v>
      </c>
      <c r="G22" s="9">
        <v>28662</v>
      </c>
      <c r="H22" s="9">
        <v>8642</v>
      </c>
      <c r="I22" s="9">
        <v>192844</v>
      </c>
      <c r="J22" s="9">
        <v>230148</v>
      </c>
      <c r="K22" s="9">
        <v>58476</v>
      </c>
      <c r="L22" s="9">
        <v>8642</v>
      </c>
      <c r="M22" s="9">
        <v>192844</v>
      </c>
      <c r="N22" s="9">
        <v>259962</v>
      </c>
      <c r="O22" s="9">
        <v>0</v>
      </c>
      <c r="P22" s="9">
        <v>0</v>
      </c>
      <c r="Q22" s="9">
        <v>24</v>
      </c>
      <c r="R22" s="9">
        <v>587</v>
      </c>
      <c r="S22" s="9">
        <v>0</v>
      </c>
      <c r="T22" s="9">
        <v>616</v>
      </c>
      <c r="U22" s="9">
        <v>3684</v>
      </c>
      <c r="V22" s="9">
        <v>0</v>
      </c>
      <c r="W22" s="9">
        <v>0</v>
      </c>
      <c r="X22" s="9">
        <v>0</v>
      </c>
      <c r="Y22" s="9">
        <v>3684</v>
      </c>
    </row>
    <row r="23" spans="1:25">
      <c r="A23" s="8" t="s">
        <v>39</v>
      </c>
      <c r="B23" s="8" t="s">
        <v>31</v>
      </c>
      <c r="C23" s="9">
        <v>547825</v>
      </c>
      <c r="D23" s="9">
        <v>0</v>
      </c>
      <c r="E23" s="9">
        <v>0</v>
      </c>
      <c r="F23" s="9">
        <v>547825</v>
      </c>
      <c r="G23" s="9">
        <v>1015722</v>
      </c>
      <c r="H23" s="9">
        <v>0</v>
      </c>
      <c r="I23" s="9">
        <v>0</v>
      </c>
      <c r="J23" s="9">
        <v>1015722</v>
      </c>
      <c r="K23" s="9">
        <v>17005608</v>
      </c>
      <c r="L23" s="9">
        <v>0</v>
      </c>
      <c r="M23" s="9">
        <v>0</v>
      </c>
      <c r="N23" s="9">
        <v>17005608</v>
      </c>
      <c r="O23" s="9">
        <v>1063</v>
      </c>
      <c r="P23" s="9">
        <v>0</v>
      </c>
      <c r="Q23" s="9">
        <v>0</v>
      </c>
      <c r="R23" s="9">
        <v>0</v>
      </c>
      <c r="S23" s="9">
        <v>0</v>
      </c>
      <c r="T23" s="9">
        <v>1063</v>
      </c>
      <c r="U23" s="9">
        <v>909156</v>
      </c>
      <c r="V23" s="9">
        <v>0</v>
      </c>
      <c r="W23" s="9">
        <v>14940</v>
      </c>
      <c r="X23" s="9">
        <v>0</v>
      </c>
      <c r="Y23" s="9">
        <v>924096</v>
      </c>
    </row>
    <row r="24" spans="1:25">
      <c r="A24" s="8" t="s">
        <v>39</v>
      </c>
      <c r="B24" s="8" t="s">
        <v>32</v>
      </c>
      <c r="C24" s="9">
        <v>4415137</v>
      </c>
      <c r="D24" s="9">
        <v>155126</v>
      </c>
      <c r="E24" s="9">
        <v>0</v>
      </c>
      <c r="F24" s="9">
        <v>4570263</v>
      </c>
      <c r="G24" s="9">
        <v>9315007</v>
      </c>
      <c r="H24" s="9">
        <v>358253</v>
      </c>
      <c r="I24" s="9">
        <v>0</v>
      </c>
      <c r="J24" s="9">
        <v>9673260</v>
      </c>
      <c r="K24" s="9">
        <v>98645172</v>
      </c>
      <c r="L24" s="9">
        <v>1267094</v>
      </c>
      <c r="M24" s="9">
        <v>0</v>
      </c>
      <c r="N24" s="9">
        <v>99912266</v>
      </c>
      <c r="O24" s="9">
        <v>12146</v>
      </c>
      <c r="P24" s="9">
        <v>0</v>
      </c>
      <c r="Q24" s="9">
        <v>39</v>
      </c>
      <c r="R24" s="9">
        <v>0</v>
      </c>
      <c r="S24" s="9">
        <v>0</v>
      </c>
      <c r="T24" s="9">
        <v>12122</v>
      </c>
      <c r="U24" s="9">
        <v>3700953</v>
      </c>
      <c r="V24" s="9">
        <v>0</v>
      </c>
      <c r="W24" s="9">
        <v>182815</v>
      </c>
      <c r="X24" s="9">
        <v>5593</v>
      </c>
      <c r="Y24" s="9">
        <v>3889361</v>
      </c>
    </row>
    <row r="25" spans="1:25">
      <c r="A25" s="8" t="s">
        <v>39</v>
      </c>
      <c r="B25" s="8" t="s">
        <v>33</v>
      </c>
      <c r="C25" s="9">
        <v>8558875</v>
      </c>
      <c r="D25" s="9">
        <v>1847870</v>
      </c>
      <c r="E25" s="9">
        <v>6620</v>
      </c>
      <c r="F25" s="9">
        <v>10413365</v>
      </c>
      <c r="G25" s="9">
        <v>19343167</v>
      </c>
      <c r="H25" s="9">
        <v>3231247</v>
      </c>
      <c r="I25" s="9">
        <v>13240</v>
      </c>
      <c r="J25" s="9">
        <v>22587654</v>
      </c>
      <c r="K25" s="9">
        <v>84681648</v>
      </c>
      <c r="L25" s="9">
        <v>10618129</v>
      </c>
      <c r="M25" s="9">
        <v>39720</v>
      </c>
      <c r="N25" s="9">
        <v>95339497</v>
      </c>
      <c r="O25" s="9">
        <v>27316</v>
      </c>
      <c r="P25" s="9">
        <v>56</v>
      </c>
      <c r="Q25" s="9">
        <v>637</v>
      </c>
      <c r="R25" s="9">
        <v>0</v>
      </c>
      <c r="S25" s="9">
        <v>0</v>
      </c>
      <c r="T25" s="9">
        <v>28076</v>
      </c>
      <c r="U25" s="9">
        <v>5296332</v>
      </c>
      <c r="V25" s="9">
        <v>0</v>
      </c>
      <c r="W25" s="9">
        <v>248777</v>
      </c>
      <c r="X25" s="9">
        <v>14533</v>
      </c>
      <c r="Y25" s="9">
        <v>5559642</v>
      </c>
    </row>
    <row r="26" spans="1:25">
      <c r="A26" s="8" t="s">
        <v>39</v>
      </c>
      <c r="B26" s="8" t="s">
        <v>34</v>
      </c>
      <c r="C26" s="9">
        <v>106392</v>
      </c>
      <c r="D26" s="9">
        <v>1401</v>
      </c>
      <c r="E26" s="9">
        <v>0</v>
      </c>
      <c r="F26" s="9">
        <v>107793</v>
      </c>
      <c r="G26" s="9">
        <v>126112</v>
      </c>
      <c r="H26" s="9">
        <v>1401</v>
      </c>
      <c r="I26" s="9">
        <v>0</v>
      </c>
      <c r="J26" s="9">
        <v>127513</v>
      </c>
      <c r="K26" s="9">
        <v>377859</v>
      </c>
      <c r="L26" s="9">
        <v>4203</v>
      </c>
      <c r="M26" s="9">
        <v>0</v>
      </c>
      <c r="N26" s="9">
        <v>382062</v>
      </c>
      <c r="O26" s="9">
        <v>300</v>
      </c>
      <c r="P26" s="9">
        <v>67</v>
      </c>
      <c r="Q26" s="9">
        <v>26</v>
      </c>
      <c r="R26" s="9">
        <v>53</v>
      </c>
      <c r="S26" s="9">
        <v>1</v>
      </c>
      <c r="T26" s="9">
        <v>448</v>
      </c>
      <c r="U26" s="9">
        <v>20608</v>
      </c>
      <c r="V26" s="9">
        <v>0</v>
      </c>
      <c r="W26" s="9">
        <v>0</v>
      </c>
      <c r="X26" s="9">
        <v>0</v>
      </c>
      <c r="Y26" s="9">
        <v>20608</v>
      </c>
    </row>
    <row r="27" spans="1:25">
      <c r="A27" s="8" t="s">
        <v>39</v>
      </c>
      <c r="B27" s="8" t="s">
        <v>35</v>
      </c>
      <c r="C27" s="9">
        <v>29519</v>
      </c>
      <c r="D27" s="9">
        <v>4321</v>
      </c>
      <c r="E27" s="9">
        <v>96422</v>
      </c>
      <c r="F27" s="9">
        <v>130262</v>
      </c>
      <c r="G27" s="9">
        <v>29519</v>
      </c>
      <c r="H27" s="9">
        <v>8642</v>
      </c>
      <c r="I27" s="9">
        <v>192844</v>
      </c>
      <c r="J27" s="9">
        <v>231005</v>
      </c>
      <c r="K27" s="9">
        <v>60766</v>
      </c>
      <c r="L27" s="9">
        <v>8642</v>
      </c>
      <c r="M27" s="9">
        <v>192844</v>
      </c>
      <c r="N27" s="9">
        <v>262252</v>
      </c>
      <c r="O27" s="9">
        <v>1</v>
      </c>
      <c r="P27" s="9">
        <v>0</v>
      </c>
      <c r="Q27" s="9">
        <v>26</v>
      </c>
      <c r="R27" s="9">
        <v>602</v>
      </c>
      <c r="S27" s="9">
        <v>0</v>
      </c>
      <c r="T27" s="9">
        <v>629</v>
      </c>
      <c r="U27" s="9">
        <v>3776</v>
      </c>
      <c r="V27" s="9">
        <v>0</v>
      </c>
      <c r="W27" s="9">
        <v>0</v>
      </c>
      <c r="X27" s="9">
        <v>0</v>
      </c>
      <c r="Y27" s="9">
        <v>3776</v>
      </c>
    </row>
    <row r="28" spans="1:25">
      <c r="A28" s="8" t="s">
        <v>40</v>
      </c>
      <c r="B28" s="8" t="s">
        <v>31</v>
      </c>
      <c r="C28" s="9">
        <v>546774</v>
      </c>
      <c r="D28" s="9">
        <v>0</v>
      </c>
      <c r="E28" s="9">
        <v>0</v>
      </c>
      <c r="F28" s="9">
        <v>546774</v>
      </c>
      <c r="G28" s="9">
        <v>1013620</v>
      </c>
      <c r="H28" s="9">
        <v>0</v>
      </c>
      <c r="I28" s="9">
        <v>0</v>
      </c>
      <c r="J28" s="9">
        <v>1013620</v>
      </c>
      <c r="K28" s="9">
        <v>16977516</v>
      </c>
      <c r="L28" s="9">
        <v>0</v>
      </c>
      <c r="M28" s="9">
        <v>0</v>
      </c>
      <c r="N28" s="9">
        <v>16977516</v>
      </c>
      <c r="O28" s="9">
        <v>1063</v>
      </c>
      <c r="P28" s="9">
        <v>0</v>
      </c>
      <c r="Q28" s="9">
        <v>0</v>
      </c>
      <c r="R28" s="9">
        <v>0</v>
      </c>
      <c r="S28" s="9">
        <v>0</v>
      </c>
      <c r="T28" s="9">
        <v>1063</v>
      </c>
      <c r="U28" s="9">
        <v>875446</v>
      </c>
      <c r="V28" s="9">
        <v>0</v>
      </c>
      <c r="W28" s="9">
        <v>14940</v>
      </c>
      <c r="X28" s="9">
        <v>0</v>
      </c>
      <c r="Y28" s="9">
        <v>890386</v>
      </c>
    </row>
    <row r="29" spans="1:25">
      <c r="A29" s="8" t="s">
        <v>40</v>
      </c>
      <c r="B29" s="8" t="s">
        <v>32</v>
      </c>
      <c r="C29" s="9">
        <v>4344042</v>
      </c>
      <c r="D29" s="9">
        <v>143237.1</v>
      </c>
      <c r="E29" s="9">
        <v>0</v>
      </c>
      <c r="F29" s="9">
        <v>4487279.0999999996</v>
      </c>
      <c r="G29" s="9">
        <v>9068923</v>
      </c>
      <c r="H29" s="9">
        <v>334473</v>
      </c>
      <c r="I29" s="9">
        <v>0</v>
      </c>
      <c r="J29" s="9">
        <v>9403396</v>
      </c>
      <c r="K29" s="9">
        <v>96200178</v>
      </c>
      <c r="L29" s="9">
        <v>1195580</v>
      </c>
      <c r="M29" s="9">
        <v>0</v>
      </c>
      <c r="N29" s="9">
        <v>97395758</v>
      </c>
      <c r="O29" s="9">
        <v>12091</v>
      </c>
      <c r="P29" s="9">
        <v>0</v>
      </c>
      <c r="Q29" s="9">
        <v>30</v>
      </c>
      <c r="R29" s="9">
        <v>0</v>
      </c>
      <c r="S29" s="9">
        <v>0</v>
      </c>
      <c r="T29" s="9">
        <v>12122</v>
      </c>
      <c r="U29" s="9">
        <v>3566876</v>
      </c>
      <c r="V29" s="9">
        <v>0</v>
      </c>
      <c r="W29" s="9">
        <v>179349</v>
      </c>
      <c r="X29" s="9">
        <v>5549</v>
      </c>
      <c r="Y29" s="9">
        <v>3751774</v>
      </c>
    </row>
    <row r="30" spans="1:25">
      <c r="A30" s="8" t="s">
        <v>40</v>
      </c>
      <c r="B30" s="8" t="s">
        <v>33</v>
      </c>
      <c r="C30" s="9">
        <v>8546077</v>
      </c>
      <c r="D30" s="9">
        <v>1820919.2</v>
      </c>
      <c r="E30" s="9">
        <v>6620</v>
      </c>
      <c r="F30" s="9">
        <v>10373616.199999999</v>
      </c>
      <c r="G30" s="9">
        <v>19306635</v>
      </c>
      <c r="H30" s="9">
        <v>3204178</v>
      </c>
      <c r="I30" s="9">
        <v>13240</v>
      </c>
      <c r="J30" s="9">
        <v>22524053</v>
      </c>
      <c r="K30" s="9">
        <v>84541416</v>
      </c>
      <c r="L30" s="9">
        <v>10514808</v>
      </c>
      <c r="M30" s="9">
        <v>39720</v>
      </c>
      <c r="N30" s="9">
        <v>95095944</v>
      </c>
      <c r="O30" s="9">
        <v>27438</v>
      </c>
      <c r="P30" s="9">
        <v>53</v>
      </c>
      <c r="Q30" s="9">
        <v>555</v>
      </c>
      <c r="R30" s="9">
        <v>0</v>
      </c>
      <c r="S30" s="9">
        <v>0</v>
      </c>
      <c r="T30" s="9">
        <v>28046</v>
      </c>
      <c r="U30" s="9">
        <v>5260390</v>
      </c>
      <c r="V30" s="9">
        <v>0</v>
      </c>
      <c r="W30" s="9">
        <v>250852</v>
      </c>
      <c r="X30" s="9">
        <v>13571</v>
      </c>
      <c r="Y30" s="9">
        <v>5524813</v>
      </c>
    </row>
    <row r="31" spans="1:25">
      <c r="A31" s="8" t="s">
        <v>40</v>
      </c>
      <c r="B31" s="8" t="s">
        <v>34</v>
      </c>
      <c r="C31" s="9">
        <v>123182</v>
      </c>
      <c r="D31" s="9">
        <v>1401</v>
      </c>
      <c r="E31" s="9">
        <v>0</v>
      </c>
      <c r="F31" s="9">
        <v>124583</v>
      </c>
      <c r="G31" s="9">
        <v>142902</v>
      </c>
      <c r="H31" s="9">
        <v>1401</v>
      </c>
      <c r="I31" s="9">
        <v>0</v>
      </c>
      <c r="J31" s="9">
        <v>144303</v>
      </c>
      <c r="K31" s="9">
        <v>428706</v>
      </c>
      <c r="L31" s="9">
        <v>4203</v>
      </c>
      <c r="M31" s="9">
        <v>0</v>
      </c>
      <c r="N31" s="9">
        <v>432909</v>
      </c>
      <c r="O31" s="9">
        <v>355</v>
      </c>
      <c r="P31" s="9">
        <v>67</v>
      </c>
      <c r="Q31" s="9">
        <v>30</v>
      </c>
      <c r="R31" s="9">
        <v>71</v>
      </c>
      <c r="S31" s="9">
        <v>1</v>
      </c>
      <c r="T31" s="9">
        <v>524</v>
      </c>
      <c r="U31" s="9">
        <v>23243</v>
      </c>
      <c r="V31" s="9">
        <v>0</v>
      </c>
      <c r="W31" s="9">
        <v>0</v>
      </c>
      <c r="X31" s="9">
        <v>0</v>
      </c>
      <c r="Y31" s="9">
        <v>23243</v>
      </c>
    </row>
    <row r="32" spans="1:25">
      <c r="A32" s="8" t="s">
        <v>40</v>
      </c>
      <c r="B32" s="8" t="s">
        <v>35</v>
      </c>
      <c r="C32" s="9">
        <v>29519</v>
      </c>
      <c r="D32" s="9">
        <v>4321</v>
      </c>
      <c r="E32" s="9">
        <v>96422</v>
      </c>
      <c r="F32" s="9">
        <v>130262</v>
      </c>
      <c r="G32" s="9">
        <v>29519</v>
      </c>
      <c r="H32" s="9">
        <v>8642</v>
      </c>
      <c r="I32" s="9">
        <v>192844</v>
      </c>
      <c r="J32" s="9">
        <v>231005</v>
      </c>
      <c r="K32" s="9">
        <v>60766</v>
      </c>
      <c r="L32" s="9">
        <v>8642</v>
      </c>
      <c r="M32" s="9">
        <v>192844</v>
      </c>
      <c r="N32" s="9">
        <v>262252</v>
      </c>
      <c r="O32" s="9">
        <v>1</v>
      </c>
      <c r="P32" s="9">
        <v>0</v>
      </c>
      <c r="Q32" s="9">
        <v>26</v>
      </c>
      <c r="R32" s="9">
        <v>602</v>
      </c>
      <c r="S32" s="9">
        <v>0</v>
      </c>
      <c r="T32" s="9">
        <v>629</v>
      </c>
      <c r="U32" s="9">
        <v>3776</v>
      </c>
      <c r="V32" s="9">
        <v>0</v>
      </c>
      <c r="W32" s="9">
        <v>0</v>
      </c>
      <c r="X32" s="9">
        <v>0</v>
      </c>
      <c r="Y32" s="9">
        <v>3776</v>
      </c>
    </row>
    <row r="33" spans="1:25">
      <c r="A33" s="8" t="s">
        <v>41</v>
      </c>
      <c r="B33" s="8" t="s">
        <v>31</v>
      </c>
      <c r="C33" s="9">
        <v>457265</v>
      </c>
      <c r="D33" s="9">
        <v>0</v>
      </c>
      <c r="E33" s="9">
        <v>0</v>
      </c>
      <c r="F33" s="9">
        <v>457265</v>
      </c>
      <c r="G33" s="9">
        <v>834602</v>
      </c>
      <c r="H33" s="9">
        <v>0</v>
      </c>
      <c r="I33" s="9">
        <v>0</v>
      </c>
      <c r="J33" s="9">
        <v>834602</v>
      </c>
      <c r="K33" s="9">
        <v>15022836</v>
      </c>
      <c r="L33" s="9">
        <v>0</v>
      </c>
      <c r="M33" s="9">
        <v>0</v>
      </c>
      <c r="N33" s="9">
        <v>15022836</v>
      </c>
      <c r="O33" s="9">
        <v>902</v>
      </c>
      <c r="P33" s="9">
        <v>0</v>
      </c>
      <c r="Q33" s="9">
        <v>0</v>
      </c>
      <c r="R33" s="9">
        <v>0</v>
      </c>
      <c r="S33" s="9">
        <v>0</v>
      </c>
      <c r="T33" s="9">
        <v>902</v>
      </c>
      <c r="U33" s="9">
        <v>647016</v>
      </c>
      <c r="V33" s="9">
        <v>0</v>
      </c>
      <c r="W33" s="9">
        <v>6084</v>
      </c>
      <c r="X33" s="9">
        <v>0</v>
      </c>
      <c r="Y33" s="9">
        <v>653100</v>
      </c>
    </row>
    <row r="34" spans="1:25">
      <c r="A34" s="8" t="s">
        <v>41</v>
      </c>
      <c r="B34" s="8" t="s">
        <v>32</v>
      </c>
      <c r="C34" s="9">
        <v>4302038</v>
      </c>
      <c r="D34" s="9">
        <v>110060</v>
      </c>
      <c r="E34" s="9">
        <v>0</v>
      </c>
      <c r="F34" s="9">
        <v>4412098</v>
      </c>
      <c r="G34" s="9">
        <v>8927188</v>
      </c>
      <c r="H34" s="9">
        <v>301180</v>
      </c>
      <c r="I34" s="9">
        <v>0</v>
      </c>
      <c r="J34" s="9">
        <v>9228368</v>
      </c>
      <c r="K34" s="9">
        <v>93451734</v>
      </c>
      <c r="L34" s="9">
        <v>1045151</v>
      </c>
      <c r="M34" s="9">
        <v>0</v>
      </c>
      <c r="N34" s="9">
        <v>94496885</v>
      </c>
      <c r="O34" s="9">
        <v>11854</v>
      </c>
      <c r="P34" s="9">
        <v>0</v>
      </c>
      <c r="Q34" s="9">
        <v>28</v>
      </c>
      <c r="R34" s="9">
        <v>0</v>
      </c>
      <c r="S34" s="9">
        <v>0</v>
      </c>
      <c r="T34" s="9">
        <v>11883</v>
      </c>
      <c r="U34" s="9">
        <v>3501897</v>
      </c>
      <c r="V34" s="9">
        <v>0</v>
      </c>
      <c r="W34" s="9">
        <v>178358</v>
      </c>
      <c r="X34" s="9">
        <v>4527</v>
      </c>
      <c r="Y34" s="9">
        <v>3684782</v>
      </c>
    </row>
    <row r="35" spans="1:25">
      <c r="A35" s="8" t="s">
        <v>41</v>
      </c>
      <c r="B35" s="8" t="s">
        <v>33</v>
      </c>
      <c r="C35" s="9">
        <v>8519933</v>
      </c>
      <c r="D35" s="9">
        <v>1783861</v>
      </c>
      <c r="E35" s="9">
        <v>6620</v>
      </c>
      <c r="F35" s="9">
        <v>10310414</v>
      </c>
      <c r="G35" s="9">
        <v>19214884</v>
      </c>
      <c r="H35" s="9">
        <v>3128397</v>
      </c>
      <c r="I35" s="9">
        <v>13240</v>
      </c>
      <c r="J35" s="9">
        <v>22356521</v>
      </c>
      <c r="K35" s="9">
        <v>83923554</v>
      </c>
      <c r="L35" s="9">
        <v>10246196</v>
      </c>
      <c r="M35" s="9">
        <v>39720</v>
      </c>
      <c r="N35" s="9">
        <v>94209470</v>
      </c>
      <c r="O35" s="9">
        <v>27373</v>
      </c>
      <c r="P35" s="9">
        <v>49</v>
      </c>
      <c r="Q35" s="9">
        <v>546</v>
      </c>
      <c r="R35" s="9">
        <v>0</v>
      </c>
      <c r="S35" s="9">
        <v>0</v>
      </c>
      <c r="T35" s="9">
        <v>27968</v>
      </c>
      <c r="U35" s="9">
        <v>5223530</v>
      </c>
      <c r="V35" s="9">
        <v>0</v>
      </c>
      <c r="W35" s="9">
        <v>252173</v>
      </c>
      <c r="X35" s="9">
        <v>13225</v>
      </c>
      <c r="Y35" s="9">
        <v>5488986</v>
      </c>
    </row>
    <row r="36" spans="1:25">
      <c r="A36" s="8" t="s">
        <v>41</v>
      </c>
      <c r="B36" s="8" t="s">
        <v>34</v>
      </c>
      <c r="C36" s="9">
        <v>123182</v>
      </c>
      <c r="D36" s="9">
        <v>1401</v>
      </c>
      <c r="E36" s="9">
        <v>0</v>
      </c>
      <c r="F36" s="9">
        <v>124583</v>
      </c>
      <c r="G36" s="9">
        <v>142902</v>
      </c>
      <c r="H36" s="9">
        <v>1401</v>
      </c>
      <c r="I36" s="9">
        <v>0</v>
      </c>
      <c r="J36" s="9">
        <v>144303</v>
      </c>
      <c r="K36" s="9">
        <v>428706</v>
      </c>
      <c r="L36" s="9">
        <v>4203</v>
      </c>
      <c r="M36" s="9">
        <v>0</v>
      </c>
      <c r="N36" s="9">
        <v>432909</v>
      </c>
      <c r="O36" s="9">
        <v>355</v>
      </c>
      <c r="P36" s="9">
        <v>67</v>
      </c>
      <c r="Q36" s="9">
        <v>30</v>
      </c>
      <c r="R36" s="9">
        <v>71</v>
      </c>
      <c r="S36" s="9">
        <v>1</v>
      </c>
      <c r="T36" s="9">
        <v>524</v>
      </c>
      <c r="U36" s="9">
        <v>23242</v>
      </c>
      <c r="V36" s="9">
        <v>0</v>
      </c>
      <c r="W36" s="9">
        <v>0</v>
      </c>
      <c r="X36" s="9">
        <v>0</v>
      </c>
      <c r="Y36" s="9">
        <v>23242</v>
      </c>
    </row>
    <row r="37" spans="1:25">
      <c r="A37" s="8" t="s">
        <v>41</v>
      </c>
      <c r="B37" s="8" t="s">
        <v>35</v>
      </c>
      <c r="C37" s="9">
        <v>29519</v>
      </c>
      <c r="D37" s="9">
        <v>4321</v>
      </c>
      <c r="E37" s="9">
        <v>96422</v>
      </c>
      <c r="F37" s="9">
        <v>130262</v>
      </c>
      <c r="G37" s="9">
        <v>29519</v>
      </c>
      <c r="H37" s="9">
        <v>8642</v>
      </c>
      <c r="I37" s="9">
        <v>192844</v>
      </c>
      <c r="J37" s="9">
        <v>231005</v>
      </c>
      <c r="K37" s="9">
        <v>59038</v>
      </c>
      <c r="L37" s="9">
        <v>8642</v>
      </c>
      <c r="M37" s="9">
        <v>192844</v>
      </c>
      <c r="N37" s="9">
        <v>260524</v>
      </c>
      <c r="O37" s="9">
        <v>0</v>
      </c>
      <c r="P37" s="9">
        <v>0</v>
      </c>
      <c r="Q37" s="9">
        <v>26</v>
      </c>
      <c r="R37" s="9">
        <v>603</v>
      </c>
      <c r="S37" s="9">
        <v>0</v>
      </c>
      <c r="T37" s="9">
        <v>629</v>
      </c>
      <c r="U37" s="9">
        <v>5539</v>
      </c>
      <c r="V37" s="9">
        <v>0</v>
      </c>
      <c r="W37" s="9">
        <v>0</v>
      </c>
      <c r="X37" s="9">
        <v>0</v>
      </c>
      <c r="Y37" s="9">
        <v>5539</v>
      </c>
    </row>
    <row r="38" spans="1:25">
      <c r="A38" s="8" t="s">
        <v>42</v>
      </c>
      <c r="B38" s="8" t="s">
        <v>31</v>
      </c>
      <c r="C38" s="9">
        <v>457265</v>
      </c>
      <c r="D38" s="9">
        <v>0</v>
      </c>
      <c r="E38" s="9">
        <v>0</v>
      </c>
      <c r="F38" s="9">
        <v>457265</v>
      </c>
      <c r="G38" s="9">
        <v>834602</v>
      </c>
      <c r="H38" s="9">
        <v>0</v>
      </c>
      <c r="I38" s="9">
        <v>0</v>
      </c>
      <c r="J38" s="9">
        <v>834602</v>
      </c>
      <c r="K38" s="9">
        <v>15022836</v>
      </c>
      <c r="L38" s="9">
        <v>0</v>
      </c>
      <c r="M38" s="9">
        <v>0</v>
      </c>
      <c r="N38" s="9">
        <v>15022836</v>
      </c>
      <c r="O38" s="9">
        <v>902</v>
      </c>
      <c r="P38" s="9">
        <v>0</v>
      </c>
      <c r="Q38" s="9">
        <v>0</v>
      </c>
      <c r="R38" s="9">
        <v>0</v>
      </c>
      <c r="S38" s="9">
        <v>0</v>
      </c>
      <c r="T38" s="9">
        <v>902</v>
      </c>
      <c r="U38" s="9">
        <v>647016</v>
      </c>
      <c r="V38" s="9">
        <v>0</v>
      </c>
      <c r="W38" s="9">
        <v>6084</v>
      </c>
      <c r="X38" s="9">
        <v>0</v>
      </c>
      <c r="Y38" s="9">
        <v>653100</v>
      </c>
    </row>
    <row r="39" spans="1:25">
      <c r="A39" s="8" t="s">
        <v>42</v>
      </c>
      <c r="B39" s="8" t="s">
        <v>32</v>
      </c>
      <c r="C39" s="9">
        <v>4221503</v>
      </c>
      <c r="D39" s="9">
        <v>96739</v>
      </c>
      <c r="E39" s="9">
        <v>0</v>
      </c>
      <c r="F39" s="9">
        <v>4318242</v>
      </c>
      <c r="G39" s="9">
        <v>8722053</v>
      </c>
      <c r="H39" s="9">
        <v>282931</v>
      </c>
      <c r="I39" s="9">
        <v>0</v>
      </c>
      <c r="J39" s="9">
        <v>9004984</v>
      </c>
      <c r="K39" s="9">
        <v>90926982</v>
      </c>
      <c r="L39" s="9">
        <v>949925</v>
      </c>
      <c r="M39" s="9">
        <v>0</v>
      </c>
      <c r="N39" s="9">
        <v>91876907</v>
      </c>
      <c r="O39" s="9">
        <v>11631</v>
      </c>
      <c r="P39" s="9">
        <v>0</v>
      </c>
      <c r="Q39" s="9">
        <v>25</v>
      </c>
      <c r="R39" s="9">
        <v>0</v>
      </c>
      <c r="S39" s="9">
        <v>0</v>
      </c>
      <c r="T39" s="9">
        <v>11657</v>
      </c>
      <c r="U39" s="9">
        <v>3406723</v>
      </c>
      <c r="V39" s="9">
        <v>0</v>
      </c>
      <c r="W39" s="9">
        <v>180210</v>
      </c>
      <c r="X39" s="9">
        <v>4030</v>
      </c>
      <c r="Y39" s="9">
        <v>3590963</v>
      </c>
    </row>
    <row r="40" spans="1:25">
      <c r="A40" s="8" t="s">
        <v>42</v>
      </c>
      <c r="B40" s="8" t="s">
        <v>33</v>
      </c>
      <c r="C40" s="9">
        <v>8420847</v>
      </c>
      <c r="D40" s="9">
        <v>1701070</v>
      </c>
      <c r="E40" s="9">
        <v>6620</v>
      </c>
      <c r="F40" s="9">
        <v>10128537</v>
      </c>
      <c r="G40" s="9">
        <v>18985365</v>
      </c>
      <c r="H40" s="9">
        <v>2977470</v>
      </c>
      <c r="I40" s="9">
        <v>13240</v>
      </c>
      <c r="J40" s="9">
        <v>21976075</v>
      </c>
      <c r="K40" s="9">
        <v>82748061</v>
      </c>
      <c r="L40" s="9">
        <v>9738785</v>
      </c>
      <c r="M40" s="9">
        <v>39720</v>
      </c>
      <c r="N40" s="9">
        <v>92526566</v>
      </c>
      <c r="O40" s="9">
        <v>27122</v>
      </c>
      <c r="P40" s="9">
        <v>49</v>
      </c>
      <c r="Q40" s="9">
        <v>526</v>
      </c>
      <c r="R40" s="9">
        <v>0</v>
      </c>
      <c r="S40" s="9">
        <v>0</v>
      </c>
      <c r="T40" s="9">
        <v>27697</v>
      </c>
      <c r="U40" s="9">
        <v>5128259</v>
      </c>
      <c r="V40" s="9">
        <v>0</v>
      </c>
      <c r="W40" s="9">
        <v>253498</v>
      </c>
      <c r="X40" s="9">
        <v>13044</v>
      </c>
      <c r="Y40" s="9">
        <v>5394801</v>
      </c>
    </row>
    <row r="41" spans="1:25">
      <c r="A41" s="8" t="s">
        <v>42</v>
      </c>
      <c r="B41" s="8" t="s">
        <v>34</v>
      </c>
      <c r="C41" s="9">
        <v>179960</v>
      </c>
      <c r="D41" s="9">
        <v>1401</v>
      </c>
      <c r="E41" s="9">
        <v>0</v>
      </c>
      <c r="F41" s="9">
        <v>181361</v>
      </c>
      <c r="G41" s="9">
        <v>200024</v>
      </c>
      <c r="H41" s="9">
        <v>1401</v>
      </c>
      <c r="I41" s="9">
        <v>0</v>
      </c>
      <c r="J41" s="9">
        <v>201425</v>
      </c>
      <c r="K41" s="9">
        <v>600072</v>
      </c>
      <c r="L41" s="9">
        <v>4203</v>
      </c>
      <c r="M41" s="9">
        <v>0</v>
      </c>
      <c r="N41" s="9">
        <v>604275</v>
      </c>
      <c r="O41" s="9">
        <v>459</v>
      </c>
      <c r="P41" s="9">
        <v>78</v>
      </c>
      <c r="Q41" s="9">
        <v>33</v>
      </c>
      <c r="R41" s="9">
        <v>231</v>
      </c>
      <c r="S41" s="9">
        <v>38</v>
      </c>
      <c r="T41" s="9">
        <v>839</v>
      </c>
      <c r="U41" s="9">
        <v>33596</v>
      </c>
      <c r="V41" s="9">
        <v>0</v>
      </c>
      <c r="W41" s="9">
        <v>0</v>
      </c>
      <c r="X41" s="9">
        <v>0</v>
      </c>
      <c r="Y41" s="9">
        <v>33596</v>
      </c>
    </row>
    <row r="42" spans="1:25">
      <c r="A42" s="8" t="s">
        <v>42</v>
      </c>
      <c r="B42" s="8" t="s">
        <v>35</v>
      </c>
      <c r="C42" s="9">
        <v>29552</v>
      </c>
      <c r="D42" s="9">
        <v>4531</v>
      </c>
      <c r="E42" s="9">
        <v>96422</v>
      </c>
      <c r="F42" s="9">
        <v>130505</v>
      </c>
      <c r="G42" s="9">
        <v>29552</v>
      </c>
      <c r="H42" s="9">
        <v>9061</v>
      </c>
      <c r="I42" s="9">
        <v>192844</v>
      </c>
      <c r="J42" s="9">
        <v>231457</v>
      </c>
      <c r="K42" s="9">
        <v>59104</v>
      </c>
      <c r="L42" s="9">
        <v>9061</v>
      </c>
      <c r="M42" s="9">
        <v>192844</v>
      </c>
      <c r="N42" s="9">
        <v>261009</v>
      </c>
      <c r="O42" s="9">
        <v>0</v>
      </c>
      <c r="P42" s="9">
        <v>0</v>
      </c>
      <c r="Q42" s="9">
        <v>26</v>
      </c>
      <c r="R42" s="9">
        <v>603</v>
      </c>
      <c r="S42" s="9">
        <v>0</v>
      </c>
      <c r="T42" s="9">
        <v>629</v>
      </c>
      <c r="U42" s="9">
        <v>5543</v>
      </c>
      <c r="V42" s="9">
        <v>0</v>
      </c>
      <c r="W42" s="9">
        <v>0</v>
      </c>
      <c r="X42" s="9">
        <v>0</v>
      </c>
      <c r="Y42" s="9">
        <v>5543</v>
      </c>
    </row>
    <row r="43" spans="1:25">
      <c r="A43" s="8" t="s">
        <v>43</v>
      </c>
      <c r="B43" s="8" t="s">
        <v>31</v>
      </c>
      <c r="C43" s="9">
        <v>457265</v>
      </c>
      <c r="D43" s="9">
        <v>0</v>
      </c>
      <c r="E43" s="9">
        <v>0</v>
      </c>
      <c r="F43" s="9">
        <v>457265</v>
      </c>
      <c r="G43" s="9">
        <v>834602</v>
      </c>
      <c r="H43" s="9">
        <v>0</v>
      </c>
      <c r="I43" s="9">
        <v>0</v>
      </c>
      <c r="J43" s="9">
        <v>834602</v>
      </c>
      <c r="K43" s="9">
        <v>15022836</v>
      </c>
      <c r="L43" s="9">
        <v>0</v>
      </c>
      <c r="M43" s="9">
        <v>0</v>
      </c>
      <c r="N43" s="9">
        <v>15022836</v>
      </c>
      <c r="O43" s="9">
        <v>902</v>
      </c>
      <c r="P43" s="9">
        <v>0</v>
      </c>
      <c r="Q43" s="9">
        <v>0</v>
      </c>
      <c r="R43" s="9">
        <v>0</v>
      </c>
      <c r="S43" s="9">
        <v>0</v>
      </c>
      <c r="T43" s="9">
        <v>902</v>
      </c>
      <c r="U43" s="9">
        <v>646668</v>
      </c>
      <c r="V43" s="9">
        <v>0</v>
      </c>
      <c r="W43" s="9">
        <v>6084</v>
      </c>
      <c r="X43" s="9">
        <v>0</v>
      </c>
      <c r="Y43" s="9">
        <v>652752</v>
      </c>
    </row>
    <row r="44" spans="1:25">
      <c r="A44" s="8" t="s">
        <v>43</v>
      </c>
      <c r="B44" s="8" t="s">
        <v>32</v>
      </c>
      <c r="C44" s="9">
        <v>4129849</v>
      </c>
      <c r="D44" s="9">
        <v>94402</v>
      </c>
      <c r="E44" s="9">
        <v>0</v>
      </c>
      <c r="F44" s="9">
        <v>4224251</v>
      </c>
      <c r="G44" s="9">
        <v>8492012</v>
      </c>
      <c r="H44" s="9">
        <v>278256</v>
      </c>
      <c r="I44" s="9">
        <v>0</v>
      </c>
      <c r="J44" s="9">
        <v>8770268</v>
      </c>
      <c r="K44" s="9">
        <v>88744824</v>
      </c>
      <c r="L44" s="9">
        <v>921883</v>
      </c>
      <c r="M44" s="9">
        <v>0</v>
      </c>
      <c r="N44" s="9">
        <v>89666707</v>
      </c>
      <c r="O44" s="9">
        <v>11378</v>
      </c>
      <c r="P44" s="9">
        <v>0</v>
      </c>
      <c r="Q44" s="9">
        <v>22</v>
      </c>
      <c r="R44" s="9">
        <v>0</v>
      </c>
      <c r="S44" s="9">
        <v>0</v>
      </c>
      <c r="T44" s="9">
        <v>11400</v>
      </c>
      <c r="U44" s="9">
        <v>3292664</v>
      </c>
      <c r="V44" s="9">
        <v>0</v>
      </c>
      <c r="W44" s="9">
        <v>179255</v>
      </c>
      <c r="X44" s="9">
        <v>4030</v>
      </c>
      <c r="Y44" s="9">
        <v>3475949</v>
      </c>
    </row>
    <row r="45" spans="1:25">
      <c r="A45" s="8" t="s">
        <v>43</v>
      </c>
      <c r="B45" s="8" t="s">
        <v>33</v>
      </c>
      <c r="C45" s="9">
        <v>8372512</v>
      </c>
      <c r="D45" s="9">
        <v>1596906.8</v>
      </c>
      <c r="E45" s="9">
        <v>6620</v>
      </c>
      <c r="F45" s="9">
        <v>9976038.8000000007</v>
      </c>
      <c r="G45" s="9">
        <v>18748192</v>
      </c>
      <c r="H45" s="9">
        <v>2816096</v>
      </c>
      <c r="I45" s="9">
        <v>13240</v>
      </c>
      <c r="J45" s="9">
        <v>21577528</v>
      </c>
      <c r="K45" s="9">
        <v>81361362</v>
      </c>
      <c r="L45" s="9">
        <v>9243038</v>
      </c>
      <c r="M45" s="9">
        <v>39720</v>
      </c>
      <c r="N45" s="9">
        <v>90644120</v>
      </c>
      <c r="O45" s="9">
        <v>27041</v>
      </c>
      <c r="P45" s="9">
        <v>49</v>
      </c>
      <c r="Q45" s="9">
        <v>483</v>
      </c>
      <c r="R45" s="9">
        <v>0</v>
      </c>
      <c r="S45" s="9">
        <v>0</v>
      </c>
      <c r="T45" s="9">
        <v>27574</v>
      </c>
      <c r="U45" s="9">
        <v>5071684</v>
      </c>
      <c r="V45" s="9">
        <v>0</v>
      </c>
      <c r="W45" s="9">
        <v>236350</v>
      </c>
      <c r="X45" s="9">
        <v>12892</v>
      </c>
      <c r="Y45" s="9">
        <v>5320926</v>
      </c>
    </row>
    <row r="46" spans="1:25">
      <c r="A46" s="8" t="s">
        <v>43</v>
      </c>
      <c r="B46" s="8" t="s">
        <v>34</v>
      </c>
      <c r="C46" s="9">
        <v>184363</v>
      </c>
      <c r="D46" s="9">
        <v>1401</v>
      </c>
      <c r="E46" s="9">
        <v>0</v>
      </c>
      <c r="F46" s="9">
        <v>185764</v>
      </c>
      <c r="G46" s="9">
        <v>206941</v>
      </c>
      <c r="H46" s="9">
        <v>1401</v>
      </c>
      <c r="I46" s="9">
        <v>0</v>
      </c>
      <c r="J46" s="9">
        <v>208342</v>
      </c>
      <c r="K46" s="9">
        <v>620823</v>
      </c>
      <c r="L46" s="9">
        <v>4203</v>
      </c>
      <c r="M46" s="9">
        <v>0</v>
      </c>
      <c r="N46" s="9">
        <v>625026</v>
      </c>
      <c r="O46" s="9">
        <v>479</v>
      </c>
      <c r="P46" s="9">
        <v>76</v>
      </c>
      <c r="Q46" s="9">
        <v>35</v>
      </c>
      <c r="R46" s="9">
        <v>231</v>
      </c>
      <c r="S46" s="9">
        <v>38</v>
      </c>
      <c r="T46" s="9">
        <v>859</v>
      </c>
      <c r="U46" s="9">
        <v>38835</v>
      </c>
      <c r="V46" s="9">
        <v>0</v>
      </c>
      <c r="W46" s="9">
        <v>0</v>
      </c>
      <c r="X46" s="9">
        <v>0</v>
      </c>
      <c r="Y46" s="9">
        <v>38835</v>
      </c>
    </row>
    <row r="47" spans="1:25">
      <c r="A47" s="8" t="s">
        <v>43</v>
      </c>
      <c r="B47" s="8" t="s">
        <v>35</v>
      </c>
      <c r="C47" s="9">
        <v>29467</v>
      </c>
      <c r="D47" s="9">
        <v>4531</v>
      </c>
      <c r="E47" s="9">
        <v>96422</v>
      </c>
      <c r="F47" s="9">
        <v>130420</v>
      </c>
      <c r="G47" s="9">
        <v>29467</v>
      </c>
      <c r="H47" s="9">
        <v>9061</v>
      </c>
      <c r="I47" s="9">
        <v>192844</v>
      </c>
      <c r="J47" s="9">
        <v>231372</v>
      </c>
      <c r="K47" s="9">
        <v>58934</v>
      </c>
      <c r="L47" s="9">
        <v>9061</v>
      </c>
      <c r="M47" s="9">
        <v>192844</v>
      </c>
      <c r="N47" s="9">
        <v>260839</v>
      </c>
      <c r="O47" s="9">
        <v>0</v>
      </c>
      <c r="P47" s="9">
        <v>0</v>
      </c>
      <c r="Q47" s="9">
        <v>26</v>
      </c>
      <c r="R47" s="9">
        <v>591</v>
      </c>
      <c r="S47" s="9">
        <v>0</v>
      </c>
      <c r="T47" s="9">
        <v>617</v>
      </c>
      <c r="U47" s="9">
        <v>5459</v>
      </c>
      <c r="V47" s="9">
        <v>0</v>
      </c>
      <c r="W47" s="9">
        <v>0</v>
      </c>
      <c r="X47" s="9">
        <v>0</v>
      </c>
      <c r="Y47" s="9">
        <v>5459</v>
      </c>
    </row>
    <row r="48" spans="1:25">
      <c r="A48" s="8" t="s">
        <v>44</v>
      </c>
      <c r="B48" s="8" t="s">
        <v>31</v>
      </c>
      <c r="C48" s="9">
        <v>457265</v>
      </c>
      <c r="D48" s="9">
        <v>0</v>
      </c>
      <c r="E48" s="9">
        <v>0</v>
      </c>
      <c r="F48" s="9">
        <v>457265</v>
      </c>
      <c r="G48" s="9">
        <v>834602</v>
      </c>
      <c r="H48" s="9">
        <v>0</v>
      </c>
      <c r="I48" s="9">
        <v>0</v>
      </c>
      <c r="J48" s="9">
        <v>834602</v>
      </c>
      <c r="K48" s="9">
        <v>15022836</v>
      </c>
      <c r="L48" s="9">
        <v>0</v>
      </c>
      <c r="M48" s="9">
        <v>0</v>
      </c>
      <c r="N48" s="9">
        <v>15022836</v>
      </c>
      <c r="O48" s="9">
        <v>902</v>
      </c>
      <c r="P48" s="9">
        <v>0</v>
      </c>
      <c r="Q48" s="9">
        <v>0</v>
      </c>
      <c r="R48" s="9">
        <v>0</v>
      </c>
      <c r="S48" s="9">
        <v>0</v>
      </c>
      <c r="T48" s="9">
        <v>902</v>
      </c>
      <c r="U48" s="9">
        <v>646668</v>
      </c>
      <c r="V48" s="9">
        <v>0</v>
      </c>
      <c r="W48" s="9">
        <v>6084</v>
      </c>
      <c r="X48" s="9">
        <v>0</v>
      </c>
      <c r="Y48" s="9">
        <v>652752</v>
      </c>
    </row>
    <row r="49" spans="1:25">
      <c r="A49" s="8" t="s">
        <v>44</v>
      </c>
      <c r="B49" s="8" t="s">
        <v>32</v>
      </c>
      <c r="C49" s="9">
        <v>4076848</v>
      </c>
      <c r="D49" s="9">
        <v>88175</v>
      </c>
      <c r="E49" s="9">
        <v>0</v>
      </c>
      <c r="F49" s="9">
        <v>4165023</v>
      </c>
      <c r="G49" s="9">
        <v>8386626</v>
      </c>
      <c r="H49" s="9">
        <v>265877</v>
      </c>
      <c r="I49" s="9">
        <v>0</v>
      </c>
      <c r="J49" s="9">
        <v>8652503</v>
      </c>
      <c r="K49" s="9">
        <v>87944262</v>
      </c>
      <c r="L49" s="9">
        <v>853923</v>
      </c>
      <c r="M49" s="9">
        <v>0</v>
      </c>
      <c r="N49" s="9">
        <v>88798185</v>
      </c>
      <c r="O49" s="9">
        <v>11231</v>
      </c>
      <c r="P49" s="9">
        <v>0</v>
      </c>
      <c r="Q49" s="9">
        <v>15</v>
      </c>
      <c r="R49" s="9">
        <v>0</v>
      </c>
      <c r="S49" s="9">
        <v>0</v>
      </c>
      <c r="T49" s="9">
        <v>11246</v>
      </c>
      <c r="U49" s="9">
        <v>3266264</v>
      </c>
      <c r="V49" s="9">
        <v>0</v>
      </c>
      <c r="W49" s="9">
        <v>176954</v>
      </c>
      <c r="X49" s="9">
        <v>0</v>
      </c>
      <c r="Y49" s="9">
        <v>3443218</v>
      </c>
    </row>
    <row r="50" spans="1:25">
      <c r="A50" s="8" t="s">
        <v>44</v>
      </c>
      <c r="B50" s="8" t="s">
        <v>33</v>
      </c>
      <c r="C50" s="9">
        <v>8311326</v>
      </c>
      <c r="D50" s="9">
        <v>1528586</v>
      </c>
      <c r="E50" s="9">
        <v>0</v>
      </c>
      <c r="F50" s="9">
        <v>9839912</v>
      </c>
      <c r="G50" s="9">
        <v>18613937</v>
      </c>
      <c r="H50" s="9">
        <v>2665640</v>
      </c>
      <c r="I50" s="9">
        <v>0</v>
      </c>
      <c r="J50" s="9">
        <v>21279577</v>
      </c>
      <c r="K50" s="9">
        <v>80708709</v>
      </c>
      <c r="L50" s="9">
        <v>8710338</v>
      </c>
      <c r="M50" s="9">
        <v>0</v>
      </c>
      <c r="N50" s="9">
        <v>89419047</v>
      </c>
      <c r="O50" s="9">
        <v>26965</v>
      </c>
      <c r="P50" s="9">
        <v>44</v>
      </c>
      <c r="Q50" s="9">
        <v>390</v>
      </c>
      <c r="R50" s="9">
        <v>0</v>
      </c>
      <c r="S50" s="9">
        <v>0</v>
      </c>
      <c r="T50" s="9">
        <v>27400</v>
      </c>
      <c r="U50" s="9">
        <v>5047457</v>
      </c>
      <c r="V50" s="9">
        <v>0</v>
      </c>
      <c r="W50" s="9">
        <v>237773</v>
      </c>
      <c r="X50" s="9">
        <v>0</v>
      </c>
      <c r="Y50" s="9">
        <v>5294567</v>
      </c>
    </row>
    <row r="51" spans="1:25">
      <c r="A51" s="8" t="s">
        <v>44</v>
      </c>
      <c r="B51" s="8" t="s">
        <v>34</v>
      </c>
      <c r="C51" s="9">
        <v>215075</v>
      </c>
      <c r="D51" s="9">
        <v>1399</v>
      </c>
      <c r="E51" s="9">
        <v>0</v>
      </c>
      <c r="F51" s="9">
        <v>216474</v>
      </c>
      <c r="G51" s="9">
        <v>249370</v>
      </c>
      <c r="H51" s="9">
        <v>1399</v>
      </c>
      <c r="I51" s="9">
        <v>0</v>
      </c>
      <c r="J51" s="9">
        <v>250769</v>
      </c>
      <c r="K51" s="9">
        <v>748110</v>
      </c>
      <c r="L51" s="9">
        <v>4197</v>
      </c>
      <c r="M51" s="9">
        <v>0</v>
      </c>
      <c r="N51" s="9">
        <v>752307</v>
      </c>
      <c r="O51" s="9">
        <v>604</v>
      </c>
      <c r="P51" s="9">
        <v>76</v>
      </c>
      <c r="Q51" s="9">
        <v>35</v>
      </c>
      <c r="R51" s="9">
        <v>232</v>
      </c>
      <c r="S51" s="9">
        <v>39</v>
      </c>
      <c r="T51" s="9">
        <v>986</v>
      </c>
      <c r="U51" s="9">
        <v>40593</v>
      </c>
      <c r="V51" s="9">
        <v>0</v>
      </c>
      <c r="W51" s="9">
        <v>0</v>
      </c>
      <c r="X51" s="9">
        <v>0</v>
      </c>
      <c r="Y51" s="9">
        <v>40593</v>
      </c>
    </row>
    <row r="52" spans="1:25">
      <c r="A52" s="8" t="s">
        <v>44</v>
      </c>
      <c r="B52" s="8" t="s">
        <v>35</v>
      </c>
      <c r="C52" s="9">
        <v>29467</v>
      </c>
      <c r="D52" s="9">
        <v>4531</v>
      </c>
      <c r="E52" s="9">
        <v>96422</v>
      </c>
      <c r="F52" s="9">
        <v>130420</v>
      </c>
      <c r="G52" s="9">
        <v>29467</v>
      </c>
      <c r="H52" s="9">
        <v>9061</v>
      </c>
      <c r="I52" s="9">
        <v>192844</v>
      </c>
      <c r="J52" s="9">
        <v>231372</v>
      </c>
      <c r="K52" s="9">
        <v>58934</v>
      </c>
      <c r="L52" s="9">
        <v>9061</v>
      </c>
      <c r="M52" s="9">
        <v>192844</v>
      </c>
      <c r="N52" s="9">
        <v>260839</v>
      </c>
      <c r="O52" s="9">
        <v>0</v>
      </c>
      <c r="P52" s="9">
        <v>0</v>
      </c>
      <c r="Q52" s="9">
        <v>26</v>
      </c>
      <c r="R52" s="9">
        <v>591</v>
      </c>
      <c r="S52" s="9">
        <v>0</v>
      </c>
      <c r="T52" s="9">
        <v>617</v>
      </c>
      <c r="U52" s="9">
        <v>5431</v>
      </c>
      <c r="V52" s="9">
        <v>0</v>
      </c>
      <c r="W52" s="9">
        <v>0</v>
      </c>
      <c r="X52" s="9">
        <v>0</v>
      </c>
      <c r="Y52" s="9">
        <v>5431</v>
      </c>
    </row>
    <row r="53" spans="1:25">
      <c r="A53" s="8" t="s">
        <v>45</v>
      </c>
      <c r="B53" s="8" t="s">
        <v>31</v>
      </c>
      <c r="C53" s="9">
        <v>457265</v>
      </c>
      <c r="D53" s="9">
        <v>0</v>
      </c>
      <c r="E53" s="9">
        <v>0</v>
      </c>
      <c r="F53" s="9">
        <v>457265</v>
      </c>
      <c r="G53" s="9">
        <v>834602</v>
      </c>
      <c r="H53" s="9">
        <v>0</v>
      </c>
      <c r="I53" s="9">
        <v>0</v>
      </c>
      <c r="J53" s="9">
        <v>834602</v>
      </c>
      <c r="K53" s="9">
        <v>15022836</v>
      </c>
      <c r="L53" s="9">
        <v>0</v>
      </c>
      <c r="M53" s="9">
        <v>0</v>
      </c>
      <c r="N53" s="9">
        <v>15022836</v>
      </c>
      <c r="O53" s="9">
        <v>902</v>
      </c>
      <c r="P53" s="9">
        <v>0</v>
      </c>
      <c r="Q53" s="9">
        <v>0</v>
      </c>
      <c r="R53" s="9">
        <v>0</v>
      </c>
      <c r="S53" s="9">
        <v>0</v>
      </c>
      <c r="T53" s="9">
        <v>902</v>
      </c>
      <c r="U53" s="9">
        <v>646668</v>
      </c>
      <c r="V53" s="9">
        <v>0</v>
      </c>
      <c r="W53" s="9">
        <v>6084</v>
      </c>
      <c r="X53" s="9">
        <v>0</v>
      </c>
      <c r="Y53" s="9">
        <v>652752</v>
      </c>
    </row>
    <row r="54" spans="1:25">
      <c r="A54" s="8" t="s">
        <v>45</v>
      </c>
      <c r="B54" s="8" t="s">
        <v>32</v>
      </c>
      <c r="C54" s="9">
        <v>4056289</v>
      </c>
      <c r="D54" s="9">
        <v>82439</v>
      </c>
      <c r="E54" s="9">
        <v>0</v>
      </c>
      <c r="F54" s="9">
        <v>4138728</v>
      </c>
      <c r="G54" s="9">
        <v>8325858</v>
      </c>
      <c r="H54" s="9">
        <v>254406</v>
      </c>
      <c r="I54" s="9">
        <v>0</v>
      </c>
      <c r="J54" s="9">
        <v>8580264</v>
      </c>
      <c r="K54" s="9">
        <v>87262608</v>
      </c>
      <c r="L54" s="9">
        <v>817110</v>
      </c>
      <c r="M54" s="9">
        <v>0</v>
      </c>
      <c r="N54" s="9">
        <v>88079718</v>
      </c>
      <c r="O54" s="9">
        <v>11176</v>
      </c>
      <c r="P54" s="9">
        <v>0</v>
      </c>
      <c r="Q54" s="9">
        <v>13</v>
      </c>
      <c r="R54" s="9">
        <v>0</v>
      </c>
      <c r="S54" s="9">
        <v>0</v>
      </c>
      <c r="T54" s="9">
        <v>11189</v>
      </c>
      <c r="U54" s="9">
        <v>3207953</v>
      </c>
      <c r="V54" s="9">
        <v>0</v>
      </c>
      <c r="W54" s="9">
        <v>175166</v>
      </c>
      <c r="X54" s="9">
        <v>0</v>
      </c>
      <c r="Y54" s="9">
        <v>3383119</v>
      </c>
    </row>
    <row r="55" spans="1:25">
      <c r="A55" s="8" t="s">
        <v>45</v>
      </c>
      <c r="B55" s="8" t="s">
        <v>33</v>
      </c>
      <c r="C55" s="9">
        <v>8203835</v>
      </c>
      <c r="D55" s="9">
        <v>1455416.84</v>
      </c>
      <c r="E55" s="9">
        <v>0</v>
      </c>
      <c r="F55" s="9">
        <v>9659251.8399999999</v>
      </c>
      <c r="G55" s="9">
        <v>18249349</v>
      </c>
      <c r="H55" s="9">
        <v>2527716</v>
      </c>
      <c r="I55" s="9">
        <v>0</v>
      </c>
      <c r="J55" s="9">
        <v>20777065</v>
      </c>
      <c r="K55" s="9">
        <v>78879414</v>
      </c>
      <c r="L55" s="9">
        <v>8275929</v>
      </c>
      <c r="M55" s="9">
        <v>0</v>
      </c>
      <c r="N55" s="9">
        <v>87155343</v>
      </c>
      <c r="O55" s="9">
        <v>26703</v>
      </c>
      <c r="P55" s="9">
        <v>42</v>
      </c>
      <c r="Q55" s="9">
        <v>363</v>
      </c>
      <c r="R55" s="9">
        <v>0</v>
      </c>
      <c r="S55" s="9">
        <v>0</v>
      </c>
      <c r="T55" s="9">
        <v>27109</v>
      </c>
      <c r="U55" s="9">
        <v>4959662</v>
      </c>
      <c r="V55" s="9">
        <v>0</v>
      </c>
      <c r="W55" s="9">
        <v>237922</v>
      </c>
      <c r="X55" s="9">
        <v>0</v>
      </c>
      <c r="Y55" s="9">
        <v>5204218</v>
      </c>
    </row>
    <row r="56" spans="1:25">
      <c r="A56" s="8" t="s">
        <v>45</v>
      </c>
      <c r="B56" s="8" t="s">
        <v>34</v>
      </c>
      <c r="C56" s="9">
        <v>216951</v>
      </c>
      <c r="D56" s="9">
        <v>1399</v>
      </c>
      <c r="E56" s="9">
        <v>0</v>
      </c>
      <c r="F56" s="9">
        <v>218350</v>
      </c>
      <c r="G56" s="9">
        <v>251164</v>
      </c>
      <c r="H56" s="9">
        <v>1399</v>
      </c>
      <c r="I56" s="9">
        <v>0</v>
      </c>
      <c r="J56" s="9">
        <v>252563</v>
      </c>
      <c r="K56" s="9">
        <v>753492</v>
      </c>
      <c r="L56" s="9">
        <v>4197</v>
      </c>
      <c r="M56" s="9">
        <v>0</v>
      </c>
      <c r="N56" s="9">
        <v>757689</v>
      </c>
      <c r="O56" s="9">
        <v>610</v>
      </c>
      <c r="P56" s="9">
        <v>75</v>
      </c>
      <c r="Q56" s="9">
        <v>36</v>
      </c>
      <c r="R56" s="9">
        <v>234</v>
      </c>
      <c r="S56" s="9">
        <v>39</v>
      </c>
      <c r="T56" s="9">
        <v>994</v>
      </c>
      <c r="U56" s="9">
        <v>40125</v>
      </c>
      <c r="V56" s="9">
        <v>0</v>
      </c>
      <c r="W56" s="9">
        <v>0</v>
      </c>
      <c r="X56" s="9">
        <v>0</v>
      </c>
      <c r="Y56" s="9">
        <v>40125</v>
      </c>
    </row>
    <row r="57" spans="1:25">
      <c r="A57" s="8" t="s">
        <v>45</v>
      </c>
      <c r="B57" s="8" t="s">
        <v>35</v>
      </c>
      <c r="C57" s="9">
        <v>29467</v>
      </c>
      <c r="D57" s="9">
        <v>4530.5</v>
      </c>
      <c r="E57" s="9">
        <v>96422</v>
      </c>
      <c r="F57" s="9">
        <v>130419.5</v>
      </c>
      <c r="G57" s="9">
        <v>29467</v>
      </c>
      <c r="H57" s="9">
        <v>9061</v>
      </c>
      <c r="I57" s="9">
        <v>192844</v>
      </c>
      <c r="J57" s="9">
        <v>231372</v>
      </c>
      <c r="K57" s="9">
        <v>58934</v>
      </c>
      <c r="L57" s="9">
        <v>9061</v>
      </c>
      <c r="M57" s="9">
        <v>192844</v>
      </c>
      <c r="N57" s="9">
        <v>260839</v>
      </c>
      <c r="O57" s="9">
        <v>0</v>
      </c>
      <c r="P57" s="9">
        <v>0</v>
      </c>
      <c r="Q57" s="9">
        <v>26</v>
      </c>
      <c r="R57" s="9">
        <v>591</v>
      </c>
      <c r="S57" s="9">
        <v>0</v>
      </c>
      <c r="T57" s="9">
        <v>617</v>
      </c>
      <c r="U57" s="9">
        <v>5431</v>
      </c>
      <c r="V57" s="9">
        <v>0</v>
      </c>
      <c r="W57" s="9">
        <v>0</v>
      </c>
      <c r="X57" s="9">
        <v>0</v>
      </c>
      <c r="Y57" s="9">
        <v>5431</v>
      </c>
    </row>
    <row r="58" spans="1:25">
      <c r="A58" s="8" t="s">
        <v>46</v>
      </c>
      <c r="B58" s="8" t="s">
        <v>31</v>
      </c>
      <c r="C58" s="9">
        <v>377337</v>
      </c>
      <c r="D58" s="9">
        <v>0</v>
      </c>
      <c r="E58" s="9">
        <v>0</v>
      </c>
      <c r="F58" s="9">
        <v>377337</v>
      </c>
      <c r="G58" s="9">
        <v>754674</v>
      </c>
      <c r="H58" s="9">
        <v>0</v>
      </c>
      <c r="I58" s="9">
        <v>0</v>
      </c>
      <c r="J58" s="9">
        <v>754674</v>
      </c>
      <c r="K58" s="9">
        <v>13584132</v>
      </c>
      <c r="L58" s="9">
        <v>0</v>
      </c>
      <c r="M58" s="9">
        <v>0</v>
      </c>
      <c r="N58" s="9">
        <v>13584132</v>
      </c>
      <c r="O58" s="9">
        <v>748</v>
      </c>
      <c r="P58" s="9">
        <v>0</v>
      </c>
      <c r="Q58" s="9">
        <v>0</v>
      </c>
      <c r="R58" s="9">
        <v>0</v>
      </c>
      <c r="S58" s="9">
        <v>0</v>
      </c>
      <c r="T58" s="9">
        <v>748</v>
      </c>
      <c r="U58" s="9">
        <v>572556</v>
      </c>
      <c r="V58" s="9">
        <v>0</v>
      </c>
      <c r="W58" s="9">
        <v>6084</v>
      </c>
      <c r="X58" s="9">
        <v>0</v>
      </c>
      <c r="Y58" s="9">
        <v>578640</v>
      </c>
    </row>
    <row r="59" spans="1:25">
      <c r="A59" s="8" t="s">
        <v>46</v>
      </c>
      <c r="B59" s="8" t="s">
        <v>32</v>
      </c>
      <c r="C59" s="9">
        <v>4042810</v>
      </c>
      <c r="D59" s="9">
        <v>82489</v>
      </c>
      <c r="E59" s="9">
        <v>0</v>
      </c>
      <c r="F59" s="9">
        <v>4125299</v>
      </c>
      <c r="G59" s="9">
        <v>8314108</v>
      </c>
      <c r="H59" s="9">
        <v>237516</v>
      </c>
      <c r="I59" s="9">
        <v>0</v>
      </c>
      <c r="J59" s="9">
        <v>8551624</v>
      </c>
      <c r="K59" s="9">
        <v>87118164</v>
      </c>
      <c r="L59" s="9">
        <v>766440</v>
      </c>
      <c r="M59" s="9">
        <v>0</v>
      </c>
      <c r="N59" s="9">
        <v>87884604</v>
      </c>
      <c r="O59" s="9">
        <v>11144</v>
      </c>
      <c r="P59" s="9">
        <v>0</v>
      </c>
      <c r="Q59" s="9">
        <v>13</v>
      </c>
      <c r="R59" s="9">
        <v>0</v>
      </c>
      <c r="S59" s="9">
        <v>0</v>
      </c>
      <c r="T59" s="9">
        <v>11157</v>
      </c>
      <c r="U59" s="9">
        <v>3078405</v>
      </c>
      <c r="V59" s="9">
        <v>0</v>
      </c>
      <c r="W59" s="9">
        <v>165461</v>
      </c>
      <c r="X59" s="9">
        <v>0</v>
      </c>
      <c r="Y59" s="9">
        <v>3243866</v>
      </c>
    </row>
    <row r="60" spans="1:25">
      <c r="A60" s="8" t="s">
        <v>46</v>
      </c>
      <c r="B60" s="8" t="s">
        <v>33</v>
      </c>
      <c r="C60" s="9">
        <v>8095174</v>
      </c>
      <c r="D60" s="9">
        <v>1423514</v>
      </c>
      <c r="E60" s="9">
        <v>0</v>
      </c>
      <c r="F60" s="9">
        <v>9518688</v>
      </c>
      <c r="G60" s="9">
        <v>18040438</v>
      </c>
      <c r="H60" s="9">
        <v>2429008</v>
      </c>
      <c r="I60" s="9">
        <v>0</v>
      </c>
      <c r="J60" s="9">
        <v>20469446</v>
      </c>
      <c r="K60" s="9">
        <v>77843529</v>
      </c>
      <c r="L60" s="9">
        <v>7970352</v>
      </c>
      <c r="M60" s="9">
        <v>0</v>
      </c>
      <c r="N60" s="9">
        <v>85813881</v>
      </c>
      <c r="O60" s="9">
        <v>26383</v>
      </c>
      <c r="P60" s="9">
        <v>40</v>
      </c>
      <c r="Q60" s="9">
        <v>321</v>
      </c>
      <c r="R60" s="9">
        <v>0</v>
      </c>
      <c r="S60" s="9">
        <v>0</v>
      </c>
      <c r="T60" s="9">
        <v>26744</v>
      </c>
      <c r="U60" s="9">
        <v>4832689</v>
      </c>
      <c r="V60" s="9">
        <v>0</v>
      </c>
      <c r="W60" s="9">
        <v>214192</v>
      </c>
      <c r="X60" s="9">
        <v>0</v>
      </c>
      <c r="Y60" s="9">
        <v>5053341</v>
      </c>
    </row>
    <row r="61" spans="1:25">
      <c r="A61" s="8" t="s">
        <v>46</v>
      </c>
      <c r="B61" s="8" t="s">
        <v>34</v>
      </c>
      <c r="C61" s="9">
        <v>216983</v>
      </c>
      <c r="D61" s="9">
        <v>2577</v>
      </c>
      <c r="E61" s="9">
        <v>0</v>
      </c>
      <c r="F61" s="9">
        <v>219560</v>
      </c>
      <c r="G61" s="9">
        <v>246955</v>
      </c>
      <c r="H61" s="9">
        <v>2577</v>
      </c>
      <c r="I61" s="9">
        <v>0</v>
      </c>
      <c r="J61" s="9">
        <v>249532</v>
      </c>
      <c r="K61" s="9">
        <v>740865</v>
      </c>
      <c r="L61" s="9">
        <v>7731</v>
      </c>
      <c r="M61" s="9">
        <v>0</v>
      </c>
      <c r="N61" s="9">
        <v>748596</v>
      </c>
      <c r="O61" s="9">
        <v>610</v>
      </c>
      <c r="P61" s="9">
        <v>76</v>
      </c>
      <c r="Q61" s="9">
        <v>36</v>
      </c>
      <c r="R61" s="9">
        <v>237</v>
      </c>
      <c r="S61" s="9">
        <v>39</v>
      </c>
      <c r="T61" s="9">
        <v>998</v>
      </c>
      <c r="U61" s="9">
        <v>52606</v>
      </c>
      <c r="V61" s="9">
        <v>0</v>
      </c>
      <c r="W61" s="9">
        <v>0</v>
      </c>
      <c r="X61" s="9">
        <v>0</v>
      </c>
      <c r="Y61" s="9">
        <v>52606</v>
      </c>
    </row>
    <row r="62" spans="1:25">
      <c r="A62" s="8" t="s">
        <v>46</v>
      </c>
      <c r="B62" s="8" t="s">
        <v>35</v>
      </c>
      <c r="C62" s="9">
        <v>29467</v>
      </c>
      <c r="D62" s="9">
        <v>4531</v>
      </c>
      <c r="E62" s="9">
        <v>96422</v>
      </c>
      <c r="F62" s="9">
        <v>130420</v>
      </c>
      <c r="G62" s="9">
        <v>29467</v>
      </c>
      <c r="H62" s="9">
        <v>9061</v>
      </c>
      <c r="I62" s="9">
        <v>192844</v>
      </c>
      <c r="J62" s="9">
        <v>231372</v>
      </c>
      <c r="K62" s="9">
        <v>58934</v>
      </c>
      <c r="L62" s="9">
        <v>9061</v>
      </c>
      <c r="M62" s="9">
        <v>192844</v>
      </c>
      <c r="N62" s="9">
        <v>260839</v>
      </c>
      <c r="O62" s="9">
        <v>0</v>
      </c>
      <c r="P62" s="9">
        <v>0</v>
      </c>
      <c r="Q62" s="9">
        <v>26</v>
      </c>
      <c r="R62" s="9">
        <v>591</v>
      </c>
      <c r="S62" s="9">
        <v>0</v>
      </c>
      <c r="T62" s="9">
        <v>617</v>
      </c>
      <c r="U62" s="9">
        <v>5431</v>
      </c>
      <c r="V62" s="9">
        <v>0</v>
      </c>
      <c r="W62" s="9">
        <v>0</v>
      </c>
      <c r="X62" s="9">
        <v>0</v>
      </c>
      <c r="Y62" s="9">
        <v>5431</v>
      </c>
    </row>
    <row r="63" spans="1:25">
      <c r="A63" s="8" t="s">
        <v>47</v>
      </c>
      <c r="B63" s="8" t="s">
        <v>31</v>
      </c>
      <c r="C63" s="9">
        <v>377337</v>
      </c>
      <c r="D63" s="9">
        <v>0</v>
      </c>
      <c r="E63" s="9">
        <v>0</v>
      </c>
      <c r="F63" s="9">
        <v>377337</v>
      </c>
      <c r="G63" s="9">
        <v>754674</v>
      </c>
      <c r="H63" s="9">
        <v>0</v>
      </c>
      <c r="I63" s="9">
        <v>0</v>
      </c>
      <c r="J63" s="9">
        <v>754674</v>
      </c>
      <c r="K63" s="9">
        <v>13584132</v>
      </c>
      <c r="L63" s="9">
        <v>0</v>
      </c>
      <c r="M63" s="9">
        <v>0</v>
      </c>
      <c r="N63" s="9">
        <v>13584132</v>
      </c>
      <c r="O63" s="9">
        <v>748</v>
      </c>
      <c r="P63" s="9">
        <v>0</v>
      </c>
      <c r="Q63" s="9">
        <v>0</v>
      </c>
      <c r="R63" s="9">
        <v>0</v>
      </c>
      <c r="S63" s="9">
        <v>0</v>
      </c>
      <c r="T63" s="9">
        <v>748</v>
      </c>
      <c r="U63" s="9">
        <v>572556</v>
      </c>
      <c r="V63" s="9">
        <v>0</v>
      </c>
      <c r="W63" s="9">
        <v>6084</v>
      </c>
      <c r="X63" s="9">
        <v>0</v>
      </c>
      <c r="Y63" s="9">
        <v>578640</v>
      </c>
    </row>
    <row r="64" spans="1:25">
      <c r="A64" s="8" t="s">
        <v>47</v>
      </c>
      <c r="B64" s="8" t="s">
        <v>32</v>
      </c>
      <c r="C64" s="9">
        <v>3931924</v>
      </c>
      <c r="D64" s="9">
        <v>82461</v>
      </c>
      <c r="E64" s="9">
        <v>0</v>
      </c>
      <c r="F64" s="9">
        <v>4014385</v>
      </c>
      <c r="G64" s="9">
        <v>8089002</v>
      </c>
      <c r="H64" s="9">
        <v>220698</v>
      </c>
      <c r="I64" s="9">
        <v>0</v>
      </c>
      <c r="J64" s="9">
        <v>8309700.0000000009</v>
      </c>
      <c r="K64" s="9">
        <v>85702542</v>
      </c>
      <c r="L64" s="9">
        <v>715986</v>
      </c>
      <c r="M64" s="9">
        <v>0</v>
      </c>
      <c r="N64" s="9">
        <v>86418528</v>
      </c>
      <c r="O64" s="9">
        <v>10868</v>
      </c>
      <c r="P64" s="9">
        <v>0</v>
      </c>
      <c r="Q64" s="9">
        <v>13</v>
      </c>
      <c r="R64" s="9">
        <v>0</v>
      </c>
      <c r="S64" s="9">
        <v>0</v>
      </c>
      <c r="T64" s="9">
        <v>10881</v>
      </c>
      <c r="U64" s="9">
        <v>3078405</v>
      </c>
      <c r="V64" s="9">
        <v>0</v>
      </c>
      <c r="W64" s="9">
        <v>165461</v>
      </c>
      <c r="X64" s="9">
        <v>0</v>
      </c>
      <c r="Y64" s="9">
        <v>3243866</v>
      </c>
    </row>
    <row r="65" spans="1:25">
      <c r="A65" s="8" t="s">
        <v>47</v>
      </c>
      <c r="B65" s="8" t="s">
        <v>33</v>
      </c>
      <c r="C65" s="9">
        <v>8062687</v>
      </c>
      <c r="D65" s="9">
        <v>1392325</v>
      </c>
      <c r="E65" s="9">
        <v>0</v>
      </c>
      <c r="F65" s="9">
        <v>9455012</v>
      </c>
      <c r="G65" s="9">
        <v>17933437</v>
      </c>
      <c r="H65" s="9">
        <v>2364651</v>
      </c>
      <c r="I65" s="9">
        <v>0</v>
      </c>
      <c r="J65" s="9">
        <v>20298088</v>
      </c>
      <c r="K65" s="9">
        <v>77411514</v>
      </c>
      <c r="L65" s="9">
        <v>7628502</v>
      </c>
      <c r="M65" s="9">
        <v>0</v>
      </c>
      <c r="N65" s="9">
        <v>85040016</v>
      </c>
      <c r="O65" s="9">
        <v>26353</v>
      </c>
      <c r="P65" s="9">
        <v>42</v>
      </c>
      <c r="Q65" s="9">
        <v>292</v>
      </c>
      <c r="R65" s="9">
        <v>0</v>
      </c>
      <c r="S65" s="9">
        <v>0</v>
      </c>
      <c r="T65" s="9">
        <v>26687</v>
      </c>
      <c r="U65" s="9">
        <v>4832689</v>
      </c>
      <c r="V65" s="9">
        <v>0</v>
      </c>
      <c r="W65" s="9">
        <v>214192</v>
      </c>
      <c r="X65" s="9">
        <v>0</v>
      </c>
      <c r="Y65" s="9">
        <v>5053341</v>
      </c>
    </row>
    <row r="66" spans="1:25">
      <c r="A66" s="8" t="s">
        <v>47</v>
      </c>
      <c r="B66" s="8" t="s">
        <v>34</v>
      </c>
      <c r="C66" s="9">
        <v>272844</v>
      </c>
      <c r="D66" s="9">
        <v>2577</v>
      </c>
      <c r="E66" s="9">
        <v>0</v>
      </c>
      <c r="F66" s="9">
        <v>275421</v>
      </c>
      <c r="G66" s="9">
        <v>332248</v>
      </c>
      <c r="H66" s="9">
        <v>2577</v>
      </c>
      <c r="I66" s="9">
        <v>0</v>
      </c>
      <c r="J66" s="9">
        <v>334825</v>
      </c>
      <c r="K66" s="9">
        <v>996744</v>
      </c>
      <c r="L66" s="9">
        <v>7731</v>
      </c>
      <c r="M66" s="9">
        <v>0</v>
      </c>
      <c r="N66" s="9">
        <v>1004475</v>
      </c>
      <c r="O66" s="9">
        <v>744</v>
      </c>
      <c r="P66" s="9">
        <v>79</v>
      </c>
      <c r="Q66" s="9">
        <v>37</v>
      </c>
      <c r="R66" s="9">
        <v>448</v>
      </c>
      <c r="S66" s="9">
        <v>41</v>
      </c>
      <c r="T66" s="9">
        <v>1349</v>
      </c>
      <c r="U66" s="9">
        <v>52606</v>
      </c>
      <c r="V66" s="9">
        <v>0</v>
      </c>
      <c r="W66" s="9">
        <v>0</v>
      </c>
      <c r="X66" s="9">
        <v>0</v>
      </c>
      <c r="Y66" s="9">
        <v>52606</v>
      </c>
    </row>
    <row r="67" spans="1:25">
      <c r="A67" s="8" t="s">
        <v>47</v>
      </c>
      <c r="B67" s="8" t="s">
        <v>35</v>
      </c>
      <c r="C67" s="9">
        <v>29467</v>
      </c>
      <c r="D67" s="9">
        <v>4603</v>
      </c>
      <c r="E67" s="9">
        <v>96500</v>
      </c>
      <c r="F67" s="9">
        <v>130570</v>
      </c>
      <c r="G67" s="9">
        <v>29467</v>
      </c>
      <c r="H67" s="9">
        <v>9206</v>
      </c>
      <c r="I67" s="9">
        <v>193000</v>
      </c>
      <c r="J67" s="9">
        <v>231673</v>
      </c>
      <c r="K67" s="9">
        <v>58934</v>
      </c>
      <c r="L67" s="9">
        <v>9206</v>
      </c>
      <c r="M67" s="9">
        <v>193000</v>
      </c>
      <c r="N67" s="9">
        <v>261140</v>
      </c>
      <c r="O67" s="9">
        <v>0</v>
      </c>
      <c r="P67" s="9">
        <v>0</v>
      </c>
      <c r="Q67" s="9">
        <v>26</v>
      </c>
      <c r="R67" s="9">
        <v>591</v>
      </c>
      <c r="S67" s="9">
        <v>0</v>
      </c>
      <c r="T67" s="9">
        <v>617</v>
      </c>
      <c r="U67" s="9">
        <v>5431</v>
      </c>
      <c r="V67" s="9">
        <v>0</v>
      </c>
      <c r="W67" s="9">
        <v>0</v>
      </c>
      <c r="X67" s="9">
        <v>0</v>
      </c>
      <c r="Y67" s="9">
        <v>5431</v>
      </c>
    </row>
    <row r="68" spans="1:25">
      <c r="A68" s="8" t="s">
        <v>48</v>
      </c>
      <c r="B68" s="8" t="s">
        <v>31</v>
      </c>
      <c r="C68" s="9">
        <v>377337</v>
      </c>
      <c r="D68" s="9">
        <v>0</v>
      </c>
      <c r="E68" s="9">
        <v>0</v>
      </c>
      <c r="F68" s="9">
        <v>377337</v>
      </c>
      <c r="G68" s="9">
        <v>754674</v>
      </c>
      <c r="H68" s="9">
        <v>0</v>
      </c>
      <c r="I68" s="9">
        <v>0</v>
      </c>
      <c r="J68" s="9">
        <v>754674</v>
      </c>
      <c r="K68" s="9">
        <v>13584132</v>
      </c>
      <c r="L68" s="9">
        <v>0</v>
      </c>
      <c r="M68" s="9">
        <v>0</v>
      </c>
      <c r="N68" s="9">
        <v>13584132</v>
      </c>
      <c r="O68" s="9">
        <v>748</v>
      </c>
      <c r="P68" s="9">
        <v>0</v>
      </c>
      <c r="Q68" s="9">
        <v>0</v>
      </c>
      <c r="R68" s="9">
        <v>0</v>
      </c>
      <c r="S68" s="9">
        <v>0</v>
      </c>
      <c r="T68" s="9">
        <v>748</v>
      </c>
      <c r="U68" s="9">
        <v>572566</v>
      </c>
      <c r="V68" s="9">
        <v>0</v>
      </c>
      <c r="W68" s="9">
        <v>6084</v>
      </c>
      <c r="X68" s="9">
        <v>0</v>
      </c>
      <c r="Y68" s="9">
        <v>578640</v>
      </c>
    </row>
    <row r="69" spans="1:25">
      <c r="A69" s="8" t="s">
        <v>48</v>
      </c>
      <c r="B69" s="8" t="s">
        <v>32</v>
      </c>
      <c r="C69" s="9">
        <v>3926808</v>
      </c>
      <c r="D69" s="9">
        <v>82461</v>
      </c>
      <c r="E69" s="9">
        <v>0</v>
      </c>
      <c r="F69" s="9">
        <v>4009269</v>
      </c>
      <c r="G69" s="9">
        <v>8063658</v>
      </c>
      <c r="H69" s="9">
        <v>220698</v>
      </c>
      <c r="I69" s="9">
        <v>0</v>
      </c>
      <c r="J69" s="9">
        <v>8284356</v>
      </c>
      <c r="K69" s="9">
        <v>85430250</v>
      </c>
      <c r="L69" s="9">
        <v>715986</v>
      </c>
      <c r="M69" s="9">
        <v>0</v>
      </c>
      <c r="N69" s="9">
        <v>86146236</v>
      </c>
      <c r="O69" s="9">
        <v>10844</v>
      </c>
      <c r="P69" s="9">
        <v>0</v>
      </c>
      <c r="Q69" s="9">
        <v>13</v>
      </c>
      <c r="R69" s="9">
        <v>0</v>
      </c>
      <c r="S69" s="9">
        <v>0</v>
      </c>
      <c r="T69" s="9">
        <v>10857</v>
      </c>
      <c r="U69" s="9">
        <v>3046624</v>
      </c>
      <c r="V69" s="9">
        <v>0</v>
      </c>
      <c r="W69" s="9">
        <v>165473</v>
      </c>
      <c r="X69" s="9">
        <v>0</v>
      </c>
      <c r="Y69" s="9">
        <v>3212097</v>
      </c>
    </row>
    <row r="70" spans="1:25">
      <c r="A70" s="8" t="s">
        <v>48</v>
      </c>
      <c r="B70" s="8" t="s">
        <v>33</v>
      </c>
      <c r="C70" s="9">
        <v>7967687</v>
      </c>
      <c r="D70" s="9">
        <v>1328887</v>
      </c>
      <c r="E70" s="9">
        <v>0</v>
      </c>
      <c r="F70" s="9">
        <v>9296574</v>
      </c>
      <c r="G70" s="9">
        <v>17655515</v>
      </c>
      <c r="H70" s="9">
        <v>2261896</v>
      </c>
      <c r="I70" s="9">
        <v>0</v>
      </c>
      <c r="J70" s="9">
        <v>19917411</v>
      </c>
      <c r="K70" s="9">
        <v>75938268</v>
      </c>
      <c r="L70" s="9">
        <v>7276221</v>
      </c>
      <c r="M70" s="9">
        <v>0</v>
      </c>
      <c r="N70" s="9">
        <v>83214489</v>
      </c>
      <c r="O70" s="9">
        <v>26060</v>
      </c>
      <c r="P70" s="9">
        <v>42</v>
      </c>
      <c r="Q70" s="9">
        <v>247</v>
      </c>
      <c r="R70" s="9">
        <v>0</v>
      </c>
      <c r="S70" s="9">
        <v>0</v>
      </c>
      <c r="T70" s="9">
        <v>26349</v>
      </c>
      <c r="U70" s="9">
        <v>4734654</v>
      </c>
      <c r="V70" s="9">
        <v>0</v>
      </c>
      <c r="W70" s="9">
        <v>208277</v>
      </c>
      <c r="X70" s="9">
        <v>0</v>
      </c>
      <c r="Y70" s="9">
        <v>4948332</v>
      </c>
    </row>
    <row r="71" spans="1:25">
      <c r="A71" s="8" t="s">
        <v>48</v>
      </c>
      <c r="B71" s="8" t="s">
        <v>34</v>
      </c>
      <c r="C71" s="9">
        <v>276498</v>
      </c>
      <c r="D71" s="9">
        <v>2577</v>
      </c>
      <c r="E71" s="9">
        <v>0</v>
      </c>
      <c r="F71" s="9">
        <v>279075</v>
      </c>
      <c r="G71" s="9">
        <v>335882</v>
      </c>
      <c r="H71" s="9">
        <v>2577</v>
      </c>
      <c r="I71" s="9">
        <v>0</v>
      </c>
      <c r="J71" s="9">
        <v>338459</v>
      </c>
      <c r="K71" s="9">
        <v>1007646</v>
      </c>
      <c r="L71" s="9">
        <v>7731</v>
      </c>
      <c r="M71" s="9">
        <v>0</v>
      </c>
      <c r="N71" s="9">
        <v>1015377</v>
      </c>
      <c r="O71" s="9">
        <v>760</v>
      </c>
      <c r="P71" s="9">
        <v>71</v>
      </c>
      <c r="Q71" s="9">
        <v>37</v>
      </c>
      <c r="R71" s="9">
        <v>457</v>
      </c>
      <c r="S71" s="9">
        <v>41</v>
      </c>
      <c r="T71" s="9">
        <v>1366</v>
      </c>
      <c r="U71" s="9">
        <v>53214</v>
      </c>
      <c r="V71" s="9">
        <v>0</v>
      </c>
      <c r="W71" s="9">
        <v>0</v>
      </c>
      <c r="X71" s="9">
        <v>0</v>
      </c>
      <c r="Y71" s="9">
        <v>53214</v>
      </c>
    </row>
    <row r="72" spans="1:25">
      <c r="A72" s="8" t="s">
        <v>48</v>
      </c>
      <c r="B72" s="8" t="s">
        <v>35</v>
      </c>
      <c r="C72" s="9">
        <v>29467</v>
      </c>
      <c r="D72" s="9">
        <v>4603</v>
      </c>
      <c r="E72" s="9">
        <v>96500</v>
      </c>
      <c r="F72" s="9">
        <v>130570</v>
      </c>
      <c r="G72" s="9">
        <v>29467</v>
      </c>
      <c r="H72" s="9">
        <v>9206</v>
      </c>
      <c r="I72" s="9">
        <v>193000</v>
      </c>
      <c r="J72" s="9">
        <v>231673</v>
      </c>
      <c r="K72" s="9">
        <v>58934</v>
      </c>
      <c r="L72" s="9">
        <v>9206</v>
      </c>
      <c r="M72" s="9">
        <v>193000</v>
      </c>
      <c r="N72" s="9">
        <v>261140</v>
      </c>
      <c r="O72" s="9">
        <v>0</v>
      </c>
      <c r="P72" s="9">
        <v>0</v>
      </c>
      <c r="Q72" s="9">
        <v>26</v>
      </c>
      <c r="R72" s="9">
        <v>591</v>
      </c>
      <c r="S72" s="9">
        <v>0</v>
      </c>
      <c r="T72" s="9">
        <v>617</v>
      </c>
      <c r="U72" s="9">
        <v>5431</v>
      </c>
      <c r="V72" s="9">
        <v>0</v>
      </c>
      <c r="W72" s="9">
        <v>0</v>
      </c>
      <c r="X72" s="9">
        <v>0</v>
      </c>
      <c r="Y72" s="9">
        <v>5431</v>
      </c>
    </row>
    <row r="73" spans="1:25">
      <c r="A73" s="8" t="s">
        <v>49</v>
      </c>
      <c r="B73" s="8" t="s">
        <v>31</v>
      </c>
      <c r="C73" s="9">
        <v>377337</v>
      </c>
      <c r="D73" s="9">
        <v>0</v>
      </c>
      <c r="E73" s="9">
        <v>0</v>
      </c>
      <c r="F73" s="9">
        <v>377337</v>
      </c>
      <c r="G73" s="9">
        <v>754674</v>
      </c>
      <c r="H73" s="9">
        <v>0</v>
      </c>
      <c r="I73" s="9">
        <v>0</v>
      </c>
      <c r="J73" s="9">
        <v>754674</v>
      </c>
      <c r="K73" s="9">
        <v>13584132</v>
      </c>
      <c r="L73" s="9">
        <v>0</v>
      </c>
      <c r="M73" s="9">
        <v>0</v>
      </c>
      <c r="N73" s="9">
        <v>13584132</v>
      </c>
      <c r="O73" s="9">
        <v>748</v>
      </c>
      <c r="P73" s="9">
        <v>0</v>
      </c>
      <c r="Q73" s="9">
        <v>0</v>
      </c>
      <c r="R73" s="9">
        <v>0</v>
      </c>
      <c r="S73" s="9">
        <v>0</v>
      </c>
      <c r="T73" s="9">
        <v>748</v>
      </c>
      <c r="U73" s="9">
        <v>572556</v>
      </c>
      <c r="V73" s="9">
        <v>0</v>
      </c>
      <c r="W73" s="9">
        <v>6084</v>
      </c>
      <c r="X73" s="9">
        <v>0</v>
      </c>
      <c r="Y73" s="9">
        <v>578640</v>
      </c>
    </row>
    <row r="74" spans="1:25">
      <c r="A74" s="8" t="s">
        <v>49</v>
      </c>
      <c r="B74" s="8" t="s">
        <v>32</v>
      </c>
      <c r="C74" s="9">
        <v>3926416</v>
      </c>
      <c r="D74" s="9">
        <v>82280</v>
      </c>
      <c r="E74" s="9">
        <v>0</v>
      </c>
      <c r="F74" s="9">
        <v>4008696</v>
      </c>
      <c r="G74" s="9">
        <v>8058739</v>
      </c>
      <c r="H74" s="9">
        <v>220334</v>
      </c>
      <c r="I74" s="9">
        <v>0</v>
      </c>
      <c r="J74" s="9">
        <v>8279073</v>
      </c>
      <c r="K74" s="9">
        <v>85392804</v>
      </c>
      <c r="L74" s="9">
        <v>714894</v>
      </c>
      <c r="M74" s="9">
        <v>0</v>
      </c>
      <c r="N74" s="9">
        <v>86107698</v>
      </c>
      <c r="O74" s="9">
        <v>10836</v>
      </c>
      <c r="P74" s="9">
        <v>0</v>
      </c>
      <c r="Q74" s="9">
        <v>11</v>
      </c>
      <c r="R74" s="9">
        <v>0</v>
      </c>
      <c r="S74" s="9">
        <v>0</v>
      </c>
      <c r="T74" s="9">
        <v>10847</v>
      </c>
      <c r="U74" s="9">
        <v>3039436</v>
      </c>
      <c r="V74" s="9">
        <v>0</v>
      </c>
      <c r="W74" s="9">
        <v>163696</v>
      </c>
      <c r="X74" s="9">
        <v>0</v>
      </c>
      <c r="Y74" s="9">
        <v>3203132</v>
      </c>
    </row>
    <row r="75" spans="1:25">
      <c r="A75" s="8" t="s">
        <v>49</v>
      </c>
      <c r="B75" s="8" t="s">
        <v>33</v>
      </c>
      <c r="C75" s="9">
        <v>7836691</v>
      </c>
      <c r="D75" s="9">
        <v>1285279</v>
      </c>
      <c r="E75" s="9">
        <v>0</v>
      </c>
      <c r="F75" s="9">
        <v>9121970</v>
      </c>
      <c r="G75" s="9">
        <v>17348518</v>
      </c>
      <c r="H75" s="9">
        <v>2166221</v>
      </c>
      <c r="I75" s="9">
        <v>0</v>
      </c>
      <c r="J75" s="9">
        <v>19514739</v>
      </c>
      <c r="K75" s="9">
        <v>74334267</v>
      </c>
      <c r="L75" s="9">
        <v>6924604</v>
      </c>
      <c r="M75" s="9">
        <v>0</v>
      </c>
      <c r="N75" s="9">
        <v>81258871</v>
      </c>
      <c r="O75" s="9">
        <v>25684</v>
      </c>
      <c r="P75" s="9">
        <v>37</v>
      </c>
      <c r="Q75" s="9">
        <v>229</v>
      </c>
      <c r="R75" s="9">
        <v>0</v>
      </c>
      <c r="S75" s="9">
        <v>0</v>
      </c>
      <c r="T75" s="9">
        <v>25950</v>
      </c>
      <c r="U75" s="9">
        <v>4634555</v>
      </c>
      <c r="V75" s="9">
        <v>0</v>
      </c>
      <c r="W75" s="9">
        <v>204419</v>
      </c>
      <c r="X75" s="9">
        <v>4607</v>
      </c>
      <c r="Y75" s="9">
        <v>4843581</v>
      </c>
    </row>
    <row r="76" spans="1:25">
      <c r="A76" s="8" t="s">
        <v>49</v>
      </c>
      <c r="B76" s="8" t="s">
        <v>34</v>
      </c>
      <c r="C76" s="9">
        <v>399752</v>
      </c>
      <c r="D76" s="9">
        <v>2577</v>
      </c>
      <c r="E76" s="9">
        <v>0</v>
      </c>
      <c r="F76" s="9">
        <v>402329</v>
      </c>
      <c r="G76" s="9">
        <v>493520</v>
      </c>
      <c r="H76" s="9">
        <v>2577</v>
      </c>
      <c r="I76" s="9">
        <v>0</v>
      </c>
      <c r="J76" s="9">
        <v>496097</v>
      </c>
      <c r="K76" s="9">
        <v>1480560</v>
      </c>
      <c r="L76" s="9">
        <v>7731</v>
      </c>
      <c r="M76" s="9">
        <v>0</v>
      </c>
      <c r="N76" s="9">
        <v>1488291</v>
      </c>
      <c r="O76" s="9">
        <v>1049</v>
      </c>
      <c r="P76" s="9">
        <v>138</v>
      </c>
      <c r="Q76" s="9">
        <v>61</v>
      </c>
      <c r="R76" s="9">
        <v>799</v>
      </c>
      <c r="S76" s="9">
        <v>45</v>
      </c>
      <c r="T76" s="9">
        <v>2092</v>
      </c>
      <c r="U76" s="9">
        <v>77515</v>
      </c>
      <c r="V76" s="9">
        <v>0</v>
      </c>
      <c r="W76" s="9">
        <v>0</v>
      </c>
      <c r="X76" s="9">
        <v>0</v>
      </c>
      <c r="Y76" s="9">
        <v>77515</v>
      </c>
    </row>
    <row r="77" spans="1:25">
      <c r="A77" s="8" t="s">
        <v>49</v>
      </c>
      <c r="B77" s="8" t="s">
        <v>35</v>
      </c>
      <c r="C77" s="9">
        <v>29467</v>
      </c>
      <c r="D77" s="9">
        <v>4603</v>
      </c>
      <c r="E77" s="9">
        <v>96500</v>
      </c>
      <c r="F77" s="9">
        <v>130570</v>
      </c>
      <c r="G77" s="9">
        <v>29467</v>
      </c>
      <c r="H77" s="9">
        <v>9206</v>
      </c>
      <c r="I77" s="9">
        <v>193000</v>
      </c>
      <c r="J77" s="9">
        <v>231673</v>
      </c>
      <c r="K77" s="9">
        <v>58934</v>
      </c>
      <c r="L77" s="9">
        <v>9206</v>
      </c>
      <c r="M77" s="9">
        <v>193000</v>
      </c>
      <c r="N77" s="9">
        <v>261140</v>
      </c>
      <c r="O77" s="9">
        <v>0</v>
      </c>
      <c r="P77" s="9">
        <v>0</v>
      </c>
      <c r="Q77" s="9">
        <v>26</v>
      </c>
      <c r="R77" s="9">
        <v>591</v>
      </c>
      <c r="S77" s="9">
        <v>0</v>
      </c>
      <c r="T77" s="9">
        <v>617</v>
      </c>
      <c r="U77" s="9">
        <v>5431</v>
      </c>
      <c r="V77" s="9">
        <v>0</v>
      </c>
      <c r="W77" s="9">
        <v>0</v>
      </c>
      <c r="X77" s="9">
        <v>0</v>
      </c>
      <c r="Y77" s="9">
        <v>5431</v>
      </c>
    </row>
    <row r="78" spans="1:25">
      <c r="A78" s="8" t="s">
        <v>50</v>
      </c>
      <c r="B78" s="8" t="s">
        <v>31</v>
      </c>
      <c r="C78" s="9">
        <v>330766</v>
      </c>
      <c r="D78" s="9">
        <v>0</v>
      </c>
      <c r="E78" s="9">
        <v>0</v>
      </c>
      <c r="F78" s="9">
        <v>330766</v>
      </c>
      <c r="G78" s="9">
        <v>661532</v>
      </c>
      <c r="H78" s="9">
        <v>0</v>
      </c>
      <c r="I78" s="9">
        <v>0</v>
      </c>
      <c r="J78" s="9">
        <v>661532</v>
      </c>
      <c r="K78" s="9">
        <v>11907576</v>
      </c>
      <c r="L78" s="9">
        <v>0</v>
      </c>
      <c r="M78" s="9">
        <v>0</v>
      </c>
      <c r="N78" s="9">
        <v>11907576</v>
      </c>
      <c r="O78" s="9">
        <v>666</v>
      </c>
      <c r="P78" s="9">
        <v>0</v>
      </c>
      <c r="Q78" s="9">
        <v>0</v>
      </c>
      <c r="R78" s="9">
        <v>0</v>
      </c>
      <c r="S78" s="9">
        <v>0</v>
      </c>
      <c r="T78" s="9">
        <v>666</v>
      </c>
      <c r="U78" s="9">
        <v>504582</v>
      </c>
      <c r="V78" s="9">
        <v>0</v>
      </c>
      <c r="W78" s="9">
        <v>4752</v>
      </c>
      <c r="X78" s="9">
        <v>0</v>
      </c>
      <c r="Y78" s="9">
        <v>509334</v>
      </c>
    </row>
    <row r="79" spans="1:25">
      <c r="A79" s="8" t="s">
        <v>50</v>
      </c>
      <c r="B79" s="8" t="s">
        <v>32</v>
      </c>
      <c r="C79" s="9">
        <v>3795651</v>
      </c>
      <c r="D79" s="9">
        <v>82281</v>
      </c>
      <c r="E79" s="9">
        <v>0</v>
      </c>
      <c r="F79" s="9">
        <v>3877932</v>
      </c>
      <c r="G79" s="9">
        <v>7769806</v>
      </c>
      <c r="H79" s="9">
        <v>220334</v>
      </c>
      <c r="I79" s="9">
        <v>0</v>
      </c>
      <c r="J79" s="9">
        <v>7990140</v>
      </c>
      <c r="K79" s="9">
        <v>82084968</v>
      </c>
      <c r="L79" s="9">
        <v>714894</v>
      </c>
      <c r="M79" s="9">
        <v>0</v>
      </c>
      <c r="N79" s="9">
        <v>82799862</v>
      </c>
      <c r="O79" s="9">
        <v>10471</v>
      </c>
      <c r="P79" s="9">
        <v>0</v>
      </c>
      <c r="Q79" s="9">
        <v>10</v>
      </c>
      <c r="R79" s="9">
        <v>0</v>
      </c>
      <c r="S79" s="9">
        <v>0</v>
      </c>
      <c r="T79" s="9">
        <v>10481</v>
      </c>
      <c r="U79" s="9">
        <v>2849291</v>
      </c>
      <c r="V79" s="9">
        <v>0</v>
      </c>
      <c r="W79" s="9">
        <v>137679</v>
      </c>
      <c r="X79" s="9">
        <v>0</v>
      </c>
      <c r="Y79" s="9">
        <v>2986970</v>
      </c>
    </row>
    <row r="80" spans="1:25">
      <c r="A80" s="8" t="s">
        <v>50</v>
      </c>
      <c r="B80" s="8" t="s">
        <v>33</v>
      </c>
      <c r="C80" s="9">
        <v>7748800</v>
      </c>
      <c r="D80" s="9">
        <v>1233600</v>
      </c>
      <c r="E80" s="9">
        <v>0</v>
      </c>
      <c r="F80" s="9">
        <v>8982400</v>
      </c>
      <c r="G80" s="9">
        <v>17110439</v>
      </c>
      <c r="H80" s="9">
        <v>2080473</v>
      </c>
      <c r="I80" s="9">
        <v>0</v>
      </c>
      <c r="J80" s="9">
        <v>19190912</v>
      </c>
      <c r="K80" s="9">
        <v>73212237</v>
      </c>
      <c r="L80" s="9">
        <v>6603279</v>
      </c>
      <c r="M80" s="9">
        <v>0</v>
      </c>
      <c r="N80" s="9">
        <v>79815516</v>
      </c>
      <c r="O80" s="9">
        <v>25410</v>
      </c>
      <c r="P80" s="9">
        <v>46</v>
      </c>
      <c r="Q80" s="9">
        <v>205</v>
      </c>
      <c r="R80" s="9">
        <v>0</v>
      </c>
      <c r="S80" s="9">
        <v>0</v>
      </c>
      <c r="T80" s="9">
        <v>25661</v>
      </c>
      <c r="U80" s="9">
        <v>4583362</v>
      </c>
      <c r="V80" s="9">
        <v>407</v>
      </c>
      <c r="W80" s="9">
        <v>152069</v>
      </c>
      <c r="X80" s="9">
        <v>2802</v>
      </c>
      <c r="Y80" s="9">
        <v>4738640</v>
      </c>
    </row>
    <row r="81" spans="1:25">
      <c r="A81" s="8" t="s">
        <v>50</v>
      </c>
      <c r="B81" s="8" t="s">
        <v>34</v>
      </c>
      <c r="C81" s="9">
        <v>469660</v>
      </c>
      <c r="D81" s="9">
        <v>1727</v>
      </c>
      <c r="E81" s="9">
        <v>0</v>
      </c>
      <c r="F81" s="9">
        <v>471387</v>
      </c>
      <c r="G81" s="9">
        <v>565644</v>
      </c>
      <c r="H81" s="9">
        <v>1727</v>
      </c>
      <c r="I81" s="9">
        <v>0</v>
      </c>
      <c r="J81" s="9">
        <v>567371</v>
      </c>
      <c r="K81" s="9">
        <v>1696932</v>
      </c>
      <c r="L81" s="9">
        <v>5181</v>
      </c>
      <c r="M81" s="9">
        <v>0</v>
      </c>
      <c r="N81" s="9">
        <v>1702113</v>
      </c>
      <c r="O81" s="9">
        <v>1246</v>
      </c>
      <c r="P81" s="9">
        <v>146</v>
      </c>
      <c r="Q81" s="9">
        <v>70</v>
      </c>
      <c r="R81" s="9">
        <v>976</v>
      </c>
      <c r="S81" s="9">
        <v>45</v>
      </c>
      <c r="T81" s="9">
        <v>2483</v>
      </c>
      <c r="U81" s="9">
        <v>81887</v>
      </c>
      <c r="V81" s="9">
        <v>0</v>
      </c>
      <c r="W81" s="9">
        <v>0</v>
      </c>
      <c r="X81" s="9">
        <v>0</v>
      </c>
      <c r="Y81" s="9">
        <v>81887</v>
      </c>
    </row>
    <row r="82" spans="1:25">
      <c r="A82" s="8" t="s">
        <v>50</v>
      </c>
      <c r="B82" s="8" t="s">
        <v>35</v>
      </c>
      <c r="C82" s="9">
        <v>29553</v>
      </c>
      <c r="D82" s="9">
        <v>4603</v>
      </c>
      <c r="E82" s="9">
        <v>96500</v>
      </c>
      <c r="F82" s="9">
        <v>130656</v>
      </c>
      <c r="G82" s="9">
        <v>29553</v>
      </c>
      <c r="H82" s="9">
        <v>9206</v>
      </c>
      <c r="I82" s="9">
        <v>193000</v>
      </c>
      <c r="J82" s="9">
        <v>231759</v>
      </c>
      <c r="K82" s="9">
        <v>59106</v>
      </c>
      <c r="L82" s="9">
        <v>9206</v>
      </c>
      <c r="M82" s="9">
        <v>193000</v>
      </c>
      <c r="N82" s="9">
        <v>261312</v>
      </c>
      <c r="O82" s="9">
        <v>0</v>
      </c>
      <c r="P82" s="9">
        <v>0</v>
      </c>
      <c r="Q82" s="9">
        <v>25</v>
      </c>
      <c r="R82" s="9">
        <v>528</v>
      </c>
      <c r="S82" s="9">
        <v>0</v>
      </c>
      <c r="T82" s="9">
        <v>553</v>
      </c>
      <c r="U82" s="9">
        <v>3487</v>
      </c>
      <c r="V82" s="9">
        <v>0</v>
      </c>
      <c r="W82" s="9">
        <v>8</v>
      </c>
      <c r="X82" s="9">
        <v>0</v>
      </c>
      <c r="Y82" s="9">
        <v>3495</v>
      </c>
    </row>
    <row r="83" spans="1:25">
      <c r="A83" s="8" t="s">
        <v>51</v>
      </c>
      <c r="B83" s="8" t="s">
        <v>31</v>
      </c>
      <c r="C83" s="9">
        <v>330604</v>
      </c>
      <c r="D83" s="9">
        <v>0</v>
      </c>
      <c r="E83" s="9">
        <v>0</v>
      </c>
      <c r="F83" s="9">
        <v>330604</v>
      </c>
      <c r="G83" s="9">
        <v>661208</v>
      </c>
      <c r="H83" s="9">
        <v>0</v>
      </c>
      <c r="I83" s="9">
        <v>0</v>
      </c>
      <c r="J83" s="9">
        <v>661208</v>
      </c>
      <c r="K83" s="9">
        <v>11901744</v>
      </c>
      <c r="L83" s="9">
        <v>0</v>
      </c>
      <c r="M83" s="9">
        <v>0</v>
      </c>
      <c r="N83" s="9">
        <v>11901744</v>
      </c>
      <c r="O83" s="9">
        <v>666</v>
      </c>
      <c r="P83" s="9">
        <v>0</v>
      </c>
      <c r="Q83" s="9">
        <v>0</v>
      </c>
      <c r="R83" s="9">
        <v>0</v>
      </c>
      <c r="S83" s="9">
        <v>0</v>
      </c>
      <c r="T83" s="9">
        <v>666</v>
      </c>
      <c r="U83" s="9">
        <v>502314</v>
      </c>
      <c r="V83" s="9">
        <v>0</v>
      </c>
      <c r="W83" s="9">
        <v>4752</v>
      </c>
      <c r="X83" s="9">
        <v>0</v>
      </c>
      <c r="Y83" s="9">
        <v>507066</v>
      </c>
    </row>
    <row r="84" spans="1:25">
      <c r="A84" s="8" t="s">
        <v>51</v>
      </c>
      <c r="B84" s="8" t="s">
        <v>32</v>
      </c>
      <c r="C84" s="9">
        <v>3974405</v>
      </c>
      <c r="D84" s="9">
        <v>82281</v>
      </c>
      <c r="E84" s="9">
        <v>0</v>
      </c>
      <c r="F84" s="9">
        <v>4056686</v>
      </c>
      <c r="G84" s="9">
        <v>7683104</v>
      </c>
      <c r="H84" s="9">
        <v>220334</v>
      </c>
      <c r="I84" s="9">
        <v>0</v>
      </c>
      <c r="J84" s="9">
        <v>7903438</v>
      </c>
      <c r="K84" s="9">
        <v>81159078</v>
      </c>
      <c r="L84" s="9">
        <v>714894</v>
      </c>
      <c r="M84" s="9">
        <v>0</v>
      </c>
      <c r="N84" s="9">
        <v>81873972</v>
      </c>
      <c r="O84" s="9">
        <v>10364</v>
      </c>
      <c r="P84" s="9">
        <v>0</v>
      </c>
      <c r="Q84" s="9">
        <v>1</v>
      </c>
      <c r="R84" s="9">
        <v>0</v>
      </c>
      <c r="S84" s="9">
        <v>0</v>
      </c>
      <c r="T84" s="9">
        <v>10365</v>
      </c>
      <c r="U84" s="9">
        <v>2756395</v>
      </c>
      <c r="V84" s="9">
        <v>0</v>
      </c>
      <c r="W84" s="9">
        <v>196729</v>
      </c>
      <c r="X84" s="9">
        <v>9858</v>
      </c>
      <c r="Y84" s="9">
        <v>2962982</v>
      </c>
    </row>
    <row r="85" spans="1:25">
      <c r="A85" s="8" t="s">
        <v>51</v>
      </c>
      <c r="B85" s="8" t="s">
        <v>33</v>
      </c>
      <c r="C85" s="9">
        <v>8738307</v>
      </c>
      <c r="D85" s="9">
        <v>1179268</v>
      </c>
      <c r="E85" s="9">
        <v>0</v>
      </c>
      <c r="F85" s="9">
        <v>9917575</v>
      </c>
      <c r="G85" s="9">
        <v>16755756</v>
      </c>
      <c r="H85" s="9">
        <v>1967474</v>
      </c>
      <c r="I85" s="9">
        <v>0</v>
      </c>
      <c r="J85" s="9">
        <v>18723230</v>
      </c>
      <c r="K85" s="9">
        <v>72784290</v>
      </c>
      <c r="L85" s="9">
        <v>6207145</v>
      </c>
      <c r="M85" s="9">
        <v>0</v>
      </c>
      <c r="N85" s="9">
        <v>78991435</v>
      </c>
      <c r="O85" s="9">
        <v>25284</v>
      </c>
      <c r="P85" s="9">
        <v>43</v>
      </c>
      <c r="Q85" s="9">
        <v>182</v>
      </c>
      <c r="R85" s="9">
        <v>0</v>
      </c>
      <c r="S85" s="9">
        <v>0</v>
      </c>
      <c r="T85" s="9">
        <v>25509</v>
      </c>
      <c r="U85" s="9">
        <v>4423050</v>
      </c>
      <c r="V85" s="9">
        <v>180</v>
      </c>
      <c r="W85" s="9">
        <v>240097</v>
      </c>
      <c r="X85" s="9">
        <v>2857</v>
      </c>
      <c r="Y85" s="9">
        <v>4666184</v>
      </c>
    </row>
    <row r="86" spans="1:25">
      <c r="A86" s="8" t="s">
        <v>51</v>
      </c>
      <c r="B86" s="8" t="s">
        <v>34</v>
      </c>
      <c r="C86" s="9">
        <v>769704</v>
      </c>
      <c r="D86" s="9">
        <v>1710</v>
      </c>
      <c r="E86" s="9">
        <v>0</v>
      </c>
      <c r="F86" s="9">
        <v>771414</v>
      </c>
      <c r="G86" s="9">
        <v>887171</v>
      </c>
      <c r="H86" s="9">
        <v>1710</v>
      </c>
      <c r="I86" s="9">
        <v>0</v>
      </c>
      <c r="J86" s="9">
        <v>888881</v>
      </c>
      <c r="K86" s="9">
        <v>2661213</v>
      </c>
      <c r="L86" s="9">
        <v>1038</v>
      </c>
      <c r="M86" s="9">
        <v>1364</v>
      </c>
      <c r="N86" s="9">
        <v>2663615</v>
      </c>
      <c r="O86" s="9">
        <v>1953</v>
      </c>
      <c r="P86" s="9">
        <v>150</v>
      </c>
      <c r="Q86" s="9">
        <v>99</v>
      </c>
      <c r="R86" s="9">
        <v>1704</v>
      </c>
      <c r="S86" s="9">
        <v>78</v>
      </c>
      <c r="T86" s="9">
        <v>3984</v>
      </c>
      <c r="U86" s="9">
        <v>116602</v>
      </c>
      <c r="V86" s="9">
        <v>0</v>
      </c>
      <c r="W86" s="9">
        <v>21852</v>
      </c>
      <c r="X86" s="9">
        <v>15</v>
      </c>
      <c r="Y86" s="9">
        <v>138469</v>
      </c>
    </row>
    <row r="87" spans="1:25">
      <c r="A87" s="8" t="s">
        <v>51</v>
      </c>
      <c r="B87" s="8" t="s">
        <v>35</v>
      </c>
      <c r="C87" s="9">
        <v>29553</v>
      </c>
      <c r="D87" s="9">
        <v>4603</v>
      </c>
      <c r="E87" s="9">
        <v>96500</v>
      </c>
      <c r="F87" s="9">
        <v>130656</v>
      </c>
      <c r="G87" s="9">
        <v>29553</v>
      </c>
      <c r="H87" s="9">
        <v>9206</v>
      </c>
      <c r="I87" s="9">
        <v>193000</v>
      </c>
      <c r="J87" s="9">
        <v>231759</v>
      </c>
      <c r="K87" s="9">
        <v>59106</v>
      </c>
      <c r="L87" s="9">
        <v>9206</v>
      </c>
      <c r="M87" s="9">
        <v>193000</v>
      </c>
      <c r="N87" s="9">
        <v>261312</v>
      </c>
      <c r="O87" s="9">
        <v>0</v>
      </c>
      <c r="P87" s="9">
        <v>0</v>
      </c>
      <c r="Q87" s="9">
        <v>25</v>
      </c>
      <c r="R87" s="9">
        <v>528</v>
      </c>
      <c r="S87" s="9">
        <v>0</v>
      </c>
      <c r="T87" s="9">
        <v>553</v>
      </c>
      <c r="U87" s="9">
        <v>3487</v>
      </c>
      <c r="V87" s="9">
        <v>0</v>
      </c>
      <c r="W87" s="9">
        <v>8</v>
      </c>
      <c r="X87" s="9">
        <v>0</v>
      </c>
      <c r="Y87" s="9">
        <v>3495</v>
      </c>
    </row>
    <row r="88" spans="1:25">
      <c r="A88" s="8" t="s">
        <v>52</v>
      </c>
      <c r="B88" s="8" t="s">
        <v>31</v>
      </c>
      <c r="C88" s="9">
        <v>330604</v>
      </c>
      <c r="D88" s="9">
        <v>0</v>
      </c>
      <c r="E88" s="9">
        <v>0</v>
      </c>
      <c r="F88" s="9">
        <v>330604</v>
      </c>
      <c r="G88" s="9">
        <v>661208</v>
      </c>
      <c r="H88" s="9">
        <v>0</v>
      </c>
      <c r="I88" s="9">
        <v>0</v>
      </c>
      <c r="J88" s="9">
        <v>661208</v>
      </c>
      <c r="K88" s="9">
        <v>11901744</v>
      </c>
      <c r="L88" s="9">
        <v>0</v>
      </c>
      <c r="M88" s="9">
        <v>0</v>
      </c>
      <c r="N88" s="9">
        <v>11901744</v>
      </c>
      <c r="O88" s="9">
        <v>666</v>
      </c>
      <c r="P88" s="9">
        <v>0</v>
      </c>
      <c r="Q88" s="9">
        <v>0</v>
      </c>
      <c r="R88" s="9">
        <v>0</v>
      </c>
      <c r="S88" s="9">
        <v>0</v>
      </c>
      <c r="T88" s="9">
        <v>666</v>
      </c>
      <c r="U88" s="9">
        <v>484962</v>
      </c>
      <c r="V88" s="9">
        <v>216</v>
      </c>
      <c r="W88" s="9">
        <v>4752</v>
      </c>
      <c r="X88" s="9">
        <v>17136</v>
      </c>
      <c r="Y88" s="9">
        <v>507066</v>
      </c>
    </row>
    <row r="89" spans="1:25">
      <c r="A89" s="8" t="s">
        <v>52</v>
      </c>
      <c r="B89" s="8" t="s">
        <v>32</v>
      </c>
      <c r="C89" s="9">
        <v>3760491</v>
      </c>
      <c r="D89" s="9">
        <v>82281</v>
      </c>
      <c r="E89" s="9">
        <v>0</v>
      </c>
      <c r="F89" s="9">
        <v>3842772</v>
      </c>
      <c r="G89" s="9">
        <v>7520430</v>
      </c>
      <c r="H89" s="9">
        <v>220334</v>
      </c>
      <c r="I89" s="9">
        <v>0</v>
      </c>
      <c r="J89" s="9">
        <v>7740764</v>
      </c>
      <c r="K89" s="9">
        <v>79219656</v>
      </c>
      <c r="L89" s="9">
        <v>714894</v>
      </c>
      <c r="M89" s="9">
        <v>0</v>
      </c>
      <c r="N89" s="9">
        <v>79934550</v>
      </c>
      <c r="O89" s="9">
        <v>10206</v>
      </c>
      <c r="P89" s="9">
        <v>0</v>
      </c>
      <c r="Q89" s="9">
        <v>1</v>
      </c>
      <c r="R89" s="9">
        <v>0</v>
      </c>
      <c r="S89" s="9">
        <v>0</v>
      </c>
      <c r="T89" s="9">
        <v>10207</v>
      </c>
      <c r="U89" s="9">
        <v>2679614</v>
      </c>
      <c r="V89" s="9">
        <v>72</v>
      </c>
      <c r="W89" s="9">
        <v>168751</v>
      </c>
      <c r="X89" s="9">
        <v>9978</v>
      </c>
      <c r="Y89" s="9">
        <v>2858415</v>
      </c>
    </row>
    <row r="90" spans="1:25">
      <c r="A90" s="8" t="s">
        <v>52</v>
      </c>
      <c r="B90" s="8" t="s">
        <v>33</v>
      </c>
      <c r="C90" s="9">
        <v>8573373</v>
      </c>
      <c r="D90" s="9">
        <v>1094875</v>
      </c>
      <c r="E90" s="9">
        <v>0</v>
      </c>
      <c r="F90" s="9">
        <v>9668248</v>
      </c>
      <c r="G90" s="9">
        <v>16741496</v>
      </c>
      <c r="H90" s="9">
        <v>1853997</v>
      </c>
      <c r="I90" s="9">
        <v>0</v>
      </c>
      <c r="J90" s="9">
        <v>18595493</v>
      </c>
      <c r="K90" s="9">
        <v>71522013</v>
      </c>
      <c r="L90" s="9">
        <v>5856326</v>
      </c>
      <c r="M90" s="9">
        <v>0</v>
      </c>
      <c r="N90" s="9">
        <v>77378339</v>
      </c>
      <c r="O90" s="9">
        <v>25072</v>
      </c>
      <c r="P90" s="9">
        <v>34</v>
      </c>
      <c r="Q90" s="9">
        <v>160</v>
      </c>
      <c r="R90" s="9">
        <v>0</v>
      </c>
      <c r="S90" s="9">
        <v>0</v>
      </c>
      <c r="T90" s="9">
        <v>25266</v>
      </c>
      <c r="U90" s="9">
        <v>4361361</v>
      </c>
      <c r="V90" s="9">
        <v>74</v>
      </c>
      <c r="W90" s="9">
        <v>239881</v>
      </c>
      <c r="X90" s="9">
        <v>2245</v>
      </c>
      <c r="Y90" s="9">
        <v>4603561</v>
      </c>
    </row>
    <row r="91" spans="1:25">
      <c r="A91" s="8" t="s">
        <v>52</v>
      </c>
      <c r="B91" s="8" t="s">
        <v>34</v>
      </c>
      <c r="C91" s="9">
        <v>849333</v>
      </c>
      <c r="D91" s="9">
        <v>346</v>
      </c>
      <c r="E91" s="9">
        <v>2470</v>
      </c>
      <c r="F91" s="9">
        <v>852149</v>
      </c>
      <c r="G91" s="9">
        <v>1028208</v>
      </c>
      <c r="H91" s="9">
        <v>346</v>
      </c>
      <c r="I91" s="9">
        <v>2470</v>
      </c>
      <c r="J91" s="9">
        <v>1031024</v>
      </c>
      <c r="K91" s="9">
        <v>3084624</v>
      </c>
      <c r="L91" s="9">
        <v>1038</v>
      </c>
      <c r="M91" s="9">
        <v>2470</v>
      </c>
      <c r="N91" s="9">
        <v>3088132</v>
      </c>
      <c r="O91" s="9">
        <v>2229</v>
      </c>
      <c r="P91" s="9">
        <v>149</v>
      </c>
      <c r="Q91" s="9">
        <v>94</v>
      </c>
      <c r="R91" s="9">
        <v>1817</v>
      </c>
      <c r="S91" s="9">
        <v>79</v>
      </c>
      <c r="T91" s="9">
        <v>4368</v>
      </c>
      <c r="U91" s="9">
        <v>132833</v>
      </c>
      <c r="V91" s="9">
        <v>0</v>
      </c>
      <c r="W91" s="9">
        <v>21729</v>
      </c>
      <c r="X91" s="9">
        <v>15</v>
      </c>
      <c r="Y91" s="9">
        <v>154577</v>
      </c>
    </row>
    <row r="92" spans="1:25">
      <c r="A92" s="8" t="s">
        <v>52</v>
      </c>
      <c r="B92" s="8" t="s">
        <v>35</v>
      </c>
      <c r="C92" s="9">
        <v>29553</v>
      </c>
      <c r="D92" s="9">
        <v>4603</v>
      </c>
      <c r="E92" s="9">
        <v>96500</v>
      </c>
      <c r="F92" s="9">
        <v>130656</v>
      </c>
      <c r="G92" s="9">
        <v>29553</v>
      </c>
      <c r="H92" s="9">
        <v>9206</v>
      </c>
      <c r="I92" s="9">
        <v>193000</v>
      </c>
      <c r="J92" s="9">
        <v>231759</v>
      </c>
      <c r="K92" s="9">
        <v>59106</v>
      </c>
      <c r="L92" s="9">
        <v>9206</v>
      </c>
      <c r="M92" s="9">
        <v>193000</v>
      </c>
      <c r="N92" s="9">
        <v>261312</v>
      </c>
      <c r="O92" s="9">
        <v>0</v>
      </c>
      <c r="P92" s="9">
        <v>0</v>
      </c>
      <c r="Q92" s="9">
        <v>25</v>
      </c>
      <c r="R92" s="9">
        <v>528</v>
      </c>
      <c r="S92" s="9">
        <v>0</v>
      </c>
      <c r="T92" s="9">
        <v>553</v>
      </c>
      <c r="U92" s="9">
        <v>3487</v>
      </c>
      <c r="V92" s="9">
        <v>0</v>
      </c>
      <c r="W92" s="9">
        <v>8</v>
      </c>
      <c r="X92" s="9">
        <v>0</v>
      </c>
      <c r="Y92" s="9">
        <v>3495</v>
      </c>
    </row>
    <row r="93" spans="1:25">
      <c r="A93" s="8" t="s">
        <v>53</v>
      </c>
      <c r="B93" s="8" t="s">
        <v>31</v>
      </c>
      <c r="C93" s="9">
        <v>330939</v>
      </c>
      <c r="D93" s="9">
        <v>0</v>
      </c>
      <c r="E93" s="9">
        <v>0</v>
      </c>
      <c r="F93" s="9">
        <v>330939</v>
      </c>
      <c r="G93" s="9">
        <v>661878</v>
      </c>
      <c r="H93" s="9">
        <v>0</v>
      </c>
      <c r="I93" s="9">
        <v>0</v>
      </c>
      <c r="J93" s="9">
        <v>661878</v>
      </c>
      <c r="K93" s="9">
        <v>11907048</v>
      </c>
      <c r="L93" s="9">
        <v>0</v>
      </c>
      <c r="M93" s="9">
        <v>0</v>
      </c>
      <c r="N93" s="9">
        <v>11907048</v>
      </c>
      <c r="O93" s="9">
        <v>666</v>
      </c>
      <c r="P93" s="9">
        <v>0</v>
      </c>
      <c r="Q93" s="9">
        <v>0</v>
      </c>
      <c r="R93" s="9">
        <v>0</v>
      </c>
      <c r="S93" s="9">
        <v>0</v>
      </c>
      <c r="T93" s="9">
        <v>666</v>
      </c>
      <c r="U93" s="9">
        <v>481062</v>
      </c>
      <c r="V93" s="9">
        <v>216</v>
      </c>
      <c r="W93" s="9">
        <v>4584</v>
      </c>
      <c r="X93" s="9">
        <v>17136</v>
      </c>
      <c r="Y93" s="9">
        <v>502998</v>
      </c>
    </row>
    <row r="94" spans="1:25">
      <c r="A94" s="8" t="s">
        <v>53</v>
      </c>
      <c r="B94" s="8" t="s">
        <v>32</v>
      </c>
      <c r="C94" s="9">
        <v>3667707</v>
      </c>
      <c r="D94" s="9">
        <v>72425</v>
      </c>
      <c r="E94" s="9">
        <v>0</v>
      </c>
      <c r="F94" s="9">
        <v>3740132</v>
      </c>
      <c r="G94" s="9">
        <v>7334862</v>
      </c>
      <c r="H94" s="9">
        <v>161557</v>
      </c>
      <c r="I94" s="9">
        <v>0</v>
      </c>
      <c r="J94" s="9">
        <v>7496419</v>
      </c>
      <c r="K94" s="9">
        <v>76938540</v>
      </c>
      <c r="L94" s="9">
        <v>538563</v>
      </c>
      <c r="M94" s="9">
        <v>0</v>
      </c>
      <c r="N94" s="9">
        <v>77477103</v>
      </c>
      <c r="O94" s="9">
        <v>10008</v>
      </c>
      <c r="P94" s="9">
        <v>0</v>
      </c>
      <c r="Q94" s="9">
        <v>1</v>
      </c>
      <c r="R94" s="9">
        <v>0</v>
      </c>
      <c r="S94" s="9">
        <v>0</v>
      </c>
      <c r="T94" s="9">
        <v>10009</v>
      </c>
      <c r="U94" s="9">
        <v>2565582</v>
      </c>
      <c r="V94" s="9">
        <v>0</v>
      </c>
      <c r="W94" s="9">
        <v>139193</v>
      </c>
      <c r="X94" s="9">
        <v>28706</v>
      </c>
      <c r="Y94" s="9">
        <v>2733481</v>
      </c>
    </row>
    <row r="95" spans="1:25">
      <c r="A95" s="8" t="s">
        <v>53</v>
      </c>
      <c r="B95" s="8" t="s">
        <v>33</v>
      </c>
      <c r="C95" s="9">
        <v>8368238</v>
      </c>
      <c r="D95" s="9">
        <v>964400</v>
      </c>
      <c r="E95" s="9">
        <v>0</v>
      </c>
      <c r="F95" s="9">
        <v>9332638</v>
      </c>
      <c r="G95" s="9">
        <v>16501235</v>
      </c>
      <c r="H95" s="9">
        <v>1643111</v>
      </c>
      <c r="I95" s="9">
        <v>0</v>
      </c>
      <c r="J95" s="9">
        <v>18144346</v>
      </c>
      <c r="K95" s="9">
        <v>71024245</v>
      </c>
      <c r="L95" s="9">
        <v>5214774</v>
      </c>
      <c r="M95" s="9">
        <v>0</v>
      </c>
      <c r="N95" s="9">
        <v>76239019</v>
      </c>
      <c r="O95" s="9">
        <v>24638</v>
      </c>
      <c r="P95" s="9">
        <v>33</v>
      </c>
      <c r="Q95" s="9">
        <v>171</v>
      </c>
      <c r="R95" s="9">
        <v>0</v>
      </c>
      <c r="S95" s="9">
        <v>0</v>
      </c>
      <c r="T95" s="9">
        <v>24842</v>
      </c>
      <c r="U95" s="9">
        <v>4270651</v>
      </c>
      <c r="V95" s="9">
        <v>592</v>
      </c>
      <c r="W95" s="9">
        <v>236605</v>
      </c>
      <c r="X95" s="9">
        <v>1834</v>
      </c>
      <c r="Y95" s="9">
        <v>4509682</v>
      </c>
    </row>
    <row r="96" spans="1:25">
      <c r="A96" s="8" t="s">
        <v>53</v>
      </c>
      <c r="B96" s="8" t="s">
        <v>34</v>
      </c>
      <c r="C96" s="9">
        <v>1177623</v>
      </c>
      <c r="D96" s="9">
        <v>1285</v>
      </c>
      <c r="E96" s="9">
        <v>2470</v>
      </c>
      <c r="F96" s="9">
        <v>1181378</v>
      </c>
      <c r="G96" s="9">
        <v>1398610</v>
      </c>
      <c r="H96" s="9">
        <v>1285</v>
      </c>
      <c r="I96" s="9">
        <v>2470</v>
      </c>
      <c r="J96" s="9">
        <v>1402365</v>
      </c>
      <c r="K96" s="9">
        <v>4195917</v>
      </c>
      <c r="L96" s="9">
        <v>3855</v>
      </c>
      <c r="M96" s="9">
        <v>2470</v>
      </c>
      <c r="N96" s="9">
        <v>4202242</v>
      </c>
      <c r="O96" s="9">
        <v>2903</v>
      </c>
      <c r="P96" s="9">
        <v>271</v>
      </c>
      <c r="Q96" s="9">
        <v>139</v>
      </c>
      <c r="R96" s="9">
        <v>2931</v>
      </c>
      <c r="S96" s="9">
        <v>100</v>
      </c>
      <c r="T96" s="9">
        <v>6344</v>
      </c>
      <c r="U96" s="9">
        <v>181593</v>
      </c>
      <c r="V96" s="9">
        <v>60</v>
      </c>
      <c r="W96" s="9">
        <v>30904</v>
      </c>
      <c r="X96" s="9">
        <v>15</v>
      </c>
      <c r="Y96" s="9">
        <v>212572</v>
      </c>
    </row>
    <row r="97" spans="1:25">
      <c r="A97" s="8" t="s">
        <v>53</v>
      </c>
      <c r="B97" s="8" t="s">
        <v>35</v>
      </c>
      <c r="C97" s="9">
        <v>29553</v>
      </c>
      <c r="D97" s="9">
        <v>4500</v>
      </c>
      <c r="E97" s="9">
        <v>96500</v>
      </c>
      <c r="F97" s="9">
        <v>130553</v>
      </c>
      <c r="G97" s="9">
        <v>29553</v>
      </c>
      <c r="H97" s="9">
        <v>9000</v>
      </c>
      <c r="I97" s="9">
        <v>193000</v>
      </c>
      <c r="J97" s="9">
        <v>231553</v>
      </c>
      <c r="K97" s="9">
        <v>59106</v>
      </c>
      <c r="L97" s="9">
        <v>9000</v>
      </c>
      <c r="M97" s="9">
        <v>193000</v>
      </c>
      <c r="N97" s="9">
        <v>261106</v>
      </c>
      <c r="O97" s="9">
        <v>0</v>
      </c>
      <c r="P97" s="9">
        <v>0</v>
      </c>
      <c r="Q97" s="9">
        <v>25</v>
      </c>
      <c r="R97" s="9">
        <v>528</v>
      </c>
      <c r="S97" s="9">
        <v>0</v>
      </c>
      <c r="T97" s="9">
        <v>553</v>
      </c>
      <c r="U97" s="9">
        <v>3487</v>
      </c>
      <c r="V97" s="9">
        <v>0</v>
      </c>
      <c r="W97" s="9">
        <v>8</v>
      </c>
      <c r="X97" s="9">
        <v>0</v>
      </c>
      <c r="Y97" s="9">
        <v>3495</v>
      </c>
    </row>
  </sheetData>
  <mergeCells count="7">
    <mergeCell ref="U1:Y1"/>
    <mergeCell ref="A1:A2"/>
    <mergeCell ref="B1:B2"/>
    <mergeCell ref="C1:F1"/>
    <mergeCell ref="G1:J1"/>
    <mergeCell ref="K1:N1"/>
    <mergeCell ref="O1:T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1F011-845C-49E3-B829-CC7B771F2D7A}">
  <dimension ref="B2:N48"/>
  <sheetViews>
    <sheetView zoomScale="115" zoomScaleNormal="115" workbookViewId="0">
      <selection activeCell="I20" sqref="I20"/>
    </sheetView>
  </sheetViews>
  <sheetFormatPr baseColWidth="10" defaultColWidth="8.83203125" defaultRowHeight="15"/>
  <cols>
    <col min="3" max="3" width="12.6640625" customWidth="1"/>
    <col min="4" max="4" width="9" customWidth="1"/>
    <col min="9" max="9" width="9.6640625" customWidth="1"/>
    <col min="10" max="10" width="9" customWidth="1"/>
  </cols>
  <sheetData>
    <row r="2" spans="3:14">
      <c r="C2" s="19" t="s">
        <v>95</v>
      </c>
      <c r="I2" s="19" t="s">
        <v>65</v>
      </c>
    </row>
    <row r="3" spans="3:14">
      <c r="D3" t="s">
        <v>5</v>
      </c>
      <c r="E3" t="s">
        <v>4</v>
      </c>
      <c r="I3" s="90"/>
      <c r="J3" s="91" t="s">
        <v>63</v>
      </c>
      <c r="K3" s="91"/>
    </row>
    <row r="4" spans="3:14">
      <c r="C4" s="5" t="s">
        <v>7</v>
      </c>
      <c r="D4">
        <v>1800</v>
      </c>
      <c r="E4">
        <v>8400</v>
      </c>
      <c r="I4" s="90"/>
      <c r="J4" s="21">
        <v>345</v>
      </c>
      <c r="K4" s="21">
        <v>765</v>
      </c>
    </row>
    <row r="5" spans="3:14">
      <c r="I5" t="s">
        <v>68</v>
      </c>
      <c r="J5">
        <f>D4</f>
        <v>1800</v>
      </c>
      <c r="K5">
        <f>E4</f>
        <v>8400</v>
      </c>
    </row>
    <row r="6" spans="3:14">
      <c r="I6" t="s">
        <v>62</v>
      </c>
      <c r="J6">
        <f>J4*J4/J5</f>
        <v>66.125</v>
      </c>
      <c r="K6">
        <f>K4*K4/K5</f>
        <v>69.669642857142861</v>
      </c>
    </row>
    <row r="7" spans="3:14">
      <c r="I7" s="93" t="s">
        <v>66</v>
      </c>
      <c r="J7" s="93"/>
      <c r="K7" s="20">
        <f>AVERAGE(J6:K6)</f>
        <v>67.897321428571431</v>
      </c>
    </row>
    <row r="8" spans="3:14">
      <c r="I8" s="24" t="s">
        <v>64</v>
      </c>
    </row>
    <row r="11" spans="3:14">
      <c r="I11" s="19" t="s">
        <v>67</v>
      </c>
    </row>
    <row r="12" spans="3:14">
      <c r="I12" s="90"/>
      <c r="J12" s="91" t="s">
        <v>63</v>
      </c>
      <c r="K12" s="91"/>
      <c r="L12" s="91"/>
      <c r="M12" s="91"/>
      <c r="N12" s="91"/>
    </row>
    <row r="13" spans="3:14">
      <c r="I13" s="90"/>
      <c r="J13" s="28">
        <v>66</v>
      </c>
      <c r="K13" s="28">
        <v>154</v>
      </c>
      <c r="L13" s="21">
        <v>345</v>
      </c>
      <c r="M13" s="21">
        <v>765</v>
      </c>
      <c r="N13">
        <v>180</v>
      </c>
    </row>
    <row r="14" spans="3:14">
      <c r="I14" t="s">
        <v>68</v>
      </c>
      <c r="J14" s="27">
        <f>ROUND(J13*J13/$K$7,)</f>
        <v>64</v>
      </c>
      <c r="K14" s="27">
        <f>ROUND(K13*K13/$K$7,-1)</f>
        <v>350</v>
      </c>
      <c r="L14">
        <f>J5</f>
        <v>1800</v>
      </c>
      <c r="M14">
        <f>K5</f>
        <v>8400</v>
      </c>
      <c r="N14">
        <f>E15</f>
        <v>1.4285714285714286</v>
      </c>
    </row>
    <row r="15" spans="3:14">
      <c r="C15" s="5" t="s">
        <v>54</v>
      </c>
      <c r="E15" s="20">
        <f>300/(2*105)</f>
        <v>1.4285714285714286</v>
      </c>
      <c r="F15" t="s">
        <v>99</v>
      </c>
      <c r="J15" s="92" t="s">
        <v>69</v>
      </c>
      <c r="K15" s="92"/>
    </row>
    <row r="16" spans="3:14">
      <c r="I16" s="24" t="s">
        <v>70</v>
      </c>
    </row>
    <row r="44" spans="2:6">
      <c r="C44" s="5"/>
      <c r="D44" s="5"/>
    </row>
    <row r="45" spans="2:6">
      <c r="B45" s="5"/>
      <c r="F45" s="22"/>
    </row>
    <row r="46" spans="2:6">
      <c r="B46" s="5"/>
      <c r="F46" s="22"/>
    </row>
    <row r="48" spans="2:6">
      <c r="C48" s="23"/>
      <c r="D48" s="23"/>
    </row>
  </sheetData>
  <mergeCells count="6">
    <mergeCell ref="I3:I4"/>
    <mergeCell ref="J3:K3"/>
    <mergeCell ref="I12:I13"/>
    <mergeCell ref="J12:N12"/>
    <mergeCell ref="J15:K15"/>
    <mergeCell ref="I7:J7"/>
  </mergeCells>
  <phoneticPr fontId="3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AFA3E-250D-4818-A1A1-2D3CD0E6F681}">
  <dimension ref="A1:AB58"/>
  <sheetViews>
    <sheetView topLeftCell="E10" workbookViewId="0">
      <selection activeCell="V28" sqref="V28"/>
    </sheetView>
  </sheetViews>
  <sheetFormatPr baseColWidth="10" defaultColWidth="11.6640625" defaultRowHeight="16.5" customHeight="1"/>
  <cols>
    <col min="1" max="1" width="9.1640625" style="28" customWidth="1"/>
    <col min="2" max="2" width="10.1640625" style="61" customWidth="1"/>
    <col min="3" max="4" width="11.6640625" style="62"/>
    <col min="5" max="5" width="12.33203125" style="62" customWidth="1"/>
    <col min="6" max="7" width="11.6640625" style="62"/>
    <col min="8" max="8" width="11.6640625" style="28"/>
    <col min="9" max="9" width="11.6640625" style="28" customWidth="1"/>
    <col min="10" max="21" width="11.6640625" style="28"/>
    <col min="22" max="22" width="11.6640625" style="28" customWidth="1"/>
    <col min="23" max="23" width="15.1640625" style="28" customWidth="1"/>
    <col min="24" max="16384" width="11.6640625" style="28"/>
  </cols>
  <sheetData>
    <row r="1" spans="1:28" s="33" customFormat="1" ht="33" customHeight="1">
      <c r="A1" s="15"/>
      <c r="B1" s="66" t="s">
        <v>75</v>
      </c>
      <c r="C1" s="55"/>
      <c r="D1" s="55"/>
      <c r="F1" s="32" t="s">
        <v>73</v>
      </c>
      <c r="G1" s="57"/>
      <c r="H1" s="18"/>
      <c r="I1" s="65" t="s">
        <v>76</v>
      </c>
      <c r="N1" s="34"/>
      <c r="O1" s="35"/>
      <c r="P1" s="35"/>
      <c r="Q1" s="35"/>
      <c r="R1" s="30"/>
      <c r="S1" s="30"/>
      <c r="T1" s="30"/>
      <c r="U1" s="13"/>
      <c r="V1" s="13"/>
      <c r="W1" s="13"/>
      <c r="X1" s="13"/>
      <c r="Y1" s="13"/>
      <c r="Z1" s="14"/>
      <c r="AA1" s="14"/>
      <c r="AB1" s="14"/>
    </row>
    <row r="2" spans="1:28" s="33" customFormat="1" ht="16.5" customHeight="1">
      <c r="A2" s="15"/>
      <c r="B2" s="94" t="s">
        <v>10</v>
      </c>
      <c r="C2" s="94" t="s">
        <v>11</v>
      </c>
      <c r="D2" s="94" t="s">
        <v>13</v>
      </c>
      <c r="E2" s="94"/>
      <c r="F2" s="94"/>
      <c r="G2" s="94"/>
    </row>
    <row r="3" spans="1:28" s="33" customFormat="1" ht="16.5" customHeight="1">
      <c r="A3" s="15"/>
      <c r="B3" s="94"/>
      <c r="C3" s="94"/>
      <c r="D3" s="44" t="s">
        <v>17</v>
      </c>
      <c r="E3" s="44" t="s">
        <v>18</v>
      </c>
      <c r="F3" s="44" t="s">
        <v>19</v>
      </c>
      <c r="G3" s="44" t="s">
        <v>20</v>
      </c>
      <c r="I3" s="42" t="s">
        <v>74</v>
      </c>
      <c r="J3" s="33">
        <v>2010</v>
      </c>
      <c r="K3" s="33">
        <v>2011</v>
      </c>
      <c r="L3" s="33">
        <v>2012</v>
      </c>
      <c r="M3" s="33">
        <v>2013</v>
      </c>
      <c r="N3" s="33">
        <v>2014</v>
      </c>
      <c r="O3" s="33">
        <v>2015</v>
      </c>
      <c r="P3" s="33">
        <v>2016</v>
      </c>
      <c r="Q3" s="33">
        <v>2017</v>
      </c>
      <c r="R3" s="33">
        <v>2018</v>
      </c>
      <c r="S3" s="33">
        <v>2019</v>
      </c>
      <c r="T3" s="33">
        <v>2020</v>
      </c>
    </row>
    <row r="4" spans="1:28" s="33" customFormat="1" ht="16.5" customHeight="1">
      <c r="A4" s="15"/>
      <c r="B4" s="58" t="s">
        <v>30</v>
      </c>
      <c r="C4" s="59" t="s">
        <v>31</v>
      </c>
      <c r="D4" s="60">
        <v>1024816</v>
      </c>
      <c r="E4" s="60">
        <v>0</v>
      </c>
      <c r="F4" s="60">
        <v>0</v>
      </c>
      <c r="G4" s="60">
        <v>1024816</v>
      </c>
      <c r="I4" s="56" t="s">
        <v>31</v>
      </c>
      <c r="J4" s="63">
        <f>G54</f>
        <v>834602</v>
      </c>
      <c r="K4" s="63">
        <f>G49</f>
        <v>834602</v>
      </c>
      <c r="L4" s="63">
        <f>G44</f>
        <v>834602</v>
      </c>
      <c r="M4" s="63">
        <f>G39</f>
        <v>834602</v>
      </c>
      <c r="N4" s="63">
        <f>G34</f>
        <v>834602</v>
      </c>
      <c r="O4" s="63">
        <f>G29</f>
        <v>1013620</v>
      </c>
      <c r="P4" s="63">
        <f>G24</f>
        <v>1015722</v>
      </c>
      <c r="Q4" s="63">
        <f>G19</f>
        <v>1019344</v>
      </c>
      <c r="R4" s="63">
        <f>G14</f>
        <v>1019470</v>
      </c>
      <c r="S4" s="63">
        <f>G9</f>
        <v>1024816</v>
      </c>
      <c r="T4" s="63">
        <f>G4</f>
        <v>1024816</v>
      </c>
    </row>
    <row r="5" spans="1:28" s="33" customFormat="1" ht="16.5" customHeight="1">
      <c r="A5" s="15"/>
      <c r="B5" s="58" t="s">
        <v>30</v>
      </c>
      <c r="C5" s="59" t="s">
        <v>32</v>
      </c>
      <c r="D5" s="60">
        <v>9382445</v>
      </c>
      <c r="E5" s="60">
        <v>430149.55</v>
      </c>
      <c r="F5" s="60">
        <v>0</v>
      </c>
      <c r="G5" s="60">
        <v>9812594.5500000007</v>
      </c>
      <c r="I5" s="56" t="s">
        <v>32</v>
      </c>
      <c r="J5" s="63">
        <f t="shared" ref="J5:J8" si="0">G55</f>
        <v>8580264</v>
      </c>
      <c r="K5" s="63">
        <f t="shared" ref="K5:K8" si="1">G50</f>
        <v>8652503</v>
      </c>
      <c r="L5" s="63">
        <f t="shared" ref="L5:L8" si="2">G45</f>
        <v>8770268</v>
      </c>
      <c r="M5" s="63">
        <f t="shared" ref="M5:M8" si="3">G40</f>
        <v>9004984</v>
      </c>
      <c r="N5" s="63">
        <f t="shared" ref="N5:N8" si="4">G35</f>
        <v>9228368</v>
      </c>
      <c r="O5" s="63">
        <f t="shared" ref="O5:O8" si="5">G30</f>
        <v>9403396</v>
      </c>
      <c r="P5" s="63">
        <f t="shared" ref="P5:P8" si="6">G25</f>
        <v>9673260</v>
      </c>
      <c r="Q5" s="63">
        <f t="shared" ref="Q5:Q8" si="7">G20</f>
        <v>9745923</v>
      </c>
      <c r="R5" s="63">
        <f t="shared" ref="R5:R8" si="8">G15</f>
        <v>9744189</v>
      </c>
      <c r="S5" s="63">
        <f t="shared" ref="S5:S8" si="9">G10</f>
        <v>9800628.0500000007</v>
      </c>
      <c r="T5" s="63">
        <f t="shared" ref="T5:T8" si="10">G5</f>
        <v>9812594.5500000007</v>
      </c>
    </row>
    <row r="6" spans="1:28" s="33" customFormat="1" ht="16.5" customHeight="1">
      <c r="A6" s="15"/>
      <c r="B6" s="58" t="s">
        <v>30</v>
      </c>
      <c r="C6" s="59" t="s">
        <v>33</v>
      </c>
      <c r="D6" s="60">
        <v>19648954.75</v>
      </c>
      <c r="E6" s="60">
        <v>3831312.63</v>
      </c>
      <c r="F6" s="60">
        <v>4413.33</v>
      </c>
      <c r="G6" s="60">
        <v>23484680.719999999</v>
      </c>
      <c r="I6" s="56" t="s">
        <v>33</v>
      </c>
      <c r="J6" s="63">
        <f t="shared" si="0"/>
        <v>20777065</v>
      </c>
      <c r="K6" s="63">
        <f t="shared" si="1"/>
        <v>21279577</v>
      </c>
      <c r="L6" s="63">
        <f t="shared" si="2"/>
        <v>21577528</v>
      </c>
      <c r="M6" s="63">
        <f t="shared" si="3"/>
        <v>21976075</v>
      </c>
      <c r="N6" s="63">
        <f t="shared" si="4"/>
        <v>22356521</v>
      </c>
      <c r="O6" s="63">
        <f t="shared" si="5"/>
        <v>22524053</v>
      </c>
      <c r="P6" s="63">
        <f t="shared" si="6"/>
        <v>22587654</v>
      </c>
      <c r="Q6" s="63">
        <f t="shared" si="7"/>
        <v>22831462</v>
      </c>
      <c r="R6" s="63">
        <f t="shared" si="8"/>
        <v>23031381</v>
      </c>
      <c r="S6" s="63">
        <f t="shared" si="9"/>
        <v>23264609.59</v>
      </c>
      <c r="T6" s="63">
        <f t="shared" si="10"/>
        <v>23484680.719999999</v>
      </c>
    </row>
    <row r="7" spans="1:28" s="33" customFormat="1" ht="16.5" customHeight="1">
      <c r="A7" s="15"/>
      <c r="B7" s="58" t="s">
        <v>30</v>
      </c>
      <c r="C7" s="59" t="s">
        <v>34</v>
      </c>
      <c r="D7" s="60">
        <v>110013</v>
      </c>
      <c r="E7" s="60">
        <v>1401</v>
      </c>
      <c r="F7" s="60">
        <v>0</v>
      </c>
      <c r="G7" s="60">
        <v>111414</v>
      </c>
      <c r="I7" s="56" t="s">
        <v>34</v>
      </c>
      <c r="J7" s="63">
        <f t="shared" si="0"/>
        <v>252563</v>
      </c>
      <c r="K7" s="63">
        <f t="shared" si="1"/>
        <v>250769</v>
      </c>
      <c r="L7" s="63">
        <f t="shared" si="2"/>
        <v>208342</v>
      </c>
      <c r="M7" s="63">
        <f t="shared" si="3"/>
        <v>201425</v>
      </c>
      <c r="N7" s="63">
        <f t="shared" si="4"/>
        <v>144303</v>
      </c>
      <c r="O7" s="63">
        <f t="shared" si="5"/>
        <v>144303</v>
      </c>
      <c r="P7" s="63">
        <f t="shared" si="6"/>
        <v>127513</v>
      </c>
      <c r="Q7" s="63">
        <f t="shared" si="7"/>
        <v>128287</v>
      </c>
      <c r="R7" s="63">
        <f t="shared" si="8"/>
        <v>128992</v>
      </c>
      <c r="S7" s="63">
        <f t="shared" si="9"/>
        <v>118984</v>
      </c>
      <c r="T7" s="63">
        <f t="shared" si="10"/>
        <v>111414</v>
      </c>
    </row>
    <row r="8" spans="1:28" ht="16.5" customHeight="1">
      <c r="A8" s="16"/>
      <c r="B8" s="58" t="s">
        <v>30</v>
      </c>
      <c r="C8" s="59" t="s">
        <v>35</v>
      </c>
      <c r="D8" s="60">
        <v>28738</v>
      </c>
      <c r="E8" s="60">
        <v>9494.4500000000007</v>
      </c>
      <c r="F8" s="60">
        <v>192844</v>
      </c>
      <c r="G8" s="60">
        <v>231076.45</v>
      </c>
      <c r="I8" s="56" t="s">
        <v>35</v>
      </c>
      <c r="J8" s="63">
        <f t="shared" si="0"/>
        <v>231372</v>
      </c>
      <c r="K8" s="63">
        <f t="shared" si="1"/>
        <v>231372</v>
      </c>
      <c r="L8" s="63">
        <f t="shared" si="2"/>
        <v>231372</v>
      </c>
      <c r="M8" s="63">
        <f t="shared" si="3"/>
        <v>231457</v>
      </c>
      <c r="N8" s="63">
        <f t="shared" si="4"/>
        <v>231005</v>
      </c>
      <c r="O8" s="63">
        <f t="shared" si="5"/>
        <v>231005</v>
      </c>
      <c r="P8" s="63">
        <f t="shared" si="6"/>
        <v>231005</v>
      </c>
      <c r="Q8" s="63">
        <f t="shared" si="7"/>
        <v>230148</v>
      </c>
      <c r="R8" s="63">
        <f t="shared" si="8"/>
        <v>231058</v>
      </c>
      <c r="S8" s="63">
        <f t="shared" si="9"/>
        <v>231058.45</v>
      </c>
      <c r="T8" s="63">
        <f t="shared" si="10"/>
        <v>231076.45</v>
      </c>
    </row>
    <row r="9" spans="1:28" ht="16.5" customHeight="1">
      <c r="B9" s="58" t="s">
        <v>36</v>
      </c>
      <c r="C9" s="59" t="s">
        <v>31</v>
      </c>
      <c r="D9" s="60">
        <v>1024816</v>
      </c>
      <c r="E9" s="60">
        <v>0</v>
      </c>
      <c r="F9" s="60">
        <v>0</v>
      </c>
      <c r="G9" s="60">
        <v>1024816</v>
      </c>
    </row>
    <row r="10" spans="1:28" ht="16.5" customHeight="1">
      <c r="B10" s="58" t="s">
        <v>36</v>
      </c>
      <c r="C10" s="59" t="s">
        <v>32</v>
      </c>
      <c r="D10" s="60">
        <v>9380389</v>
      </c>
      <c r="E10" s="60">
        <v>420239.05</v>
      </c>
      <c r="F10" s="60">
        <v>0</v>
      </c>
      <c r="G10" s="60">
        <v>9800628.0500000007</v>
      </c>
      <c r="I10" s="29" t="s">
        <v>71</v>
      </c>
      <c r="J10" s="33">
        <v>2010</v>
      </c>
      <c r="K10" s="33">
        <v>2011</v>
      </c>
      <c r="L10" s="33">
        <v>2012</v>
      </c>
      <c r="M10" s="33">
        <v>2013</v>
      </c>
      <c r="N10" s="33">
        <v>2014</v>
      </c>
      <c r="O10" s="33">
        <v>2015</v>
      </c>
      <c r="P10" s="33">
        <v>2016</v>
      </c>
      <c r="Q10" s="33">
        <v>2017</v>
      </c>
      <c r="R10" s="33">
        <v>2018</v>
      </c>
      <c r="S10" s="33">
        <v>2019</v>
      </c>
      <c r="T10" s="33">
        <v>2020</v>
      </c>
    </row>
    <row r="11" spans="1:28" ht="16.5" customHeight="1">
      <c r="B11" s="58" t="s">
        <v>36</v>
      </c>
      <c r="C11" s="59" t="s">
        <v>33</v>
      </c>
      <c r="D11" s="60">
        <v>19585596.75</v>
      </c>
      <c r="E11" s="60">
        <v>3665772.8330000001</v>
      </c>
      <c r="F11" s="60">
        <v>13240</v>
      </c>
      <c r="G11" s="60">
        <v>23264609.59</v>
      </c>
      <c r="I11" s="56" t="s">
        <v>31</v>
      </c>
      <c r="J11" s="64">
        <f>ROUND(J4/1000,0)</f>
        <v>835</v>
      </c>
      <c r="K11" s="64">
        <f t="shared" ref="K11:T11" si="11">ROUND(K4/1000,0)</f>
        <v>835</v>
      </c>
      <c r="L11" s="64">
        <f t="shared" si="11"/>
        <v>835</v>
      </c>
      <c r="M11" s="64">
        <f t="shared" si="11"/>
        <v>835</v>
      </c>
      <c r="N11" s="64">
        <f t="shared" si="11"/>
        <v>835</v>
      </c>
      <c r="O11" s="64">
        <f t="shared" si="11"/>
        <v>1014</v>
      </c>
      <c r="P11" s="64">
        <f t="shared" si="11"/>
        <v>1016</v>
      </c>
      <c r="Q11" s="64">
        <f t="shared" si="11"/>
        <v>1019</v>
      </c>
      <c r="R11" s="64">
        <f t="shared" si="11"/>
        <v>1019</v>
      </c>
      <c r="S11" s="64">
        <f t="shared" si="11"/>
        <v>1025</v>
      </c>
      <c r="T11" s="64">
        <f t="shared" si="11"/>
        <v>1025</v>
      </c>
    </row>
    <row r="12" spans="1:28" ht="16.5" customHeight="1">
      <c r="B12" s="58" t="s">
        <v>36</v>
      </c>
      <c r="C12" s="59" t="s">
        <v>34</v>
      </c>
      <c r="D12" s="60">
        <v>117583</v>
      </c>
      <c r="E12" s="60">
        <v>1401</v>
      </c>
      <c r="F12" s="60">
        <v>0</v>
      </c>
      <c r="G12" s="60">
        <v>118984</v>
      </c>
      <c r="I12" s="56" t="s">
        <v>32</v>
      </c>
      <c r="J12" s="64">
        <f t="shared" ref="J12:T15" si="12">ROUND(J5/1000,0)</f>
        <v>8580</v>
      </c>
      <c r="K12" s="64">
        <f t="shared" si="12"/>
        <v>8653</v>
      </c>
      <c r="L12" s="64">
        <f t="shared" si="12"/>
        <v>8770</v>
      </c>
      <c r="M12" s="64">
        <f t="shared" si="12"/>
        <v>9005</v>
      </c>
      <c r="N12" s="64">
        <f t="shared" si="12"/>
        <v>9228</v>
      </c>
      <c r="O12" s="64">
        <f t="shared" si="12"/>
        <v>9403</v>
      </c>
      <c r="P12" s="64">
        <f t="shared" si="12"/>
        <v>9673</v>
      </c>
      <c r="Q12" s="64">
        <f t="shared" si="12"/>
        <v>9746</v>
      </c>
      <c r="R12" s="64">
        <f t="shared" si="12"/>
        <v>9744</v>
      </c>
      <c r="S12" s="64">
        <f t="shared" si="12"/>
        <v>9801</v>
      </c>
      <c r="T12" s="64">
        <f t="shared" si="12"/>
        <v>9813</v>
      </c>
    </row>
    <row r="13" spans="1:28" ht="16.5" customHeight="1">
      <c r="B13" s="58" t="s">
        <v>36</v>
      </c>
      <c r="C13" s="59" t="s">
        <v>35</v>
      </c>
      <c r="D13" s="60">
        <v>28720</v>
      </c>
      <c r="E13" s="60">
        <v>9494.4500000000007</v>
      </c>
      <c r="F13" s="60">
        <v>192844</v>
      </c>
      <c r="G13" s="60">
        <v>231058.45</v>
      </c>
      <c r="I13" s="56" t="s">
        <v>33</v>
      </c>
      <c r="J13" s="64">
        <f t="shared" si="12"/>
        <v>20777</v>
      </c>
      <c r="K13" s="64">
        <f t="shared" si="12"/>
        <v>21280</v>
      </c>
      <c r="L13" s="64">
        <f t="shared" si="12"/>
        <v>21578</v>
      </c>
      <c r="M13" s="64">
        <f t="shared" si="12"/>
        <v>21976</v>
      </c>
      <c r="N13" s="64">
        <f t="shared" si="12"/>
        <v>22357</v>
      </c>
      <c r="O13" s="64">
        <f t="shared" si="12"/>
        <v>22524</v>
      </c>
      <c r="P13" s="64">
        <f t="shared" si="12"/>
        <v>22588</v>
      </c>
      <c r="Q13" s="64">
        <f t="shared" si="12"/>
        <v>22831</v>
      </c>
      <c r="R13" s="64">
        <f t="shared" si="12"/>
        <v>23031</v>
      </c>
      <c r="S13" s="64">
        <f t="shared" si="12"/>
        <v>23265</v>
      </c>
      <c r="T13" s="64">
        <f t="shared" si="12"/>
        <v>23485</v>
      </c>
    </row>
    <row r="14" spans="1:28" ht="16.5" customHeight="1">
      <c r="B14" s="58" t="s">
        <v>37</v>
      </c>
      <c r="C14" s="59" t="s">
        <v>31</v>
      </c>
      <c r="D14" s="60">
        <v>1019470</v>
      </c>
      <c r="E14" s="60">
        <v>0</v>
      </c>
      <c r="F14" s="60">
        <v>0</v>
      </c>
      <c r="G14" s="60">
        <v>1019470</v>
      </c>
      <c r="I14" s="56" t="s">
        <v>34</v>
      </c>
      <c r="J14" s="64">
        <f t="shared" si="12"/>
        <v>253</v>
      </c>
      <c r="K14" s="64">
        <f t="shared" si="12"/>
        <v>251</v>
      </c>
      <c r="L14" s="64">
        <f t="shared" si="12"/>
        <v>208</v>
      </c>
      <c r="M14" s="64">
        <f t="shared" si="12"/>
        <v>201</v>
      </c>
      <c r="N14" s="64">
        <f t="shared" si="12"/>
        <v>144</v>
      </c>
      <c r="O14" s="64">
        <f t="shared" si="12"/>
        <v>144</v>
      </c>
      <c r="P14" s="64">
        <f t="shared" si="12"/>
        <v>128</v>
      </c>
      <c r="Q14" s="64">
        <f t="shared" si="12"/>
        <v>128</v>
      </c>
      <c r="R14" s="64">
        <f t="shared" si="12"/>
        <v>129</v>
      </c>
      <c r="S14" s="64">
        <f t="shared" si="12"/>
        <v>119</v>
      </c>
      <c r="T14" s="64">
        <f t="shared" si="12"/>
        <v>111</v>
      </c>
    </row>
    <row r="15" spans="1:28" ht="16.5" customHeight="1">
      <c r="B15" s="58" t="s">
        <v>37</v>
      </c>
      <c r="C15" s="59" t="s">
        <v>32</v>
      </c>
      <c r="D15" s="60">
        <v>9345178</v>
      </c>
      <c r="E15" s="60">
        <v>399011</v>
      </c>
      <c r="F15" s="60">
        <v>0</v>
      </c>
      <c r="G15" s="60">
        <v>9744189</v>
      </c>
      <c r="I15" s="56" t="s">
        <v>35</v>
      </c>
      <c r="J15" s="64">
        <f t="shared" si="12"/>
        <v>231</v>
      </c>
      <c r="K15" s="64">
        <f t="shared" si="12"/>
        <v>231</v>
      </c>
      <c r="L15" s="64">
        <f t="shared" si="12"/>
        <v>231</v>
      </c>
      <c r="M15" s="64">
        <f t="shared" si="12"/>
        <v>231</v>
      </c>
      <c r="N15" s="64">
        <f t="shared" si="12"/>
        <v>231</v>
      </c>
      <c r="O15" s="64">
        <f t="shared" si="12"/>
        <v>231</v>
      </c>
      <c r="P15" s="64">
        <f t="shared" si="12"/>
        <v>231</v>
      </c>
      <c r="Q15" s="64">
        <f t="shared" si="12"/>
        <v>230</v>
      </c>
      <c r="R15" s="64">
        <f t="shared" si="12"/>
        <v>231</v>
      </c>
      <c r="S15" s="64">
        <f t="shared" si="12"/>
        <v>231</v>
      </c>
      <c r="T15" s="64">
        <f t="shared" si="12"/>
        <v>231</v>
      </c>
    </row>
    <row r="16" spans="1:28" ht="16.5" customHeight="1">
      <c r="B16" s="58" t="s">
        <v>37</v>
      </c>
      <c r="C16" s="59" t="s">
        <v>33</v>
      </c>
      <c r="D16" s="60">
        <v>19538122</v>
      </c>
      <c r="E16" s="60">
        <v>3480219</v>
      </c>
      <c r="F16" s="60">
        <v>13040</v>
      </c>
      <c r="G16" s="60">
        <v>23031381</v>
      </c>
    </row>
    <row r="17" spans="2:23" ht="33" customHeight="1">
      <c r="B17" s="58" t="s">
        <v>37</v>
      </c>
      <c r="C17" s="59" t="s">
        <v>34</v>
      </c>
      <c r="D17" s="60">
        <v>127140</v>
      </c>
      <c r="E17" s="60">
        <v>1852</v>
      </c>
      <c r="F17" s="60">
        <v>0</v>
      </c>
      <c r="G17" s="60">
        <v>128992</v>
      </c>
      <c r="I17" s="66" t="s">
        <v>77</v>
      </c>
      <c r="J17" s="34"/>
      <c r="K17" s="34"/>
      <c r="L17" s="34"/>
      <c r="M17" s="34"/>
      <c r="N17" s="51"/>
      <c r="O17" s="35"/>
      <c r="P17" s="35"/>
    </row>
    <row r="18" spans="2:23" ht="16.5" customHeight="1">
      <c r="B18" s="58" t="s">
        <v>37</v>
      </c>
      <c r="C18" s="59" t="s">
        <v>35</v>
      </c>
      <c r="D18" s="60">
        <v>28720</v>
      </c>
      <c r="E18" s="60">
        <v>9494</v>
      </c>
      <c r="F18" s="60">
        <v>192844</v>
      </c>
      <c r="G18" s="60">
        <v>231058</v>
      </c>
      <c r="I18" s="46" t="s">
        <v>71</v>
      </c>
      <c r="J18" s="36">
        <v>2027</v>
      </c>
      <c r="K18" s="36">
        <v>2034</v>
      </c>
      <c r="M18" s="37"/>
      <c r="N18" s="46"/>
      <c r="O18" s="36"/>
      <c r="P18" s="36"/>
    </row>
    <row r="19" spans="2:23" ht="16.5" customHeight="1">
      <c r="B19" s="58" t="s">
        <v>38</v>
      </c>
      <c r="C19" s="59" t="s">
        <v>31</v>
      </c>
      <c r="D19" s="60">
        <v>1019344</v>
      </c>
      <c r="E19" s="60">
        <v>0</v>
      </c>
      <c r="F19" s="60">
        <v>0</v>
      </c>
      <c r="G19" s="60">
        <v>1019344</v>
      </c>
      <c r="I19" s="43" t="s">
        <v>4</v>
      </c>
      <c r="J19" s="37">
        <v>1033</v>
      </c>
      <c r="K19" s="37">
        <v>1033</v>
      </c>
      <c r="M19" s="37"/>
      <c r="N19" s="43"/>
      <c r="O19" s="52"/>
      <c r="P19" s="53"/>
    </row>
    <row r="20" spans="2:23" ht="16.5" customHeight="1">
      <c r="B20" s="58" t="s">
        <v>38</v>
      </c>
      <c r="C20" s="59" t="s">
        <v>32</v>
      </c>
      <c r="D20" s="60">
        <v>9354974</v>
      </c>
      <c r="E20" s="60">
        <v>390949</v>
      </c>
      <c r="F20" s="60">
        <v>0</v>
      </c>
      <c r="G20" s="60">
        <v>9745923</v>
      </c>
      <c r="H20" s="40"/>
      <c r="I20" s="38" t="s">
        <v>5</v>
      </c>
      <c r="J20" s="37">
        <v>11394</v>
      </c>
      <c r="K20" s="37">
        <v>13500</v>
      </c>
      <c r="M20" s="37"/>
      <c r="N20" s="38"/>
      <c r="O20" s="52"/>
      <c r="P20" s="53"/>
    </row>
    <row r="21" spans="2:23" ht="16.5" customHeight="1">
      <c r="B21" s="58" t="s">
        <v>38</v>
      </c>
      <c r="C21" s="59" t="s">
        <v>33</v>
      </c>
      <c r="D21" s="60">
        <v>19385944</v>
      </c>
      <c r="E21" s="60">
        <v>3432279</v>
      </c>
      <c r="F21" s="60">
        <v>13240</v>
      </c>
      <c r="G21" s="60">
        <v>22831462</v>
      </c>
      <c r="I21" s="37" t="s">
        <v>6</v>
      </c>
      <c r="J21" s="37">
        <v>28923</v>
      </c>
      <c r="K21" s="37">
        <v>31771</v>
      </c>
      <c r="M21" s="37"/>
      <c r="N21" s="37"/>
      <c r="O21" s="52"/>
      <c r="P21" s="53"/>
    </row>
    <row r="22" spans="2:23" ht="16.5" customHeight="1">
      <c r="B22" s="58" t="s">
        <v>38</v>
      </c>
      <c r="C22" s="59" t="s">
        <v>34</v>
      </c>
      <c r="D22" s="60">
        <v>126886</v>
      </c>
      <c r="E22" s="60">
        <v>1401</v>
      </c>
      <c r="F22" s="60">
        <v>0</v>
      </c>
      <c r="G22" s="60">
        <v>128287</v>
      </c>
      <c r="I22" s="37" t="s">
        <v>81</v>
      </c>
      <c r="J22" s="47" t="s">
        <v>72</v>
      </c>
      <c r="K22" s="47" t="s">
        <v>72</v>
      </c>
      <c r="M22" s="37"/>
      <c r="N22" s="37"/>
      <c r="O22" s="54"/>
      <c r="P22" s="53"/>
      <c r="Q22" s="33"/>
      <c r="R22" s="29"/>
    </row>
    <row r="23" spans="2:23" ht="16.5" customHeight="1">
      <c r="B23" s="58" t="s">
        <v>38</v>
      </c>
      <c r="C23" s="59" t="s">
        <v>35</v>
      </c>
      <c r="D23" s="60">
        <v>28662</v>
      </c>
      <c r="E23" s="60">
        <v>8642</v>
      </c>
      <c r="F23" s="60">
        <v>192844</v>
      </c>
      <c r="G23" s="60">
        <v>230148</v>
      </c>
      <c r="I23" s="37" t="s">
        <v>96</v>
      </c>
      <c r="J23" s="37">
        <v>1771</v>
      </c>
      <c r="K23" s="37">
        <v>1771</v>
      </c>
      <c r="M23" s="37"/>
      <c r="N23" s="37"/>
      <c r="O23" s="52"/>
      <c r="P23" s="53"/>
      <c r="Q23" s="33"/>
      <c r="R23" s="33"/>
    </row>
    <row r="24" spans="2:23" ht="16.5" customHeight="1">
      <c r="B24" s="58" t="s">
        <v>39</v>
      </c>
      <c r="C24" s="59" t="s">
        <v>31</v>
      </c>
      <c r="D24" s="60">
        <v>1015722</v>
      </c>
      <c r="E24" s="60">
        <v>0</v>
      </c>
      <c r="F24" s="60">
        <v>0</v>
      </c>
      <c r="G24" s="60">
        <v>1015722</v>
      </c>
      <c r="I24" s="39"/>
      <c r="J24" s="39"/>
      <c r="K24" s="39"/>
      <c r="L24" s="39"/>
      <c r="M24" s="39"/>
      <c r="O24" s="39"/>
      <c r="P24" s="39"/>
      <c r="Q24" s="52"/>
      <c r="R24" s="52"/>
    </row>
    <row r="25" spans="2:23" ht="33" customHeight="1">
      <c r="B25" s="58" t="s">
        <v>39</v>
      </c>
      <c r="C25" s="59" t="s">
        <v>32</v>
      </c>
      <c r="D25" s="60">
        <v>9315007</v>
      </c>
      <c r="E25" s="60">
        <v>358253</v>
      </c>
      <c r="F25" s="60">
        <v>0</v>
      </c>
      <c r="G25" s="60">
        <v>9673260</v>
      </c>
      <c r="I25" s="68" t="s">
        <v>85</v>
      </c>
      <c r="J25" s="69"/>
      <c r="K25" s="69"/>
      <c r="L25" s="69"/>
      <c r="Q25" s="52"/>
      <c r="R25" s="52"/>
    </row>
    <row r="26" spans="2:23" ht="16.5" customHeight="1">
      <c r="B26" s="58" t="s">
        <v>39</v>
      </c>
      <c r="C26" s="59" t="s">
        <v>33</v>
      </c>
      <c r="D26" s="60">
        <v>19343167</v>
      </c>
      <c r="E26" s="60">
        <v>3231247</v>
      </c>
      <c r="F26" s="60">
        <v>13240</v>
      </c>
      <c r="G26" s="60">
        <v>22587654</v>
      </c>
      <c r="I26" s="48" t="s">
        <v>79</v>
      </c>
      <c r="J26" s="49"/>
      <c r="K26" s="50"/>
      <c r="L26" s="50"/>
      <c r="M26" s="50"/>
      <c r="N26" s="50"/>
      <c r="O26" s="50"/>
      <c r="P26" s="39"/>
      <c r="Q26" s="85" t="s">
        <v>97</v>
      </c>
      <c r="R26" s="52"/>
    </row>
    <row r="27" spans="2:23" ht="16.5" customHeight="1">
      <c r="B27" s="58" t="s">
        <v>39</v>
      </c>
      <c r="C27" s="59" t="s">
        <v>34</v>
      </c>
      <c r="D27" s="60">
        <v>126112</v>
      </c>
      <c r="E27" s="60">
        <v>1401</v>
      </c>
      <c r="F27" s="60">
        <v>0</v>
      </c>
      <c r="G27" s="60">
        <v>127513</v>
      </c>
      <c r="Q27" s="54"/>
      <c r="R27" s="54"/>
    </row>
    <row r="28" spans="2:23" ht="16.5" customHeight="1">
      <c r="B28" s="58" t="s">
        <v>39</v>
      </c>
      <c r="C28" s="59" t="s">
        <v>35</v>
      </c>
      <c r="D28" s="60">
        <v>29519</v>
      </c>
      <c r="E28" s="60">
        <v>8642</v>
      </c>
      <c r="F28" s="60">
        <v>192844</v>
      </c>
      <c r="G28" s="60">
        <v>231005</v>
      </c>
      <c r="I28" s="29" t="s">
        <v>71</v>
      </c>
      <c r="J28" s="82">
        <v>2010</v>
      </c>
      <c r="K28" s="82">
        <v>2011</v>
      </c>
      <c r="L28" s="82">
        <v>2012</v>
      </c>
      <c r="M28" s="82">
        <v>2013</v>
      </c>
      <c r="N28" s="82">
        <v>2014</v>
      </c>
      <c r="O28" s="33">
        <v>2015</v>
      </c>
      <c r="P28" s="33">
        <v>2016</v>
      </c>
      <c r="Q28" s="33">
        <v>2017</v>
      </c>
      <c r="R28" s="33">
        <v>2018</v>
      </c>
      <c r="S28" s="33">
        <v>2019</v>
      </c>
      <c r="T28" s="33">
        <v>2020</v>
      </c>
      <c r="U28" s="36">
        <f>J18</f>
        <v>2027</v>
      </c>
      <c r="V28" s="36">
        <f>K18</f>
        <v>2034</v>
      </c>
    </row>
    <row r="29" spans="2:23" ht="16.5" customHeight="1">
      <c r="B29" s="58" t="s">
        <v>40</v>
      </c>
      <c r="C29" s="59" t="s">
        <v>31</v>
      </c>
      <c r="D29" s="60">
        <v>1013620</v>
      </c>
      <c r="E29" s="60">
        <v>0</v>
      </c>
      <c r="F29" s="60">
        <v>0</v>
      </c>
      <c r="G29" s="60">
        <v>1013620</v>
      </c>
      <c r="I29" s="56" t="s">
        <v>31</v>
      </c>
      <c r="J29" s="83">
        <f>J11</f>
        <v>835</v>
      </c>
      <c r="K29" s="83">
        <f t="shared" ref="K29:T29" si="13">K11</f>
        <v>835</v>
      </c>
      <c r="L29" s="83">
        <f t="shared" si="13"/>
        <v>835</v>
      </c>
      <c r="M29" s="83">
        <f t="shared" si="13"/>
        <v>835</v>
      </c>
      <c r="N29" s="83">
        <f t="shared" si="13"/>
        <v>835</v>
      </c>
      <c r="O29" s="28">
        <f t="shared" si="13"/>
        <v>1014</v>
      </c>
      <c r="P29" s="28">
        <f t="shared" si="13"/>
        <v>1016</v>
      </c>
      <c r="Q29" s="28">
        <f t="shared" si="13"/>
        <v>1019</v>
      </c>
      <c r="R29" s="28">
        <f t="shared" si="13"/>
        <v>1019</v>
      </c>
      <c r="S29" s="28">
        <f t="shared" si="13"/>
        <v>1025</v>
      </c>
      <c r="T29" s="28">
        <f t="shared" si="13"/>
        <v>1025</v>
      </c>
      <c r="U29" s="41">
        <f>J19</f>
        <v>1033</v>
      </c>
      <c r="V29" s="41">
        <f>K19</f>
        <v>1033</v>
      </c>
    </row>
    <row r="30" spans="2:23" ht="16.5" customHeight="1">
      <c r="B30" s="58" t="s">
        <v>40</v>
      </c>
      <c r="C30" s="59" t="s">
        <v>32</v>
      </c>
      <c r="D30" s="60">
        <v>9068923</v>
      </c>
      <c r="E30" s="60">
        <v>334473</v>
      </c>
      <c r="F30" s="60">
        <v>0</v>
      </c>
      <c r="G30" s="60">
        <v>9403396</v>
      </c>
      <c r="I30" s="56" t="s">
        <v>32</v>
      </c>
      <c r="J30" s="83">
        <f t="shared" ref="J30:T33" si="14">J12</f>
        <v>8580</v>
      </c>
      <c r="K30" s="83">
        <f t="shared" si="14"/>
        <v>8653</v>
      </c>
      <c r="L30" s="83">
        <f t="shared" si="14"/>
        <v>8770</v>
      </c>
      <c r="M30" s="83">
        <f t="shared" si="14"/>
        <v>9005</v>
      </c>
      <c r="N30" s="83">
        <f t="shared" si="14"/>
        <v>9228</v>
      </c>
      <c r="O30" s="28">
        <f t="shared" si="14"/>
        <v>9403</v>
      </c>
      <c r="P30" s="28">
        <f t="shared" si="14"/>
        <v>9673</v>
      </c>
      <c r="Q30" s="28">
        <f t="shared" si="14"/>
        <v>9746</v>
      </c>
      <c r="R30" s="28">
        <f t="shared" si="14"/>
        <v>9744</v>
      </c>
      <c r="S30" s="28">
        <f t="shared" si="14"/>
        <v>9801</v>
      </c>
      <c r="T30" s="28">
        <f t="shared" si="14"/>
        <v>9813</v>
      </c>
      <c r="U30" s="41">
        <f t="shared" ref="U30:V30" si="15">J20</f>
        <v>11394</v>
      </c>
      <c r="V30" s="41">
        <f t="shared" si="15"/>
        <v>13500</v>
      </c>
    </row>
    <row r="31" spans="2:23" ht="16.5" customHeight="1">
      <c r="B31" s="58" t="s">
        <v>40</v>
      </c>
      <c r="C31" s="59" t="s">
        <v>33</v>
      </c>
      <c r="D31" s="60">
        <v>19306635</v>
      </c>
      <c r="E31" s="60">
        <v>3204178</v>
      </c>
      <c r="F31" s="60">
        <v>13240</v>
      </c>
      <c r="G31" s="60">
        <v>22524053</v>
      </c>
      <c r="I31" s="56" t="s">
        <v>33</v>
      </c>
      <c r="J31" s="83">
        <f t="shared" si="14"/>
        <v>20777</v>
      </c>
      <c r="K31" s="83">
        <f t="shared" si="14"/>
        <v>21280</v>
      </c>
      <c r="L31" s="83">
        <f t="shared" si="14"/>
        <v>21578</v>
      </c>
      <c r="M31" s="83">
        <f t="shared" si="14"/>
        <v>21976</v>
      </c>
      <c r="N31" s="83">
        <f t="shared" si="14"/>
        <v>22357</v>
      </c>
      <c r="O31" s="28">
        <f t="shared" si="14"/>
        <v>22524</v>
      </c>
      <c r="P31" s="28">
        <f t="shared" si="14"/>
        <v>22588</v>
      </c>
      <c r="Q31" s="28">
        <f t="shared" si="14"/>
        <v>22831</v>
      </c>
      <c r="R31" s="28">
        <f t="shared" si="14"/>
        <v>23031</v>
      </c>
      <c r="S31" s="28">
        <f t="shared" si="14"/>
        <v>23265</v>
      </c>
      <c r="T31" s="28">
        <f t="shared" si="14"/>
        <v>23485</v>
      </c>
      <c r="U31" s="41">
        <f t="shared" ref="U31:V31" si="16">J21</f>
        <v>28923</v>
      </c>
      <c r="V31" s="41">
        <f t="shared" si="16"/>
        <v>31771</v>
      </c>
    </row>
    <row r="32" spans="2:23" ht="16.5" customHeight="1">
      <c r="B32" s="58" t="s">
        <v>40</v>
      </c>
      <c r="C32" s="59" t="s">
        <v>34</v>
      </c>
      <c r="D32" s="60">
        <v>142902</v>
      </c>
      <c r="E32" s="60">
        <v>1401</v>
      </c>
      <c r="F32" s="60">
        <v>0</v>
      </c>
      <c r="G32" s="60">
        <v>144303</v>
      </c>
      <c r="I32" s="56" t="s">
        <v>34</v>
      </c>
      <c r="J32" s="83">
        <f t="shared" si="14"/>
        <v>253</v>
      </c>
      <c r="K32" s="83">
        <f t="shared" si="14"/>
        <v>251</v>
      </c>
      <c r="L32" s="83">
        <f t="shared" si="14"/>
        <v>208</v>
      </c>
      <c r="M32" s="83">
        <f t="shared" si="14"/>
        <v>201</v>
      </c>
      <c r="N32" s="83">
        <f t="shared" si="14"/>
        <v>144</v>
      </c>
      <c r="O32" s="28">
        <f t="shared" si="14"/>
        <v>144</v>
      </c>
      <c r="P32" s="28">
        <f t="shared" si="14"/>
        <v>128</v>
      </c>
      <c r="Q32" s="28">
        <f t="shared" si="14"/>
        <v>128</v>
      </c>
      <c r="R32" s="28">
        <f t="shared" si="14"/>
        <v>129</v>
      </c>
      <c r="S32" s="28">
        <f t="shared" si="14"/>
        <v>119</v>
      </c>
      <c r="T32" s="28">
        <f t="shared" si="14"/>
        <v>111</v>
      </c>
      <c r="U32" s="70">
        <f>IF( (_xlfn.FORECAST.LINEAR(U$28,$J$32:$T$32,$J$28:$T$28))&gt;0, (_xlfn.FORECAST.LINEAR(U$28,$J$32:$T$32,$J$28:$T$28)), 0 )</f>
        <v>0</v>
      </c>
      <c r="V32" s="70">
        <f>IF( (_xlfn.FORECAST.LINEAR(V$28,$J$32:$T$32,$J$28:$T$28))&gt;0, (_xlfn.FORECAST.LINEAR(V$28,$J$32:$T$32,$J$28:$T$28)), 0 )</f>
        <v>0</v>
      </c>
      <c r="W32" s="49" t="s">
        <v>78</v>
      </c>
    </row>
    <row r="33" spans="2:22" ht="16.5" customHeight="1">
      <c r="B33" s="58" t="s">
        <v>40</v>
      </c>
      <c r="C33" s="59" t="s">
        <v>35</v>
      </c>
      <c r="D33" s="60">
        <v>29519</v>
      </c>
      <c r="E33" s="60">
        <v>8642</v>
      </c>
      <c r="F33" s="60">
        <v>192844</v>
      </c>
      <c r="G33" s="60">
        <v>231005</v>
      </c>
      <c r="I33" s="56" t="s">
        <v>35</v>
      </c>
      <c r="J33" s="83">
        <f t="shared" si="14"/>
        <v>231</v>
      </c>
      <c r="K33" s="83">
        <f t="shared" si="14"/>
        <v>231</v>
      </c>
      <c r="L33" s="83">
        <f t="shared" si="14"/>
        <v>231</v>
      </c>
      <c r="M33" s="83">
        <f t="shared" si="14"/>
        <v>231</v>
      </c>
      <c r="N33" s="83">
        <f t="shared" si="14"/>
        <v>231</v>
      </c>
      <c r="O33" s="28">
        <f t="shared" si="14"/>
        <v>231</v>
      </c>
      <c r="P33" s="28">
        <f t="shared" si="14"/>
        <v>231</v>
      </c>
      <c r="Q33" s="28">
        <f t="shared" si="14"/>
        <v>230</v>
      </c>
      <c r="R33" s="28">
        <f t="shared" si="14"/>
        <v>231</v>
      </c>
      <c r="S33" s="28">
        <f t="shared" si="14"/>
        <v>231</v>
      </c>
      <c r="T33" s="28">
        <f t="shared" si="14"/>
        <v>231</v>
      </c>
      <c r="U33" s="41">
        <f>T33</f>
        <v>231</v>
      </c>
      <c r="V33" s="41">
        <f>U33</f>
        <v>231</v>
      </c>
    </row>
    <row r="34" spans="2:22" ht="16.5" customHeight="1">
      <c r="B34" s="58" t="s">
        <v>41</v>
      </c>
      <c r="C34" s="59" t="s">
        <v>31</v>
      </c>
      <c r="D34" s="60">
        <v>834602</v>
      </c>
      <c r="E34" s="60">
        <v>0</v>
      </c>
      <c r="F34" s="60">
        <v>0</v>
      </c>
      <c r="G34" s="60">
        <v>834602</v>
      </c>
      <c r="J34" s="81" t="s">
        <v>86</v>
      </c>
      <c r="K34" s="81"/>
      <c r="L34" s="81"/>
      <c r="M34" s="81"/>
      <c r="N34" s="81"/>
    </row>
    <row r="35" spans="2:22" ht="16.5" customHeight="1">
      <c r="B35" s="58" t="s">
        <v>41</v>
      </c>
      <c r="C35" s="59" t="s">
        <v>32</v>
      </c>
      <c r="D35" s="60">
        <v>8927188</v>
      </c>
      <c r="E35" s="60">
        <v>301180</v>
      </c>
      <c r="F35" s="60">
        <v>0</v>
      </c>
      <c r="G35" s="60">
        <v>9228368</v>
      </c>
    </row>
    <row r="36" spans="2:22" ht="16.5" customHeight="1">
      <c r="B36" s="58" t="s">
        <v>41</v>
      </c>
      <c r="C36" s="59" t="s">
        <v>33</v>
      </c>
      <c r="D36" s="60">
        <v>19214884</v>
      </c>
      <c r="E36" s="60">
        <v>3128397</v>
      </c>
      <c r="F36" s="60">
        <v>13240</v>
      </c>
      <c r="G36" s="60">
        <v>22356521</v>
      </c>
    </row>
    <row r="37" spans="2:22" ht="16.5" customHeight="1">
      <c r="B37" s="58" t="s">
        <v>41</v>
      </c>
      <c r="C37" s="59" t="s">
        <v>34</v>
      </c>
      <c r="D37" s="60">
        <v>142902</v>
      </c>
      <c r="E37" s="60">
        <v>1401</v>
      </c>
      <c r="F37" s="60">
        <v>0</v>
      </c>
      <c r="G37" s="60">
        <v>144303</v>
      </c>
    </row>
    <row r="38" spans="2:22" ht="16.5" customHeight="1">
      <c r="B38" s="58" t="s">
        <v>41</v>
      </c>
      <c r="C38" s="59" t="s">
        <v>35</v>
      </c>
      <c r="D38" s="60">
        <v>29519</v>
      </c>
      <c r="E38" s="60">
        <v>8642</v>
      </c>
      <c r="F38" s="60">
        <v>192844</v>
      </c>
      <c r="G38" s="60">
        <v>231005</v>
      </c>
    </row>
    <row r="39" spans="2:22" ht="16.5" customHeight="1">
      <c r="B39" s="58" t="s">
        <v>42</v>
      </c>
      <c r="C39" s="59" t="s">
        <v>31</v>
      </c>
      <c r="D39" s="60">
        <v>834602</v>
      </c>
      <c r="E39" s="60">
        <v>0</v>
      </c>
      <c r="F39" s="60">
        <v>0</v>
      </c>
      <c r="G39" s="60">
        <v>834602</v>
      </c>
    </row>
    <row r="40" spans="2:22" ht="16.5" customHeight="1">
      <c r="B40" s="58" t="s">
        <v>42</v>
      </c>
      <c r="C40" s="59" t="s">
        <v>32</v>
      </c>
      <c r="D40" s="60">
        <v>8722053</v>
      </c>
      <c r="E40" s="60">
        <v>282931</v>
      </c>
      <c r="F40" s="60">
        <v>0</v>
      </c>
      <c r="G40" s="60">
        <v>9004984</v>
      </c>
    </row>
    <row r="41" spans="2:22" ht="16.5" customHeight="1">
      <c r="B41" s="58" t="s">
        <v>42</v>
      </c>
      <c r="C41" s="59" t="s">
        <v>33</v>
      </c>
      <c r="D41" s="60">
        <v>18985365</v>
      </c>
      <c r="E41" s="60">
        <v>2977470</v>
      </c>
      <c r="F41" s="60">
        <v>13240</v>
      </c>
      <c r="G41" s="60">
        <v>21976075</v>
      </c>
    </row>
    <row r="42" spans="2:22" ht="16.5" customHeight="1">
      <c r="B42" s="58" t="s">
        <v>42</v>
      </c>
      <c r="C42" s="59" t="s">
        <v>34</v>
      </c>
      <c r="D42" s="60">
        <v>200024</v>
      </c>
      <c r="E42" s="60">
        <v>1401</v>
      </c>
      <c r="F42" s="60">
        <v>0</v>
      </c>
      <c r="G42" s="60">
        <v>201425</v>
      </c>
    </row>
    <row r="43" spans="2:22" ht="16.5" customHeight="1">
      <c r="B43" s="58" t="s">
        <v>42</v>
      </c>
      <c r="C43" s="59" t="s">
        <v>35</v>
      </c>
      <c r="D43" s="60">
        <v>29552</v>
      </c>
      <c r="E43" s="60">
        <v>9061</v>
      </c>
      <c r="F43" s="60">
        <v>192844</v>
      </c>
      <c r="G43" s="60">
        <v>231457</v>
      </c>
    </row>
    <row r="44" spans="2:22" ht="16.5" customHeight="1">
      <c r="B44" s="58" t="s">
        <v>43</v>
      </c>
      <c r="C44" s="59" t="s">
        <v>31</v>
      </c>
      <c r="D44" s="60">
        <v>834602</v>
      </c>
      <c r="E44" s="60">
        <v>0</v>
      </c>
      <c r="F44" s="60">
        <v>0</v>
      </c>
      <c r="G44" s="60">
        <v>834602</v>
      </c>
    </row>
    <row r="45" spans="2:22" ht="16.5" customHeight="1">
      <c r="B45" s="58" t="s">
        <v>43</v>
      </c>
      <c r="C45" s="59" t="s">
        <v>32</v>
      </c>
      <c r="D45" s="60">
        <v>8492012</v>
      </c>
      <c r="E45" s="60">
        <v>278256</v>
      </c>
      <c r="F45" s="60">
        <v>0</v>
      </c>
      <c r="G45" s="60">
        <v>8770268</v>
      </c>
    </row>
    <row r="46" spans="2:22" ht="16.5" customHeight="1">
      <c r="B46" s="58" t="s">
        <v>43</v>
      </c>
      <c r="C46" s="59" t="s">
        <v>33</v>
      </c>
      <c r="D46" s="60">
        <v>18748192</v>
      </c>
      <c r="E46" s="60">
        <v>2816096</v>
      </c>
      <c r="F46" s="60">
        <v>13240</v>
      </c>
      <c r="G46" s="60">
        <v>21577528</v>
      </c>
    </row>
    <row r="47" spans="2:22" ht="16.5" customHeight="1">
      <c r="B47" s="58" t="s">
        <v>43</v>
      </c>
      <c r="C47" s="59" t="s">
        <v>34</v>
      </c>
      <c r="D47" s="60">
        <v>206941</v>
      </c>
      <c r="E47" s="60">
        <v>1401</v>
      </c>
      <c r="F47" s="60">
        <v>0</v>
      </c>
      <c r="G47" s="60">
        <v>208342</v>
      </c>
    </row>
    <row r="48" spans="2:22" ht="16.5" customHeight="1">
      <c r="B48" s="58" t="s">
        <v>43</v>
      </c>
      <c r="C48" s="59" t="s">
        <v>35</v>
      </c>
      <c r="D48" s="60">
        <v>29467</v>
      </c>
      <c r="E48" s="60">
        <v>9061</v>
      </c>
      <c r="F48" s="60">
        <v>192844</v>
      </c>
      <c r="G48" s="60">
        <v>231372</v>
      </c>
    </row>
    <row r="49" spans="2:7" ht="16.5" customHeight="1">
      <c r="B49" s="58" t="s">
        <v>44</v>
      </c>
      <c r="C49" s="59" t="s">
        <v>31</v>
      </c>
      <c r="D49" s="60">
        <v>834602</v>
      </c>
      <c r="E49" s="60">
        <v>0</v>
      </c>
      <c r="F49" s="60">
        <v>0</v>
      </c>
      <c r="G49" s="60">
        <v>834602</v>
      </c>
    </row>
    <row r="50" spans="2:7" ht="16.5" customHeight="1">
      <c r="B50" s="58" t="s">
        <v>44</v>
      </c>
      <c r="C50" s="59" t="s">
        <v>32</v>
      </c>
      <c r="D50" s="60">
        <v>8386626</v>
      </c>
      <c r="E50" s="60">
        <v>265877</v>
      </c>
      <c r="F50" s="60">
        <v>0</v>
      </c>
      <c r="G50" s="60">
        <v>8652503</v>
      </c>
    </row>
    <row r="51" spans="2:7" ht="16.5" customHeight="1">
      <c r="B51" s="58" t="s">
        <v>44</v>
      </c>
      <c r="C51" s="59" t="s">
        <v>33</v>
      </c>
      <c r="D51" s="60">
        <v>18613937</v>
      </c>
      <c r="E51" s="60">
        <v>2665640</v>
      </c>
      <c r="F51" s="60">
        <v>0</v>
      </c>
      <c r="G51" s="60">
        <v>21279577</v>
      </c>
    </row>
    <row r="52" spans="2:7" ht="16.5" customHeight="1">
      <c r="B52" s="58" t="s">
        <v>44</v>
      </c>
      <c r="C52" s="59" t="s">
        <v>34</v>
      </c>
      <c r="D52" s="60">
        <v>249370</v>
      </c>
      <c r="E52" s="60">
        <v>1399</v>
      </c>
      <c r="F52" s="60">
        <v>0</v>
      </c>
      <c r="G52" s="60">
        <v>250769</v>
      </c>
    </row>
    <row r="53" spans="2:7" ht="16.5" customHeight="1">
      <c r="B53" s="58" t="s">
        <v>44</v>
      </c>
      <c r="C53" s="59" t="s">
        <v>35</v>
      </c>
      <c r="D53" s="60">
        <v>29467</v>
      </c>
      <c r="E53" s="60">
        <v>9061</v>
      </c>
      <c r="F53" s="60">
        <v>192844</v>
      </c>
      <c r="G53" s="60">
        <v>231372</v>
      </c>
    </row>
    <row r="54" spans="2:7" ht="16.5" customHeight="1">
      <c r="B54" s="58" t="s">
        <v>45</v>
      </c>
      <c r="C54" s="59" t="s">
        <v>31</v>
      </c>
      <c r="D54" s="60">
        <v>834602</v>
      </c>
      <c r="E54" s="60">
        <v>0</v>
      </c>
      <c r="F54" s="60">
        <v>0</v>
      </c>
      <c r="G54" s="60">
        <v>834602</v>
      </c>
    </row>
    <row r="55" spans="2:7" ht="16.5" customHeight="1">
      <c r="B55" s="58" t="s">
        <v>45</v>
      </c>
      <c r="C55" s="59" t="s">
        <v>32</v>
      </c>
      <c r="D55" s="60">
        <v>8325858</v>
      </c>
      <c r="E55" s="60">
        <v>254406</v>
      </c>
      <c r="F55" s="60">
        <v>0</v>
      </c>
      <c r="G55" s="60">
        <v>8580264</v>
      </c>
    </row>
    <row r="56" spans="2:7" ht="16.5" customHeight="1">
      <c r="B56" s="58" t="s">
        <v>45</v>
      </c>
      <c r="C56" s="59" t="s">
        <v>33</v>
      </c>
      <c r="D56" s="60">
        <v>18249349</v>
      </c>
      <c r="E56" s="60">
        <v>2527716</v>
      </c>
      <c r="F56" s="60">
        <v>0</v>
      </c>
      <c r="G56" s="60">
        <v>20777065</v>
      </c>
    </row>
    <row r="57" spans="2:7" ht="16.5" customHeight="1">
      <c r="B57" s="58" t="s">
        <v>45</v>
      </c>
      <c r="C57" s="59" t="s">
        <v>34</v>
      </c>
      <c r="D57" s="60">
        <v>251164</v>
      </c>
      <c r="E57" s="60">
        <v>1399</v>
      </c>
      <c r="F57" s="60">
        <v>0</v>
      </c>
      <c r="G57" s="60">
        <v>252563</v>
      </c>
    </row>
    <row r="58" spans="2:7" ht="16.5" customHeight="1">
      <c r="B58" s="58" t="s">
        <v>45</v>
      </c>
      <c r="C58" s="59" t="s">
        <v>35</v>
      </c>
      <c r="D58" s="60">
        <v>29467</v>
      </c>
      <c r="E58" s="60">
        <v>9061</v>
      </c>
      <c r="F58" s="60">
        <v>192844</v>
      </c>
      <c r="G58" s="60">
        <v>231372</v>
      </c>
    </row>
  </sheetData>
  <mergeCells count="3">
    <mergeCell ref="B2:B3"/>
    <mergeCell ref="C2:C3"/>
    <mergeCell ref="D2:G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60B6A-087E-40BD-A276-FB3825C1DEB4}">
  <dimension ref="B1:AQ85"/>
  <sheetViews>
    <sheetView topLeftCell="E1" workbookViewId="0">
      <selection activeCell="K26" sqref="K26"/>
    </sheetView>
  </sheetViews>
  <sheetFormatPr baseColWidth="10" defaultColWidth="8.83203125" defaultRowHeight="15"/>
  <cols>
    <col min="2" max="2" width="10.6640625" customWidth="1"/>
    <col min="3" max="5" width="11" bestFit="1" customWidth="1"/>
    <col min="6" max="8" width="11.83203125" bestFit="1" customWidth="1"/>
    <col min="9" max="9" width="13" bestFit="1" customWidth="1"/>
    <col min="10" max="13" width="11.83203125" bestFit="1" customWidth="1"/>
    <col min="14" max="14" width="9.1640625" customWidth="1"/>
    <col min="15" max="15" width="9.5" customWidth="1"/>
    <col min="16" max="25" width="11.83203125" bestFit="1" customWidth="1"/>
    <col min="26" max="26" width="11" bestFit="1" customWidth="1"/>
    <col min="27" max="36" width="11.83203125" bestFit="1" customWidth="1"/>
    <col min="37" max="37" width="13" bestFit="1" customWidth="1"/>
    <col min="38" max="43" width="11.83203125" bestFit="1" customWidth="1"/>
  </cols>
  <sheetData>
    <row r="1" spans="2:43" s="72" customFormat="1" ht="33" customHeight="1">
      <c r="B1" s="71" t="s">
        <v>87</v>
      </c>
      <c r="G1" s="67"/>
      <c r="H1" s="67"/>
      <c r="I1" s="67"/>
      <c r="J1" s="67"/>
      <c r="K1" s="67"/>
      <c r="L1" s="67"/>
      <c r="M1" s="67"/>
      <c r="N1" s="67"/>
    </row>
    <row r="2" spans="2:43" s="28" customFormat="1" ht="23.25" customHeight="1">
      <c r="C2" s="80" t="s">
        <v>83</v>
      </c>
      <c r="G2" s="40"/>
      <c r="H2" s="40"/>
      <c r="I2" s="40"/>
      <c r="J2" s="40"/>
      <c r="K2" s="40"/>
      <c r="L2" s="40"/>
      <c r="M2" s="45"/>
      <c r="N2" s="95" t="s">
        <v>84</v>
      </c>
      <c r="O2" s="95"/>
    </row>
    <row r="3" spans="2:43" s="28" customFormat="1" ht="17">
      <c r="B3" s="46" t="s">
        <v>71</v>
      </c>
      <c r="C3" s="75">
        <v>2010</v>
      </c>
      <c r="D3" s="75">
        <v>2011</v>
      </c>
      <c r="E3" s="75">
        <v>2012</v>
      </c>
      <c r="F3" s="75">
        <v>2013</v>
      </c>
      <c r="G3" s="75">
        <v>2014</v>
      </c>
      <c r="H3" s="75">
        <v>2015</v>
      </c>
      <c r="I3" s="76">
        <v>2016</v>
      </c>
      <c r="J3" s="75">
        <v>2017</v>
      </c>
      <c r="K3" s="76">
        <v>2018</v>
      </c>
      <c r="L3" s="75">
        <v>2019</v>
      </c>
      <c r="M3" s="76">
        <v>2020</v>
      </c>
      <c r="N3" s="49">
        <v>2021</v>
      </c>
      <c r="O3" s="78">
        <v>2022</v>
      </c>
      <c r="P3" s="49">
        <v>2023</v>
      </c>
      <c r="Q3" s="78">
        <v>2024</v>
      </c>
      <c r="R3" s="49">
        <v>2025</v>
      </c>
      <c r="S3" s="78">
        <v>2026</v>
      </c>
      <c r="T3" s="49">
        <v>2027</v>
      </c>
      <c r="U3" s="78">
        <v>2028</v>
      </c>
      <c r="V3" s="49">
        <v>2029</v>
      </c>
      <c r="W3" s="78">
        <v>2030</v>
      </c>
      <c r="X3" s="49">
        <v>2031</v>
      </c>
      <c r="Y3" s="78">
        <v>2032</v>
      </c>
      <c r="Z3" s="49">
        <v>2033</v>
      </c>
      <c r="AA3" s="78">
        <v>2034</v>
      </c>
      <c r="AB3" s="49">
        <v>2035</v>
      </c>
      <c r="AC3" s="78">
        <v>2036</v>
      </c>
      <c r="AD3" s="49">
        <v>2037</v>
      </c>
      <c r="AE3" s="78">
        <v>2038</v>
      </c>
      <c r="AF3" s="49">
        <v>2039</v>
      </c>
      <c r="AG3" s="78">
        <v>2040</v>
      </c>
      <c r="AH3" s="49">
        <v>2041</v>
      </c>
      <c r="AI3" s="78">
        <v>2042</v>
      </c>
      <c r="AJ3" s="49">
        <v>2043</v>
      </c>
      <c r="AK3" s="78">
        <v>2044</v>
      </c>
      <c r="AL3" s="49">
        <v>2045</v>
      </c>
      <c r="AM3" s="78">
        <v>2046</v>
      </c>
      <c r="AN3" s="49">
        <v>2047</v>
      </c>
      <c r="AO3" s="78">
        <v>2048</v>
      </c>
      <c r="AP3" s="49">
        <v>2049</v>
      </c>
      <c r="AQ3" s="78">
        <v>2050</v>
      </c>
    </row>
    <row r="4" spans="2:43" s="28" customFormat="1" ht="17">
      <c r="B4" s="73" t="s">
        <v>4</v>
      </c>
      <c r="C4" s="77">
        <f>Line_length!J29</f>
        <v>835</v>
      </c>
      <c r="D4" s="77">
        <f>Line_length!K29</f>
        <v>835</v>
      </c>
      <c r="E4" s="77">
        <f>Line_length!L29</f>
        <v>835</v>
      </c>
      <c r="F4" s="77">
        <f>Line_length!M29</f>
        <v>835</v>
      </c>
      <c r="G4" s="77">
        <f>Line_length!N29</f>
        <v>835</v>
      </c>
      <c r="H4" s="77">
        <f>Line_length!O29</f>
        <v>1014</v>
      </c>
      <c r="I4" s="77">
        <f>Line_length!P29</f>
        <v>1016</v>
      </c>
      <c r="J4" s="77">
        <f>Line_length!Q29</f>
        <v>1019</v>
      </c>
      <c r="K4" s="77">
        <f>Line_length!R29</f>
        <v>1019</v>
      </c>
      <c r="L4" s="77">
        <f>Line_length!S29</f>
        <v>1025</v>
      </c>
      <c r="M4" s="77">
        <f>Line_length!T29</f>
        <v>1025</v>
      </c>
      <c r="N4" s="79">
        <f>IF( (_xlfn.FORECAST.LINEAR(N$3,Line_length!$O29:$V29,Line_length!$O$28:$V$28))&gt;0, (_xlfn.FORECAST.LINEAR(N$3,Line_length!$O29:$V29,Line_length!$O$28:$V$28)), 0)</f>
        <v>1023.2546531302878</v>
      </c>
      <c r="O4" s="79">
        <f>IF( (_xlfn.FORECAST.LINEAR(O$3,Line_length!$O29:$V29,Line_length!$O$28:$V$28))&gt;0, (_xlfn.FORECAST.LINEAR(O$3,Line_length!$O29:$V29,Line_length!$O$28:$V$28)), 0)</f>
        <v>1024.2732656514381</v>
      </c>
      <c r="P4" s="79">
        <f>IF( (_xlfn.FORECAST.LINEAR(P$3,Line_length!$O29:$V29,Line_length!$O$28:$V$28))&gt;0, (_xlfn.FORECAST.LINEAR(P$3,Line_length!$O29:$V29,Line_length!$O$28:$V$28)), 0)</f>
        <v>1025.2918781725889</v>
      </c>
      <c r="Q4" s="79">
        <f>IF( (_xlfn.FORECAST.LINEAR(Q$3,Line_length!$O29:$V29,Line_length!$O$28:$V$28))&gt;0, (_xlfn.FORECAST.LINEAR(Q$3,Line_length!$O29:$V29,Line_length!$O$28:$V$28)), 0)</f>
        <v>1026.3104906937392</v>
      </c>
      <c r="R4" s="79">
        <f>IF( (_xlfn.FORECAST.LINEAR(R$3,Line_length!$O29:$V29,Line_length!$O$28:$V$28))&gt;0, (_xlfn.FORECAST.LINEAR(R$3,Line_length!$O29:$V29,Line_length!$O$28:$V$28)), 0)</f>
        <v>1027.32910321489</v>
      </c>
      <c r="S4" s="79">
        <f>IF( (_xlfn.FORECAST.LINEAR(S$3,Line_length!$O29:$V29,Line_length!$O$28:$V$28))&gt;0, (_xlfn.FORECAST.LINEAR(S$3,Line_length!$O29:$V29,Line_length!$O$28:$V$28)), 0)</f>
        <v>1028.3477157360408</v>
      </c>
      <c r="T4" s="79">
        <f>IF( (_xlfn.FORECAST.LINEAR(T$3,Line_length!$O29:$V29,Line_length!$O$28:$V$28))&gt;0, (_xlfn.FORECAST.LINEAR(T$3,Line_length!$O29:$V29,Line_length!$O$28:$V$28)), 0)</f>
        <v>1029.3663282571911</v>
      </c>
      <c r="U4" s="79">
        <f>IF( (_xlfn.FORECAST.LINEAR(U$3,Line_length!$O29:$V29,Line_length!$O$28:$V$28))&gt;0, (_xlfn.FORECAST.LINEAR(U$3,Line_length!$O29:$V29,Line_length!$O$28:$V$28)), 0)</f>
        <v>1030.3849407783418</v>
      </c>
      <c r="V4" s="79">
        <f>IF( (_xlfn.FORECAST.LINEAR(V$3,Line_length!$O29:$V29,Line_length!$O$28:$V$28))&gt;0, (_xlfn.FORECAST.LINEAR(V$3,Line_length!$O29:$V29,Line_length!$O$28:$V$28)), 0)</f>
        <v>1031.4035532994922</v>
      </c>
      <c r="W4" s="79">
        <f>IF( (_xlfn.FORECAST.LINEAR(W$3,Line_length!$O29:$V29,Line_length!$O$28:$V$28))&gt;0, (_xlfn.FORECAST.LINEAR(W$3,Line_length!$O29:$V29,Line_length!$O$28:$V$28)), 0)</f>
        <v>1032.4221658206429</v>
      </c>
      <c r="X4" s="79">
        <f>IF( (_xlfn.FORECAST.LINEAR(X$3,Line_length!$O29:$V29,Line_length!$O$28:$V$28))&gt;0, (_xlfn.FORECAST.LINEAR(X$3,Line_length!$O29:$V29,Line_length!$O$28:$V$28)), 0)</f>
        <v>1033.4407783417937</v>
      </c>
      <c r="Y4" s="79">
        <f>IF( (_xlfn.FORECAST.LINEAR(Y$3,Line_length!$O29:$V29,Line_length!$O$28:$V$28))&gt;0, (_xlfn.FORECAST.LINEAR(Y$3,Line_length!$O29:$V29,Line_length!$O$28:$V$28)), 0)</f>
        <v>1034.459390862944</v>
      </c>
      <c r="Z4" s="79">
        <f>IF( (_xlfn.FORECAST.LINEAR(Z$3,Line_length!$O29:$V29,Line_length!$O$28:$V$28))&gt;0, (_xlfn.FORECAST.LINEAR(Z$3,Line_length!$O29:$V29,Line_length!$O$28:$V$28)), 0)</f>
        <v>1035.4780033840948</v>
      </c>
      <c r="AA4" s="79">
        <f>IF( (_xlfn.FORECAST.LINEAR(AA$3,Line_length!$O29:$V29,Line_length!$O$28:$V$28))&gt;0, (_xlfn.FORECAST.LINEAR(AA$3,Line_length!$O29:$V29,Line_length!$O$28:$V$28)), 0)</f>
        <v>1036.4966159052456</v>
      </c>
      <c r="AB4" s="79">
        <f>IF( (_xlfn.FORECAST.LINEAR(AB$3,Line_length!$O29:$V29,Line_length!$O$28:$V$28))&gt;0, (_xlfn.FORECAST.LINEAR(AB$3,Line_length!$O29:$V29,Line_length!$O$28:$V$28)), 0)</f>
        <v>1037.5152284263959</v>
      </c>
      <c r="AC4" s="79">
        <f>IF( (_xlfn.FORECAST.LINEAR(AC$3,Line_length!$O29:$V29,Line_length!$O$28:$V$28))&gt;0, (_xlfn.FORECAST.LINEAR(AC$3,Line_length!$O29:$V29,Line_length!$O$28:$V$28)), 0)</f>
        <v>1038.5338409475467</v>
      </c>
      <c r="AD4" s="79">
        <f>IF( (_xlfn.FORECAST.LINEAR(AD$3,Line_length!$O29:$V29,Line_length!$O$28:$V$28))&gt;0, (_xlfn.FORECAST.LINEAR(AD$3,Line_length!$O29:$V29,Line_length!$O$28:$V$28)), 0)</f>
        <v>1039.552453468697</v>
      </c>
      <c r="AE4" s="79">
        <f>IF( (_xlfn.FORECAST.LINEAR(AE$3,Line_length!$O29:$V29,Line_length!$O$28:$V$28))&gt;0, (_xlfn.FORECAST.LINEAR(AE$3,Line_length!$O29:$V29,Line_length!$O$28:$V$28)), 0)</f>
        <v>1040.5710659898477</v>
      </c>
      <c r="AF4" s="79">
        <f>IF( (_xlfn.FORECAST.LINEAR(AF$3,Line_length!$O29:$V29,Line_length!$O$28:$V$28))&gt;0, (_xlfn.FORECAST.LINEAR(AF$3,Line_length!$O29:$V29,Line_length!$O$28:$V$28)), 0)</f>
        <v>1041.5896785109985</v>
      </c>
      <c r="AG4" s="79">
        <f>IF( (_xlfn.FORECAST.LINEAR(AG$3,Line_length!$O29:$V29,Line_length!$O$28:$V$28))&gt;0, (_xlfn.FORECAST.LINEAR(AG$3,Line_length!$O29:$V29,Line_length!$O$28:$V$28)), 0)</f>
        <v>1042.6082910321488</v>
      </c>
      <c r="AH4" s="79">
        <f>IF( (_xlfn.FORECAST.LINEAR(AH$3,Line_length!$O29:$V29,Line_length!$O$28:$V$28))&gt;0, (_xlfn.FORECAST.LINEAR(AH$3,Line_length!$O29:$V29,Line_length!$O$28:$V$28)), 0)</f>
        <v>1043.6269035532996</v>
      </c>
      <c r="AI4" s="79">
        <f>IF( (_xlfn.FORECAST.LINEAR(AI$3,Line_length!$O29:$V29,Line_length!$O$28:$V$28))&gt;0, (_xlfn.FORECAST.LINEAR(AI$3,Line_length!$O29:$V29,Line_length!$O$28:$V$28)), 0)</f>
        <v>1044.6455160744499</v>
      </c>
      <c r="AJ4" s="79">
        <f>IF( (_xlfn.FORECAST.LINEAR(AJ$3,Line_length!$O29:$V29,Line_length!$O$28:$V$28))&gt;0, (_xlfn.FORECAST.LINEAR(AJ$3,Line_length!$O29:$V29,Line_length!$O$28:$V$28)), 0)</f>
        <v>1045.6641285956007</v>
      </c>
      <c r="AK4" s="79">
        <f>IF( (_xlfn.FORECAST.LINEAR(AK$3,Line_length!$O29:$V29,Line_length!$O$28:$V$28))&gt;0, (_xlfn.FORECAST.LINEAR(AK$3,Line_length!$O29:$V29,Line_length!$O$28:$V$28)), 0)</f>
        <v>1046.6827411167515</v>
      </c>
      <c r="AL4" s="79">
        <f>IF( (_xlfn.FORECAST.LINEAR(AL$3,Line_length!$O29:$V29,Line_length!$O$28:$V$28))&gt;0, (_xlfn.FORECAST.LINEAR(AL$3,Line_length!$O29:$V29,Line_length!$O$28:$V$28)), 0)</f>
        <v>1047.7013536379018</v>
      </c>
      <c r="AM4" s="79">
        <f>IF( (_xlfn.FORECAST.LINEAR(AM$3,Line_length!$O29:$V29,Line_length!$O$28:$V$28))&gt;0, (_xlfn.FORECAST.LINEAR(AM$3,Line_length!$O29:$V29,Line_length!$O$28:$V$28)), 0)</f>
        <v>1048.7199661590525</v>
      </c>
      <c r="AN4" s="79">
        <f>IF( (_xlfn.FORECAST.LINEAR(AN$3,Line_length!$O29:$V29,Line_length!$O$28:$V$28))&gt;0, (_xlfn.FORECAST.LINEAR(AN$3,Line_length!$O29:$V29,Line_length!$O$28:$V$28)), 0)</f>
        <v>1049.7385786802029</v>
      </c>
      <c r="AO4" s="79">
        <f>IF( (_xlfn.FORECAST.LINEAR(AO$3,Line_length!$O29:$V29,Line_length!$O$28:$V$28))&gt;0, (_xlfn.FORECAST.LINEAR(AO$3,Line_length!$O29:$V29,Line_length!$O$28:$V$28)), 0)</f>
        <v>1050.7571912013536</v>
      </c>
      <c r="AP4" s="79">
        <f>IF( (_xlfn.FORECAST.LINEAR(AP$3,Line_length!$O29:$V29,Line_length!$O$28:$V$28))&gt;0, (_xlfn.FORECAST.LINEAR(AP$3,Line_length!$O29:$V29,Line_length!$O$28:$V$28)), 0)</f>
        <v>1051.7758037225044</v>
      </c>
      <c r="AQ4" s="79">
        <f>IF( (_xlfn.FORECAST.LINEAR(AQ$3,Line_length!$O29:$V29,Line_length!$O$28:$V$28))&gt;0, (_xlfn.FORECAST.LINEAR(AQ$3,Line_length!$O29:$V29,Line_length!$O$28:$V$28)), 0)</f>
        <v>1052.7944162436547</v>
      </c>
    </row>
    <row r="5" spans="2:43" s="28" customFormat="1" ht="17">
      <c r="B5" s="74" t="s">
        <v>5</v>
      </c>
      <c r="C5" s="77">
        <f>Line_length!J30</f>
        <v>8580</v>
      </c>
      <c r="D5" s="77">
        <f>Line_length!K30</f>
        <v>8653</v>
      </c>
      <c r="E5" s="77">
        <f>Line_length!L30</f>
        <v>8770</v>
      </c>
      <c r="F5" s="77">
        <f>Line_length!M30</f>
        <v>9005</v>
      </c>
      <c r="G5" s="77">
        <f>Line_length!N30</f>
        <v>9228</v>
      </c>
      <c r="H5" s="77">
        <f>Line_length!O30</f>
        <v>9403</v>
      </c>
      <c r="I5" s="77">
        <f>Line_length!P30</f>
        <v>9673</v>
      </c>
      <c r="J5" s="77">
        <f>Line_length!Q30</f>
        <v>9746</v>
      </c>
      <c r="K5" s="77">
        <f>Line_length!R30</f>
        <v>9744</v>
      </c>
      <c r="L5" s="77">
        <f>Line_length!S30</f>
        <v>9801</v>
      </c>
      <c r="M5" s="77">
        <f>Line_length!T30</f>
        <v>9813</v>
      </c>
      <c r="N5" s="79">
        <f>IF( (_xlfn.FORECAST.LINEAR(N$3,Line_length!$O30:$V30,Line_length!$O$28:$V$28))&gt;0, (_xlfn.FORECAST.LINEAR(N$3,Line_length!$O30:$V30,Line_length!$O$28:$V$28)), 0)</f>
        <v>10436.888324873056</v>
      </c>
      <c r="O5" s="79">
        <f>IF( (_xlfn.FORECAST.LINEAR(O$3,Line_length!$O30:$V30,Line_length!$O$28:$V$28))&gt;0, (_xlfn.FORECAST.LINEAR(O$3,Line_length!$O30:$V30,Line_length!$O$28:$V$28)), 0)</f>
        <v>10647.441624365456</v>
      </c>
      <c r="P5" s="79">
        <f>IF( (_xlfn.FORECAST.LINEAR(P$3,Line_length!$O30:$V30,Line_length!$O$28:$V$28))&gt;0, (_xlfn.FORECAST.LINEAR(P$3,Line_length!$O30:$V30,Line_length!$O$28:$V$28)), 0)</f>
        <v>10857.994923857856</v>
      </c>
      <c r="Q5" s="79">
        <f>IF( (_xlfn.FORECAST.LINEAR(Q$3,Line_length!$O30:$V30,Line_length!$O$28:$V$28))&gt;0, (_xlfn.FORECAST.LINEAR(Q$3,Line_length!$O30:$V30,Line_length!$O$28:$V$28)), 0)</f>
        <v>11068.548223350255</v>
      </c>
      <c r="R5" s="79">
        <f>IF( (_xlfn.FORECAST.LINEAR(R$3,Line_length!$O30:$V30,Line_length!$O$28:$V$28))&gt;0, (_xlfn.FORECAST.LINEAR(R$3,Line_length!$O30:$V30,Line_length!$O$28:$V$28)), 0)</f>
        <v>11279.101522842597</v>
      </c>
      <c r="S5" s="79">
        <f>IF( (_xlfn.FORECAST.LINEAR(S$3,Line_length!$O30:$V30,Line_length!$O$28:$V$28))&gt;0, (_xlfn.FORECAST.LINEAR(S$3,Line_length!$O30:$V30,Line_length!$O$28:$V$28)), 0)</f>
        <v>11489.654822334996</v>
      </c>
      <c r="T5" s="79">
        <f>IF( (_xlfn.FORECAST.LINEAR(T$3,Line_length!$O30:$V30,Line_length!$O$28:$V$28))&gt;0, (_xlfn.FORECAST.LINEAR(T$3,Line_length!$O30:$V30,Line_length!$O$28:$V$28)), 0)</f>
        <v>11700.208121827396</v>
      </c>
      <c r="U5" s="79">
        <f>IF( (_xlfn.FORECAST.LINEAR(U$3,Line_length!$O30:$V30,Line_length!$O$28:$V$28))&gt;0, (_xlfn.FORECAST.LINEAR(U$3,Line_length!$O30:$V30,Line_length!$O$28:$V$28)), 0)</f>
        <v>11910.761421319796</v>
      </c>
      <c r="V5" s="79">
        <f>IF( (_xlfn.FORECAST.LINEAR(V$3,Line_length!$O30:$V30,Line_length!$O$28:$V$28))&gt;0, (_xlfn.FORECAST.LINEAR(V$3,Line_length!$O30:$V30,Line_length!$O$28:$V$28)), 0)</f>
        <v>12121.314720812195</v>
      </c>
      <c r="W5" s="79">
        <f>IF( (_xlfn.FORECAST.LINEAR(W$3,Line_length!$O30:$V30,Line_length!$O$28:$V$28))&gt;0, (_xlfn.FORECAST.LINEAR(W$3,Line_length!$O30:$V30,Line_length!$O$28:$V$28)), 0)</f>
        <v>12331.868020304537</v>
      </c>
      <c r="X5" s="79">
        <f>IF( (_xlfn.FORECAST.LINEAR(X$3,Line_length!$O30:$V30,Line_length!$O$28:$V$28))&gt;0, (_xlfn.FORECAST.LINEAR(X$3,Line_length!$O30:$V30,Line_length!$O$28:$V$28)), 0)</f>
        <v>12542.421319796937</v>
      </c>
      <c r="Y5" s="79">
        <f>IF( (_xlfn.FORECAST.LINEAR(Y$3,Line_length!$O30:$V30,Line_length!$O$28:$V$28))&gt;0, (_xlfn.FORECAST.LINEAR(Y$3,Line_length!$O30:$V30,Line_length!$O$28:$V$28)), 0)</f>
        <v>12752.974619289336</v>
      </c>
      <c r="Z5" s="79">
        <f>IF( (_xlfn.FORECAST.LINEAR(Z$3,Line_length!$O30:$V30,Line_length!$O$28:$V$28))&gt;0, (_xlfn.FORECAST.LINEAR(Z$3,Line_length!$O30:$V30,Line_length!$O$28:$V$28)), 0)</f>
        <v>12963.527918781736</v>
      </c>
      <c r="AA5" s="79">
        <f>IF( (_xlfn.FORECAST.LINEAR(AA$3,Line_length!$O30:$V30,Line_length!$O$28:$V$28))&gt;0, (_xlfn.FORECAST.LINEAR(AA$3,Line_length!$O30:$V30,Line_length!$O$28:$V$28)), 0)</f>
        <v>13174.081218274077</v>
      </c>
      <c r="AB5" s="79">
        <f>IF( (_xlfn.FORECAST.LINEAR(AB$3,Line_length!$O30:$V30,Line_length!$O$28:$V$28))&gt;0, (_xlfn.FORECAST.LINEAR(AB$3,Line_length!$O30:$V30,Line_length!$O$28:$V$28)), 0)</f>
        <v>13384.634517766477</v>
      </c>
      <c r="AC5" s="79">
        <f>IF( (_xlfn.FORECAST.LINEAR(AC$3,Line_length!$O30:$V30,Line_length!$O$28:$V$28))&gt;0, (_xlfn.FORECAST.LINEAR(AC$3,Line_length!$O30:$V30,Line_length!$O$28:$V$28)), 0)</f>
        <v>13595.187817258877</v>
      </c>
      <c r="AD5" s="79">
        <f>IF( (_xlfn.FORECAST.LINEAR(AD$3,Line_length!$O30:$V30,Line_length!$O$28:$V$28))&gt;0, (_xlfn.FORECAST.LINEAR(AD$3,Line_length!$O30:$V30,Line_length!$O$28:$V$28)), 0)</f>
        <v>13805.741116751276</v>
      </c>
      <c r="AE5" s="79">
        <f>IF( (_xlfn.FORECAST.LINEAR(AE$3,Line_length!$O30:$V30,Line_length!$O$28:$V$28))&gt;0, (_xlfn.FORECAST.LINEAR(AE$3,Line_length!$O30:$V30,Line_length!$O$28:$V$28)), 0)</f>
        <v>14016.294416243618</v>
      </c>
      <c r="AF5" s="79">
        <f>IF( (_xlfn.FORECAST.LINEAR(AF$3,Line_length!$O30:$V30,Line_length!$O$28:$V$28))&gt;0, (_xlfn.FORECAST.LINEAR(AF$3,Line_length!$O30:$V30,Line_length!$O$28:$V$28)), 0)</f>
        <v>14226.847715736018</v>
      </c>
      <c r="AG5" s="79">
        <f>IF( (_xlfn.FORECAST.LINEAR(AG$3,Line_length!$O30:$V30,Line_length!$O$28:$V$28))&gt;0, (_xlfn.FORECAST.LINEAR(AG$3,Line_length!$O30:$V30,Line_length!$O$28:$V$28)), 0)</f>
        <v>14437.401015228417</v>
      </c>
      <c r="AH5" s="79">
        <f>IF( (_xlfn.FORECAST.LINEAR(AH$3,Line_length!$O30:$V30,Line_length!$O$28:$V$28))&gt;0, (_xlfn.FORECAST.LINEAR(AH$3,Line_length!$O30:$V30,Line_length!$O$28:$V$28)), 0)</f>
        <v>14647.954314720817</v>
      </c>
      <c r="AI5" s="79">
        <f>IF( (_xlfn.FORECAST.LINEAR(AI$3,Line_length!$O30:$V30,Line_length!$O$28:$V$28))&gt;0, (_xlfn.FORECAST.LINEAR(AI$3,Line_length!$O30:$V30,Line_length!$O$28:$V$28)), 0)</f>
        <v>14858.507614213158</v>
      </c>
      <c r="AJ5" s="79">
        <f>IF( (_xlfn.FORECAST.LINEAR(AJ$3,Line_length!$O30:$V30,Line_length!$O$28:$V$28))&gt;0, (_xlfn.FORECAST.LINEAR(AJ$3,Line_length!$O30:$V30,Line_length!$O$28:$V$28)), 0)</f>
        <v>15069.060913705558</v>
      </c>
      <c r="AK5" s="79">
        <f>IF( (_xlfn.FORECAST.LINEAR(AK$3,Line_length!$O30:$V30,Line_length!$O$28:$V$28))&gt;0, (_xlfn.FORECAST.LINEAR(AK$3,Line_length!$O30:$V30,Line_length!$O$28:$V$28)), 0)</f>
        <v>15279.614213197958</v>
      </c>
      <c r="AL5" s="79">
        <f>IF( (_xlfn.FORECAST.LINEAR(AL$3,Line_length!$O30:$V30,Line_length!$O$28:$V$28))&gt;0, (_xlfn.FORECAST.LINEAR(AL$3,Line_length!$O30:$V30,Line_length!$O$28:$V$28)), 0)</f>
        <v>15490.167512690357</v>
      </c>
      <c r="AM5" s="79">
        <f>IF( (_xlfn.FORECAST.LINEAR(AM$3,Line_length!$O30:$V30,Line_length!$O$28:$V$28))&gt;0, (_xlfn.FORECAST.LINEAR(AM$3,Line_length!$O30:$V30,Line_length!$O$28:$V$28)), 0)</f>
        <v>15700.720812182699</v>
      </c>
      <c r="AN5" s="79">
        <f>IF( (_xlfn.FORECAST.LINEAR(AN$3,Line_length!$O30:$V30,Line_length!$O$28:$V$28))&gt;0, (_xlfn.FORECAST.LINEAR(AN$3,Line_length!$O30:$V30,Line_length!$O$28:$V$28)), 0)</f>
        <v>15911.274111675099</v>
      </c>
      <c r="AO5" s="79">
        <f>IF( (_xlfn.FORECAST.LINEAR(AO$3,Line_length!$O30:$V30,Line_length!$O$28:$V$28))&gt;0, (_xlfn.FORECAST.LINEAR(AO$3,Line_length!$O30:$V30,Line_length!$O$28:$V$28)), 0)</f>
        <v>16121.827411167498</v>
      </c>
      <c r="AP5" s="79">
        <f>IF( (_xlfn.FORECAST.LINEAR(AP$3,Line_length!$O30:$V30,Line_length!$O$28:$V$28))&gt;0, (_xlfn.FORECAST.LINEAR(AP$3,Line_length!$O30:$V30,Line_length!$O$28:$V$28)), 0)</f>
        <v>16332.380710659898</v>
      </c>
      <c r="AQ5" s="79">
        <f>IF( (_xlfn.FORECAST.LINEAR(AQ$3,Line_length!$O30:$V30,Line_length!$O$28:$V$28))&gt;0, (_xlfn.FORECAST.LINEAR(AQ$3,Line_length!$O30:$V30,Line_length!$O$28:$V$28)), 0)</f>
        <v>16542.934010152298</v>
      </c>
    </row>
    <row r="6" spans="2:43" s="28" customFormat="1" ht="17">
      <c r="B6" s="31" t="s">
        <v>6</v>
      </c>
      <c r="C6" s="77">
        <f>Line_length!J31</f>
        <v>20777</v>
      </c>
      <c r="D6" s="77">
        <f>Line_length!K31</f>
        <v>21280</v>
      </c>
      <c r="E6" s="77">
        <f>Line_length!L31</f>
        <v>21578</v>
      </c>
      <c r="F6" s="77">
        <f>Line_length!M31</f>
        <v>21976</v>
      </c>
      <c r="G6" s="77">
        <f>Line_length!N31</f>
        <v>22357</v>
      </c>
      <c r="H6" s="77">
        <f>Line_length!O31</f>
        <v>22524</v>
      </c>
      <c r="I6" s="77">
        <f>Line_length!P31</f>
        <v>22588</v>
      </c>
      <c r="J6" s="77">
        <f>Line_length!Q31</f>
        <v>22831</v>
      </c>
      <c r="K6" s="77">
        <f>Line_length!R31</f>
        <v>23031</v>
      </c>
      <c r="L6" s="77">
        <f>Line_length!S31</f>
        <v>23265</v>
      </c>
      <c r="M6" s="77">
        <f>Line_length!T31</f>
        <v>23485</v>
      </c>
      <c r="N6" s="79">
        <f>IF( (_xlfn.FORECAST.LINEAR(N$3,Line_length!$O31:$V31,Line_length!$O$28:$V$28))&gt;0, (_xlfn.FORECAST.LINEAR(N$3,Line_length!$O31:$V31,Line_length!$O$28:$V$28)), 0)</f>
        <v>24935.625211505918</v>
      </c>
      <c r="O6" s="79">
        <f>IF( (_xlfn.FORECAST.LINEAR(O$3,Line_length!$O31:$V31,Line_length!$O$28:$V$28))&gt;0, (_xlfn.FORECAST.LINEAR(O$3,Line_length!$O31:$V31,Line_length!$O$28:$V$28)), 0)</f>
        <v>25469.126057529589</v>
      </c>
      <c r="P6" s="79">
        <f>IF( (_xlfn.FORECAST.LINEAR(P$3,Line_length!$O31:$V31,Line_length!$O$28:$V$28))&gt;0, (_xlfn.FORECAST.LINEAR(P$3,Line_length!$O31:$V31,Line_length!$O$28:$V$28)), 0)</f>
        <v>26002.62690355326</v>
      </c>
      <c r="Q6" s="79">
        <f>IF( (_xlfn.FORECAST.LINEAR(Q$3,Line_length!$O31:$V31,Line_length!$O$28:$V$28))&gt;0, (_xlfn.FORECAST.LINEAR(Q$3,Line_length!$O31:$V31,Line_length!$O$28:$V$28)), 0)</f>
        <v>26536.127749576932</v>
      </c>
      <c r="R6" s="79">
        <f>IF( (_xlfn.FORECAST.LINEAR(R$3,Line_length!$O31:$V31,Line_length!$O$28:$V$28))&gt;0, (_xlfn.FORECAST.LINEAR(R$3,Line_length!$O31:$V31,Line_length!$O$28:$V$28)), 0)</f>
        <v>27069.628595600603</v>
      </c>
      <c r="S6" s="79">
        <f>IF( (_xlfn.FORECAST.LINEAR(S$3,Line_length!$O31:$V31,Line_length!$O$28:$V$28))&gt;0, (_xlfn.FORECAST.LINEAR(S$3,Line_length!$O31:$V31,Line_length!$O$28:$V$28)), 0)</f>
        <v>27603.129441624274</v>
      </c>
      <c r="T6" s="79">
        <f>IF( (_xlfn.FORECAST.LINEAR(T$3,Line_length!$O31:$V31,Line_length!$O$28:$V$28))&gt;0, (_xlfn.FORECAST.LINEAR(T$3,Line_length!$O31:$V31,Line_length!$O$28:$V$28)), 0)</f>
        <v>28136.630287647946</v>
      </c>
      <c r="U6" s="79">
        <f>IF( (_xlfn.FORECAST.LINEAR(U$3,Line_length!$O31:$V31,Line_length!$O$28:$V$28))&gt;0, (_xlfn.FORECAST.LINEAR(U$3,Line_length!$O31:$V31,Line_length!$O$28:$V$28)), 0)</f>
        <v>28670.13113367185</v>
      </c>
      <c r="V6" s="79">
        <f>IF( (_xlfn.FORECAST.LINEAR(V$3,Line_length!$O31:$V31,Line_length!$O$28:$V$28))&gt;0, (_xlfn.FORECAST.LINEAR(V$3,Line_length!$O31:$V31,Line_length!$O$28:$V$28)), 0)</f>
        <v>29203.631979695521</v>
      </c>
      <c r="W6" s="79">
        <f>IF( (_xlfn.FORECAST.LINEAR(W$3,Line_length!$O31:$V31,Line_length!$O$28:$V$28))&gt;0, (_xlfn.FORECAST.LINEAR(W$3,Line_length!$O31:$V31,Line_length!$O$28:$V$28)), 0)</f>
        <v>29737.132825719193</v>
      </c>
      <c r="X6" s="79">
        <f>IF( (_xlfn.FORECAST.LINEAR(X$3,Line_length!$O31:$V31,Line_length!$O$28:$V$28))&gt;0, (_xlfn.FORECAST.LINEAR(X$3,Line_length!$O31:$V31,Line_length!$O$28:$V$28)), 0)</f>
        <v>30270.633671742864</v>
      </c>
      <c r="Y6" s="79">
        <f>IF( (_xlfn.FORECAST.LINEAR(Y$3,Line_length!$O31:$V31,Line_length!$O$28:$V$28))&gt;0, (_xlfn.FORECAST.LINEAR(Y$3,Line_length!$O31:$V31,Line_length!$O$28:$V$28)), 0)</f>
        <v>30804.134517766535</v>
      </c>
      <c r="Z6" s="79">
        <f>IF( (_xlfn.FORECAST.LINEAR(Z$3,Line_length!$O31:$V31,Line_length!$O$28:$V$28))&gt;0, (_xlfn.FORECAST.LINEAR(Z$3,Line_length!$O31:$V31,Line_length!$O$28:$V$28)), 0)</f>
        <v>31337.635363790207</v>
      </c>
      <c r="AA6" s="79">
        <f>IF( (_xlfn.FORECAST.LINEAR(AA$3,Line_length!$O31:$V31,Line_length!$O$28:$V$28))&gt;0, (_xlfn.FORECAST.LINEAR(AA$3,Line_length!$O31:$V31,Line_length!$O$28:$V$28)), 0)</f>
        <v>31871.136209813878</v>
      </c>
      <c r="AB6" s="79">
        <f>IF( (_xlfn.FORECAST.LINEAR(AB$3,Line_length!$O31:$V31,Line_length!$O$28:$V$28))&gt;0, (_xlfn.FORECAST.LINEAR(AB$3,Line_length!$O31:$V31,Line_length!$O$28:$V$28)), 0)</f>
        <v>32404.637055837549</v>
      </c>
      <c r="AC6" s="79">
        <f>IF( (_xlfn.FORECAST.LINEAR(AC$3,Line_length!$O31:$V31,Line_length!$O$28:$V$28))&gt;0, (_xlfn.FORECAST.LINEAR(AC$3,Line_length!$O31:$V31,Line_length!$O$28:$V$28)), 0)</f>
        <v>32938.137901861221</v>
      </c>
      <c r="AD6" s="79">
        <f>IF( (_xlfn.FORECAST.LINEAR(AD$3,Line_length!$O31:$V31,Line_length!$O$28:$V$28))&gt;0, (_xlfn.FORECAST.LINEAR(AD$3,Line_length!$O31:$V31,Line_length!$O$28:$V$28)), 0)</f>
        <v>33471.638747884892</v>
      </c>
      <c r="AE6" s="79">
        <f>IF( (_xlfn.FORECAST.LINEAR(AE$3,Line_length!$O31:$V31,Line_length!$O$28:$V$28))&gt;0, (_xlfn.FORECAST.LINEAR(AE$3,Line_length!$O31:$V31,Line_length!$O$28:$V$28)), 0)</f>
        <v>34005.139593908563</v>
      </c>
      <c r="AF6" s="79">
        <f>IF( (_xlfn.FORECAST.LINEAR(AF$3,Line_length!$O31:$V31,Line_length!$O$28:$V$28))&gt;0, (_xlfn.FORECAST.LINEAR(AF$3,Line_length!$O31:$V31,Line_length!$O$28:$V$28)), 0)</f>
        <v>34538.640439932235</v>
      </c>
      <c r="AG6" s="79">
        <f>IF( (_xlfn.FORECAST.LINEAR(AG$3,Line_length!$O31:$V31,Line_length!$O$28:$V$28))&gt;0, (_xlfn.FORECAST.LINEAR(AG$3,Line_length!$O31:$V31,Line_length!$O$28:$V$28)), 0)</f>
        <v>35072.141285955906</v>
      </c>
      <c r="AH6" s="79">
        <f>IF( (_xlfn.FORECAST.LINEAR(AH$3,Line_length!$O31:$V31,Line_length!$O$28:$V$28))&gt;0, (_xlfn.FORECAST.LINEAR(AH$3,Line_length!$O31:$V31,Line_length!$O$28:$V$28)), 0)</f>
        <v>35605.642131979577</v>
      </c>
      <c r="AI6" s="79">
        <f>IF( (_xlfn.FORECAST.LINEAR(AI$3,Line_length!$O31:$V31,Line_length!$O$28:$V$28))&gt;0, (_xlfn.FORECAST.LINEAR(AI$3,Line_length!$O31:$V31,Line_length!$O$28:$V$28)), 0)</f>
        <v>36139.142978003481</v>
      </c>
      <c r="AJ6" s="79">
        <f>IF( (_xlfn.FORECAST.LINEAR(AJ$3,Line_length!$O31:$V31,Line_length!$O$28:$V$28))&gt;0, (_xlfn.FORECAST.LINEAR(AJ$3,Line_length!$O31:$V31,Line_length!$O$28:$V$28)), 0)</f>
        <v>36672.643824027153</v>
      </c>
      <c r="AK6" s="79">
        <f>IF( (_xlfn.FORECAST.LINEAR(AK$3,Line_length!$O31:$V31,Line_length!$O$28:$V$28))&gt;0, (_xlfn.FORECAST.LINEAR(AK$3,Line_length!$O31:$V31,Line_length!$O$28:$V$28)), 0)</f>
        <v>37206.144670050824</v>
      </c>
      <c r="AL6" s="79">
        <f>IF( (_xlfn.FORECAST.LINEAR(AL$3,Line_length!$O31:$V31,Line_length!$O$28:$V$28))&gt;0, (_xlfn.FORECAST.LINEAR(AL$3,Line_length!$O31:$V31,Line_length!$O$28:$V$28)), 0)</f>
        <v>37739.645516074495</v>
      </c>
      <c r="AM6" s="79">
        <f>IF( (_xlfn.FORECAST.LINEAR(AM$3,Line_length!$O31:$V31,Line_length!$O$28:$V$28))&gt;0, (_xlfn.FORECAST.LINEAR(AM$3,Line_length!$O31:$V31,Line_length!$O$28:$V$28)), 0)</f>
        <v>38273.146362098167</v>
      </c>
      <c r="AN6" s="79">
        <f>IF( (_xlfn.FORECAST.LINEAR(AN$3,Line_length!$O31:$V31,Line_length!$O$28:$V$28))&gt;0, (_xlfn.FORECAST.LINEAR(AN$3,Line_length!$O31:$V31,Line_length!$O$28:$V$28)), 0)</f>
        <v>38806.647208121838</v>
      </c>
      <c r="AO6" s="79">
        <f>IF( (_xlfn.FORECAST.LINEAR(AO$3,Line_length!$O31:$V31,Line_length!$O$28:$V$28))&gt;0, (_xlfn.FORECAST.LINEAR(AO$3,Line_length!$O31:$V31,Line_length!$O$28:$V$28)), 0)</f>
        <v>39340.148054145509</v>
      </c>
      <c r="AP6" s="79">
        <f>IF( (_xlfn.FORECAST.LINEAR(AP$3,Line_length!$O31:$V31,Line_length!$O$28:$V$28))&gt;0, (_xlfn.FORECAST.LINEAR(AP$3,Line_length!$O31:$V31,Line_length!$O$28:$V$28)), 0)</f>
        <v>39873.648900169181</v>
      </c>
      <c r="AQ6" s="79">
        <f>IF( (_xlfn.FORECAST.LINEAR(AQ$3,Line_length!$O31:$V31,Line_length!$O$28:$V$28))&gt;0, (_xlfn.FORECAST.LINEAR(AQ$3,Line_length!$O31:$V31,Line_length!$O$28:$V$28)), 0)</f>
        <v>40407.149746192852</v>
      </c>
    </row>
    <row r="7" spans="2:43" s="28" customFormat="1" ht="17">
      <c r="B7" s="31" t="s">
        <v>81</v>
      </c>
      <c r="C7" s="77">
        <f>Line_length!J32</f>
        <v>253</v>
      </c>
      <c r="D7" s="77">
        <f>Line_length!K32</f>
        <v>251</v>
      </c>
      <c r="E7" s="77">
        <f>Line_length!L32</f>
        <v>208</v>
      </c>
      <c r="F7" s="77">
        <f>Line_length!M32</f>
        <v>201</v>
      </c>
      <c r="G7" s="77">
        <f>Line_length!N32</f>
        <v>144</v>
      </c>
      <c r="H7" s="77">
        <f>Line_length!O32</f>
        <v>144</v>
      </c>
      <c r="I7" s="77">
        <f>Line_length!P32</f>
        <v>128</v>
      </c>
      <c r="J7" s="77">
        <f>Line_length!Q32</f>
        <v>128</v>
      </c>
      <c r="K7" s="77">
        <f>Line_length!R32</f>
        <v>129</v>
      </c>
      <c r="L7" s="77">
        <f>Line_length!S32</f>
        <v>119</v>
      </c>
      <c r="M7" s="77">
        <f>Line_length!T32</f>
        <v>111</v>
      </c>
      <c r="N7" s="79">
        <f>IF( (_xlfn.FORECAST.LINEAR(N$3,Line_length!$O32:$V32,Line_length!$O$28:$V$28))&gt;0, (_xlfn.FORECAST.LINEAR(N$3,Line_length!$O32:$V32,Line_length!$O$28:$V$28)), 0)</f>
        <v>92.707275803721132</v>
      </c>
      <c r="O7" s="79">
        <f>IF( (_xlfn.FORECAST.LINEAR(O$3,Line_length!$O32:$V32,Line_length!$O$28:$V$28))&gt;0, (_xlfn.FORECAST.LINEAR(O$3,Line_length!$O32:$V32,Line_length!$O$28:$V$28)), 0)</f>
        <v>84.036379018612934</v>
      </c>
      <c r="P7" s="79">
        <f>IF( (_xlfn.FORECAST.LINEAR(P$3,Line_length!$O32:$V32,Line_length!$O$28:$V$28))&gt;0, (_xlfn.FORECAST.LINEAR(P$3,Line_length!$O32:$V32,Line_length!$O$28:$V$28)), 0)</f>
        <v>75.365482233501098</v>
      </c>
      <c r="Q7" s="79">
        <f>IF( (_xlfn.FORECAST.LINEAR(Q$3,Line_length!$O32:$V32,Line_length!$O$28:$V$28))&gt;0, (_xlfn.FORECAST.LINEAR(Q$3,Line_length!$O32:$V32,Line_length!$O$28:$V$28)), 0)</f>
        <v>66.6945854483929</v>
      </c>
      <c r="R7" s="79">
        <f>IF( (_xlfn.FORECAST.LINEAR(R$3,Line_length!$O32:$V32,Line_length!$O$28:$V$28))&gt;0, (_xlfn.FORECAST.LINEAR(R$3,Line_length!$O32:$V32,Line_length!$O$28:$V$28)), 0)</f>
        <v>58.023688663281064</v>
      </c>
      <c r="S7" s="79">
        <f>IF( (_xlfn.FORECAST.LINEAR(S$3,Line_length!$O32:$V32,Line_length!$O$28:$V$28))&gt;0, (_xlfn.FORECAST.LINEAR(S$3,Line_length!$O32:$V32,Line_length!$O$28:$V$28)), 0)</f>
        <v>49.352791878172866</v>
      </c>
      <c r="T7" s="79">
        <f>IF( (_xlfn.FORECAST.LINEAR(T$3,Line_length!$O32:$V32,Line_length!$O$28:$V$28))&gt;0, (_xlfn.FORECAST.LINEAR(T$3,Line_length!$O32:$V32,Line_length!$O$28:$V$28)), 0)</f>
        <v>40.68189509306103</v>
      </c>
      <c r="U7" s="79">
        <f>IF( (_xlfn.FORECAST.LINEAR(U$3,Line_length!$O32:$V32,Line_length!$O$28:$V$28))&gt;0, (_xlfn.FORECAST.LINEAR(U$3,Line_length!$O32:$V32,Line_length!$O$28:$V$28)), 0)</f>
        <v>32.010998307952832</v>
      </c>
      <c r="V7" s="79">
        <f>IF( (_xlfn.FORECAST.LINEAR(V$3,Line_length!$O32:$V32,Line_length!$O$28:$V$28))&gt;0, (_xlfn.FORECAST.LINEAR(V$3,Line_length!$O32:$V32,Line_length!$O$28:$V$28)), 0)</f>
        <v>23.340101522840996</v>
      </c>
      <c r="W7" s="79">
        <f>IF( (_xlfn.FORECAST.LINEAR(W$3,Line_length!$O32:$V32,Line_length!$O$28:$V$28))&gt;0, (_xlfn.FORECAST.LINEAR(W$3,Line_length!$O32:$V32,Line_length!$O$28:$V$28)), 0)</f>
        <v>14.669204737732798</v>
      </c>
      <c r="X7" s="79">
        <f>IF( (_xlfn.FORECAST.LINEAR(X$3,Line_length!$O32:$V32,Line_length!$O$28:$V$28))&gt;0, (_xlfn.FORECAST.LINEAR(X$3,Line_length!$O32:$V32,Line_length!$O$28:$V$28)), 0)</f>
        <v>5.9983079526209622</v>
      </c>
      <c r="Y7" s="79">
        <f>IF( (_xlfn.FORECAST.LINEAR(Y$3,Line_length!$O32:$V32,Line_length!$O$28:$V$28))&gt;0, (_xlfn.FORECAST.LINEAR(Y$3,Line_length!$O32:$V32,Line_length!$O$28:$V$28)), 0)</f>
        <v>0</v>
      </c>
      <c r="Z7" s="79">
        <f>IF( (_xlfn.FORECAST.LINEAR(Z$3,Line_length!$O32:$V32,Line_length!$O$28:$V$28))&gt;0, (_xlfn.FORECAST.LINEAR(Z$3,Line_length!$O32:$V32,Line_length!$O$28:$V$28)), 0)</f>
        <v>0</v>
      </c>
      <c r="AA7" s="79">
        <f>IF( (_xlfn.FORECAST.LINEAR(AA$3,Line_length!$O32:$V32,Line_length!$O$28:$V$28))&gt;0, (_xlfn.FORECAST.LINEAR(AA$3,Line_length!$O32:$V32,Line_length!$O$28:$V$28)), 0)</f>
        <v>0</v>
      </c>
      <c r="AB7" s="79">
        <f>IF( (_xlfn.FORECAST.LINEAR(AB$3,Line_length!$O32:$V32,Line_length!$O$28:$V$28))&gt;0, (_xlfn.FORECAST.LINEAR(AB$3,Line_length!$O32:$V32,Line_length!$O$28:$V$28)), 0)</f>
        <v>0</v>
      </c>
      <c r="AC7" s="79">
        <f>IF( (_xlfn.FORECAST.LINEAR(AC$3,Line_length!$O32:$V32,Line_length!$O$28:$V$28))&gt;0, (_xlfn.FORECAST.LINEAR(AC$3,Line_length!$O32:$V32,Line_length!$O$28:$V$28)), 0)</f>
        <v>0</v>
      </c>
      <c r="AD7" s="79">
        <f>IF( (_xlfn.FORECAST.LINEAR(AD$3,Line_length!$O32:$V32,Line_length!$O$28:$V$28))&gt;0, (_xlfn.FORECAST.LINEAR(AD$3,Line_length!$O32:$V32,Line_length!$O$28:$V$28)), 0)</f>
        <v>0</v>
      </c>
      <c r="AE7" s="79">
        <f>IF( (_xlfn.FORECAST.LINEAR(AE$3,Line_length!$O32:$V32,Line_length!$O$28:$V$28))&gt;0, (_xlfn.FORECAST.LINEAR(AE$3,Line_length!$O32:$V32,Line_length!$O$28:$V$28)), 0)</f>
        <v>0</v>
      </c>
      <c r="AF7" s="79">
        <f>IF( (_xlfn.FORECAST.LINEAR(AF$3,Line_length!$O32:$V32,Line_length!$O$28:$V$28))&gt;0, (_xlfn.FORECAST.LINEAR(AF$3,Line_length!$O32:$V32,Line_length!$O$28:$V$28)), 0)</f>
        <v>0</v>
      </c>
      <c r="AG7" s="79">
        <f>IF( (_xlfn.FORECAST.LINEAR(AG$3,Line_length!$O32:$V32,Line_length!$O$28:$V$28))&gt;0, (_xlfn.FORECAST.LINEAR(AG$3,Line_length!$O32:$V32,Line_length!$O$28:$V$28)), 0)</f>
        <v>0</v>
      </c>
      <c r="AH7" s="79">
        <f>IF( (_xlfn.FORECAST.LINEAR(AH$3,Line_length!$O32:$V32,Line_length!$O$28:$V$28))&gt;0, (_xlfn.FORECAST.LINEAR(AH$3,Line_length!$O32:$V32,Line_length!$O$28:$V$28)), 0)</f>
        <v>0</v>
      </c>
      <c r="AI7" s="79">
        <f>IF( (_xlfn.FORECAST.LINEAR(AI$3,Line_length!$O32:$V32,Line_length!$O$28:$V$28))&gt;0, (_xlfn.FORECAST.LINEAR(AI$3,Line_length!$O32:$V32,Line_length!$O$28:$V$28)), 0)</f>
        <v>0</v>
      </c>
      <c r="AJ7" s="79">
        <f>IF( (_xlfn.FORECAST.LINEAR(AJ$3,Line_length!$O32:$V32,Line_length!$O$28:$V$28))&gt;0, (_xlfn.FORECAST.LINEAR(AJ$3,Line_length!$O32:$V32,Line_length!$O$28:$V$28)), 0)</f>
        <v>0</v>
      </c>
      <c r="AK7" s="79">
        <f>IF( (_xlfn.FORECAST.LINEAR(AK$3,Line_length!$O32:$V32,Line_length!$O$28:$V$28))&gt;0, (_xlfn.FORECAST.LINEAR(AK$3,Line_length!$O32:$V32,Line_length!$O$28:$V$28)), 0)</f>
        <v>0</v>
      </c>
      <c r="AL7" s="79">
        <f>IF( (_xlfn.FORECAST.LINEAR(AL$3,Line_length!$O32:$V32,Line_length!$O$28:$V$28))&gt;0, (_xlfn.FORECAST.LINEAR(AL$3,Line_length!$O32:$V32,Line_length!$O$28:$V$28)), 0)</f>
        <v>0</v>
      </c>
      <c r="AM7" s="79">
        <f>IF( (_xlfn.FORECAST.LINEAR(AM$3,Line_length!$O32:$V32,Line_length!$O$28:$V$28))&gt;0, (_xlfn.FORECAST.LINEAR(AM$3,Line_length!$O32:$V32,Line_length!$O$28:$V$28)), 0)</f>
        <v>0</v>
      </c>
      <c r="AN7" s="79">
        <f>IF( (_xlfn.FORECAST.LINEAR(AN$3,Line_length!$O32:$V32,Line_length!$O$28:$V$28))&gt;0, (_xlfn.FORECAST.LINEAR(AN$3,Line_length!$O32:$V32,Line_length!$O$28:$V$28)), 0)</f>
        <v>0</v>
      </c>
      <c r="AO7" s="79">
        <f>IF( (_xlfn.FORECAST.LINEAR(AO$3,Line_length!$O32:$V32,Line_length!$O$28:$V$28))&gt;0, (_xlfn.FORECAST.LINEAR(AO$3,Line_length!$O32:$V32,Line_length!$O$28:$V$28)), 0)</f>
        <v>0</v>
      </c>
      <c r="AP7" s="79">
        <f>IF( (_xlfn.FORECAST.LINEAR(AP$3,Line_length!$O32:$V32,Line_length!$O$28:$V$28))&gt;0, (_xlfn.FORECAST.LINEAR(AP$3,Line_length!$O32:$V32,Line_length!$O$28:$V$28)), 0)</f>
        <v>0</v>
      </c>
      <c r="AQ7" s="79">
        <f>IF( (_xlfn.FORECAST.LINEAR(AQ$3,Line_length!$O32:$V32,Line_length!$O$28:$V$28))&gt;0, (_xlfn.FORECAST.LINEAR(AQ$3,Line_length!$O32:$V32,Line_length!$O$28:$V$28)), 0)</f>
        <v>0</v>
      </c>
    </row>
    <row r="8" spans="2:43" s="28" customFormat="1" ht="17">
      <c r="B8" s="31" t="s">
        <v>82</v>
      </c>
      <c r="C8" s="77">
        <f>Line_length!J33</f>
        <v>231</v>
      </c>
      <c r="D8" s="77">
        <f>Line_length!K33</f>
        <v>231</v>
      </c>
      <c r="E8" s="77">
        <f>Line_length!L33</f>
        <v>231</v>
      </c>
      <c r="F8" s="77">
        <f>Line_length!M33</f>
        <v>231</v>
      </c>
      <c r="G8" s="77">
        <f>Line_length!N33</f>
        <v>231</v>
      </c>
      <c r="H8" s="77">
        <f>Line_length!O33</f>
        <v>231</v>
      </c>
      <c r="I8" s="77">
        <f>Line_length!P33</f>
        <v>231</v>
      </c>
      <c r="J8" s="77">
        <f>Line_length!Q33</f>
        <v>230</v>
      </c>
      <c r="K8" s="77">
        <f>Line_length!R33</f>
        <v>231</v>
      </c>
      <c r="L8" s="77">
        <f>Line_length!S33</f>
        <v>231</v>
      </c>
      <c r="M8" s="77">
        <f>Line_length!T33</f>
        <v>231</v>
      </c>
      <c r="N8" s="79">
        <f>IF( (_xlfn.FORECAST.LINEAR(N$3,Line_length!$O33:$V33,Line_length!$O$28:$V$28))&gt;0, (_xlfn.FORECAST.LINEAR(N$3,Line_length!$O33:$V33,Line_length!$O$28:$V$28)), 0)</f>
        <v>230.87817258883248</v>
      </c>
      <c r="O8" s="79">
        <f>IF( (_xlfn.FORECAST.LINEAR(O$3,Line_length!$O33:$V33,Line_length!$O$28:$V$28))&gt;0, (_xlfn.FORECAST.LINEAR(O$3,Line_length!$O33:$V33,Line_length!$O$28:$V$28)), 0)</f>
        <v>230.89086294416242</v>
      </c>
      <c r="P8" s="79">
        <f>IF( (_xlfn.FORECAST.LINEAR(P$3,Line_length!$O33:$V33,Line_length!$O$28:$V$28))&gt;0, (_xlfn.FORECAST.LINEAR(P$3,Line_length!$O33:$V33,Line_length!$O$28:$V$28)), 0)</f>
        <v>230.90355329949239</v>
      </c>
      <c r="Q8" s="79">
        <f>IF( (_xlfn.FORECAST.LINEAR(Q$3,Line_length!$O33:$V33,Line_length!$O$28:$V$28))&gt;0, (_xlfn.FORECAST.LINEAR(Q$3,Line_length!$O33:$V33,Line_length!$O$28:$V$28)), 0)</f>
        <v>230.91624365482232</v>
      </c>
      <c r="R8" s="79">
        <f>IF( (_xlfn.FORECAST.LINEAR(R$3,Line_length!$O33:$V33,Line_length!$O$28:$V$28))&gt;0, (_xlfn.FORECAST.LINEAR(R$3,Line_length!$O33:$V33,Line_length!$O$28:$V$28)), 0)</f>
        <v>230.92893401015226</v>
      </c>
      <c r="S8" s="79">
        <f>IF( (_xlfn.FORECAST.LINEAR(S$3,Line_length!$O33:$V33,Line_length!$O$28:$V$28))&gt;0, (_xlfn.FORECAST.LINEAR(S$3,Line_length!$O33:$V33,Line_length!$O$28:$V$28)), 0)</f>
        <v>230.94162436548223</v>
      </c>
      <c r="T8" s="79">
        <f>IF( (_xlfn.FORECAST.LINEAR(T$3,Line_length!$O33:$V33,Line_length!$O$28:$V$28))&gt;0, (_xlfn.FORECAST.LINEAR(T$3,Line_length!$O33:$V33,Line_length!$O$28:$V$28)), 0)</f>
        <v>230.95431472081216</v>
      </c>
      <c r="U8" s="79">
        <f>IF( (_xlfn.FORECAST.LINEAR(U$3,Line_length!$O33:$V33,Line_length!$O$28:$V$28))&gt;0, (_xlfn.FORECAST.LINEAR(U$3,Line_length!$O33:$V33,Line_length!$O$28:$V$28)), 0)</f>
        <v>230.96700507614213</v>
      </c>
      <c r="V8" s="79">
        <f>IF( (_xlfn.FORECAST.LINEAR(V$3,Line_length!$O33:$V33,Line_length!$O$28:$V$28))&gt;0, (_xlfn.FORECAST.LINEAR(V$3,Line_length!$O33:$V33,Line_length!$O$28:$V$28)), 0)</f>
        <v>230.97969543147207</v>
      </c>
      <c r="W8" s="79">
        <f>IF( (_xlfn.FORECAST.LINEAR(W$3,Line_length!$O33:$V33,Line_length!$O$28:$V$28))&gt;0, (_xlfn.FORECAST.LINEAR(W$3,Line_length!$O33:$V33,Line_length!$O$28:$V$28)), 0)</f>
        <v>230.99238578680203</v>
      </c>
      <c r="X8" s="79">
        <f>IF( (_xlfn.FORECAST.LINEAR(X$3,Line_length!$O33:$V33,Line_length!$O$28:$V$28))&gt;0, (_xlfn.FORECAST.LINEAR(X$3,Line_length!$O33:$V33,Line_length!$O$28:$V$28)), 0)</f>
        <v>231.00507614213197</v>
      </c>
      <c r="Y8" s="79">
        <f>IF( (_xlfn.FORECAST.LINEAR(Y$3,Line_length!$O33:$V33,Line_length!$O$28:$V$28))&gt;0, (_xlfn.FORECAST.LINEAR(Y$3,Line_length!$O33:$V33,Line_length!$O$28:$V$28)), 0)</f>
        <v>231.01776649746191</v>
      </c>
      <c r="Z8" s="79">
        <f>IF( (_xlfn.FORECAST.LINEAR(Z$3,Line_length!$O33:$V33,Line_length!$O$28:$V$28))&gt;0, (_xlfn.FORECAST.LINEAR(Z$3,Line_length!$O33:$V33,Line_length!$O$28:$V$28)), 0)</f>
        <v>231.03045685279187</v>
      </c>
      <c r="AA8" s="79">
        <f>IF( (_xlfn.FORECAST.LINEAR(AA$3,Line_length!$O33:$V33,Line_length!$O$28:$V$28))&gt;0, (_xlfn.FORECAST.LINEAR(AA$3,Line_length!$O33:$V33,Line_length!$O$28:$V$28)), 0)</f>
        <v>231.04314720812181</v>
      </c>
      <c r="AB8" s="79">
        <f>IF( (_xlfn.FORECAST.LINEAR(AB$3,Line_length!$O33:$V33,Line_length!$O$28:$V$28))&gt;0, (_xlfn.FORECAST.LINEAR(AB$3,Line_length!$O33:$V33,Line_length!$O$28:$V$28)), 0)</f>
        <v>231.05583756345177</v>
      </c>
      <c r="AC8" s="79">
        <f>IF( (_xlfn.FORECAST.LINEAR(AC$3,Line_length!$O33:$V33,Line_length!$O$28:$V$28))&gt;0, (_xlfn.FORECAST.LINEAR(AC$3,Line_length!$O33:$V33,Line_length!$O$28:$V$28)), 0)</f>
        <v>231.06852791878171</v>
      </c>
      <c r="AD8" s="79">
        <f>IF( (_xlfn.FORECAST.LINEAR(AD$3,Line_length!$O33:$V33,Line_length!$O$28:$V$28))&gt;0, (_xlfn.FORECAST.LINEAR(AD$3,Line_length!$O33:$V33,Line_length!$O$28:$V$28)), 0)</f>
        <v>231.08121827411168</v>
      </c>
      <c r="AE8" s="79">
        <f>IF( (_xlfn.FORECAST.LINEAR(AE$3,Line_length!$O33:$V33,Line_length!$O$28:$V$28))&gt;0, (_xlfn.FORECAST.LINEAR(AE$3,Line_length!$O33:$V33,Line_length!$O$28:$V$28)), 0)</f>
        <v>231.09390862944161</v>
      </c>
      <c r="AF8" s="79">
        <f>IF( (_xlfn.FORECAST.LINEAR(AF$3,Line_length!$O33:$V33,Line_length!$O$28:$V$28))&gt;0, (_xlfn.FORECAST.LINEAR(AF$3,Line_length!$O33:$V33,Line_length!$O$28:$V$28)), 0)</f>
        <v>231.10659898477155</v>
      </c>
      <c r="AG8" s="79">
        <f>IF( (_xlfn.FORECAST.LINEAR(AG$3,Line_length!$O33:$V33,Line_length!$O$28:$V$28))&gt;0, (_xlfn.FORECAST.LINEAR(AG$3,Line_length!$O33:$V33,Line_length!$O$28:$V$28)), 0)</f>
        <v>231.11928934010152</v>
      </c>
      <c r="AH8" s="79">
        <f>IF( (_xlfn.FORECAST.LINEAR(AH$3,Line_length!$O33:$V33,Line_length!$O$28:$V$28))&gt;0, (_xlfn.FORECAST.LINEAR(AH$3,Line_length!$O33:$V33,Line_length!$O$28:$V$28)), 0)</f>
        <v>231.13197969543145</v>
      </c>
      <c r="AI8" s="79">
        <f>IF( (_xlfn.FORECAST.LINEAR(AI$3,Line_length!$O33:$V33,Line_length!$O$28:$V$28))&gt;0, (_xlfn.FORECAST.LINEAR(AI$3,Line_length!$O33:$V33,Line_length!$O$28:$V$28)), 0)</f>
        <v>231.14467005076142</v>
      </c>
      <c r="AJ8" s="79">
        <f>IF( (_xlfn.FORECAST.LINEAR(AJ$3,Line_length!$O33:$V33,Line_length!$O$28:$V$28))&gt;0, (_xlfn.FORECAST.LINEAR(AJ$3,Line_length!$O33:$V33,Line_length!$O$28:$V$28)), 0)</f>
        <v>231.15736040609136</v>
      </c>
      <c r="AK8" s="79">
        <f>IF( (_xlfn.FORECAST.LINEAR(AK$3,Line_length!$O33:$V33,Line_length!$O$28:$V$28))&gt;0, (_xlfn.FORECAST.LINEAR(AK$3,Line_length!$O33:$V33,Line_length!$O$28:$V$28)), 0)</f>
        <v>231.17005076142129</v>
      </c>
      <c r="AL8" s="79">
        <f>IF( (_xlfn.FORECAST.LINEAR(AL$3,Line_length!$O33:$V33,Line_length!$O$28:$V$28))&gt;0, (_xlfn.FORECAST.LINEAR(AL$3,Line_length!$O33:$V33,Line_length!$O$28:$V$28)), 0)</f>
        <v>231.18274111675126</v>
      </c>
      <c r="AM8" s="79">
        <f>IF( (_xlfn.FORECAST.LINEAR(AM$3,Line_length!$O33:$V33,Line_length!$O$28:$V$28))&gt;0, (_xlfn.FORECAST.LINEAR(AM$3,Line_length!$O33:$V33,Line_length!$O$28:$V$28)), 0)</f>
        <v>231.1954314720812</v>
      </c>
      <c r="AN8" s="79">
        <f>IF( (_xlfn.FORECAST.LINEAR(AN$3,Line_length!$O33:$V33,Line_length!$O$28:$V$28))&gt;0, (_xlfn.FORECAST.LINEAR(AN$3,Line_length!$O33:$V33,Line_length!$O$28:$V$28)), 0)</f>
        <v>231.20812182741116</v>
      </c>
      <c r="AO8" s="79">
        <f>IF( (_xlfn.FORECAST.LINEAR(AO$3,Line_length!$O33:$V33,Line_length!$O$28:$V$28))&gt;0, (_xlfn.FORECAST.LINEAR(AO$3,Line_length!$O33:$V33,Line_length!$O$28:$V$28)), 0)</f>
        <v>231.2208121827411</v>
      </c>
      <c r="AP8" s="79">
        <f>IF( (_xlfn.FORECAST.LINEAR(AP$3,Line_length!$O33:$V33,Line_length!$O$28:$V$28))&gt;0, (_xlfn.FORECAST.LINEAR(AP$3,Line_length!$O33:$V33,Line_length!$O$28:$V$28)), 0)</f>
        <v>231.23350253807106</v>
      </c>
      <c r="AQ8" s="79">
        <f>IF( (_xlfn.FORECAST.LINEAR(AQ$3,Line_length!$O33:$V33,Line_length!$O$28:$V$28))&gt;0, (_xlfn.FORECAST.LINEAR(AQ$3,Line_length!$O33:$V33,Line_length!$O$28:$V$28)), 0)</f>
        <v>231.246192893401</v>
      </c>
    </row>
    <row r="12" spans="2:43" ht="24">
      <c r="B12" s="71" t="s">
        <v>80</v>
      </c>
    </row>
    <row r="13" spans="2:43">
      <c r="B13" s="25" t="s">
        <v>88</v>
      </c>
      <c r="C13">
        <v>2010</v>
      </c>
      <c r="D13">
        <v>2011</v>
      </c>
      <c r="E13">
        <v>2012</v>
      </c>
      <c r="F13">
        <v>2013</v>
      </c>
      <c r="G13">
        <v>2014</v>
      </c>
      <c r="H13">
        <v>2015</v>
      </c>
      <c r="I13">
        <v>2016</v>
      </c>
      <c r="J13">
        <v>2017</v>
      </c>
      <c r="K13">
        <v>2018</v>
      </c>
      <c r="L13">
        <v>2019</v>
      </c>
      <c r="M13">
        <v>2020</v>
      </c>
      <c r="N13">
        <v>2021</v>
      </c>
      <c r="O13">
        <v>2022</v>
      </c>
      <c r="P13">
        <v>2023</v>
      </c>
      <c r="Q13">
        <v>2024</v>
      </c>
      <c r="R13">
        <v>2025</v>
      </c>
      <c r="S13">
        <v>2026</v>
      </c>
      <c r="T13">
        <v>2027</v>
      </c>
      <c r="U13">
        <v>2028</v>
      </c>
      <c r="V13">
        <v>2029</v>
      </c>
      <c r="W13">
        <v>2030</v>
      </c>
      <c r="X13">
        <v>2031</v>
      </c>
      <c r="Y13">
        <v>2032</v>
      </c>
      <c r="Z13">
        <v>2033</v>
      </c>
      <c r="AA13">
        <v>2034</v>
      </c>
      <c r="AB13">
        <v>2035</v>
      </c>
      <c r="AC13">
        <v>2036</v>
      </c>
      <c r="AD13">
        <v>2037</v>
      </c>
      <c r="AE13">
        <v>2038</v>
      </c>
      <c r="AF13">
        <v>2039</v>
      </c>
      <c r="AG13">
        <v>2040</v>
      </c>
      <c r="AH13">
        <v>2041</v>
      </c>
      <c r="AI13">
        <v>2042</v>
      </c>
      <c r="AJ13">
        <v>2043</v>
      </c>
      <c r="AK13">
        <v>2044</v>
      </c>
      <c r="AL13">
        <v>2045</v>
      </c>
      <c r="AM13">
        <v>2046</v>
      </c>
      <c r="AN13">
        <v>2047</v>
      </c>
      <c r="AO13">
        <v>2048</v>
      </c>
      <c r="AP13">
        <v>2049</v>
      </c>
      <c r="AQ13">
        <v>2050</v>
      </c>
    </row>
    <row r="14" spans="2:43" ht="17">
      <c r="B14" s="73" t="s">
        <v>4</v>
      </c>
      <c r="C14" s="87">
        <f>C4*Transmission_Cap!$M$14*About!$C$30</f>
        <v>4358296.1940000001</v>
      </c>
      <c r="D14" s="87">
        <f>D4*Transmission_Cap!$M$14*About!$C$30</f>
        <v>4358296.1940000001</v>
      </c>
      <c r="E14" s="87">
        <f>E4*Transmission_Cap!$M$14*About!$C$30</f>
        <v>4358296.1940000001</v>
      </c>
      <c r="F14" s="87">
        <f>F4*Transmission_Cap!$M$14*About!$C$30</f>
        <v>4358296.1940000001</v>
      </c>
      <c r="G14" s="87">
        <f>G4*Transmission_Cap!$M$14*About!$C$30</f>
        <v>4358296.1940000001</v>
      </c>
      <c r="H14" s="87">
        <f>H4*Transmission_Cap!$M$14*About!$C$30</f>
        <v>5292589.6295999996</v>
      </c>
      <c r="I14" s="87">
        <f>I4*Transmission_Cap!$M$14*About!$C$30</f>
        <v>5303028.6623999998</v>
      </c>
      <c r="J14" s="87">
        <f>J4*Transmission_Cap!$M$14*About!$C$30</f>
        <v>5318687.2116</v>
      </c>
      <c r="K14" s="87">
        <f>K4*Transmission_Cap!$M$14*About!$C$30</f>
        <v>5318687.2116</v>
      </c>
      <c r="L14" s="87">
        <f>L4*Transmission_Cap!$M$14*About!$C$30</f>
        <v>5350004.3100000005</v>
      </c>
      <c r="M14" s="87">
        <f>M4*Transmission_Cap!$M$14*About!$C$30</f>
        <v>5350004.3100000005</v>
      </c>
      <c r="N14" s="87">
        <f>N4*Transmission_Cap!$M$14*About!$C$30</f>
        <v>5340894.4433898488</v>
      </c>
      <c r="O14" s="87">
        <f>O4*Transmission_Cap!$M$14*About!$C$30</f>
        <v>5346211.1081492379</v>
      </c>
      <c r="P14" s="87">
        <f>P4*Transmission_Cap!$M$14*About!$C$30</f>
        <v>5351527.7729086298</v>
      </c>
      <c r="Q14" s="87">
        <f>Q4*Transmission_Cap!$M$14*About!$C$30</f>
        <v>5356844.437668019</v>
      </c>
      <c r="R14" s="87">
        <f>R4*Transmission_Cap!$M$14*About!$C$30</f>
        <v>5362161.1024274109</v>
      </c>
      <c r="S14" s="87">
        <f>S4*Transmission_Cap!$M$14*About!$C$30</f>
        <v>5367477.7671868037</v>
      </c>
      <c r="T14" s="87">
        <f>T4*Transmission_Cap!$M$14*About!$C$30</f>
        <v>5372794.4319461919</v>
      </c>
      <c r="U14" s="87">
        <f>U4*Transmission_Cap!$M$14*About!$C$30</f>
        <v>5378111.0967055848</v>
      </c>
      <c r="V14" s="87">
        <f>V4*Transmission_Cap!$M$14*About!$C$30</f>
        <v>5383427.761464973</v>
      </c>
      <c r="W14" s="87">
        <f>W4*Transmission_Cap!$M$14*About!$C$30</f>
        <v>5388744.4262243658</v>
      </c>
      <c r="X14" s="87">
        <f>X4*Transmission_Cap!$M$14*About!$C$30</f>
        <v>5394061.0909837577</v>
      </c>
      <c r="Y14" s="87">
        <f>Y4*Transmission_Cap!$M$14*About!$C$30</f>
        <v>5399377.7557431469</v>
      </c>
      <c r="Z14" s="87">
        <f>Z4*Transmission_Cap!$M$14*About!$C$30</f>
        <v>5404694.4205025388</v>
      </c>
      <c r="AA14" s="87">
        <f>AA4*Transmission_Cap!$M$14*About!$C$30</f>
        <v>5410011.0852619298</v>
      </c>
      <c r="AB14" s="87">
        <f>AB4*Transmission_Cap!$M$14*About!$C$30</f>
        <v>5415327.7500213198</v>
      </c>
      <c r="AC14" s="87">
        <f>AC4*Transmission_Cap!$M$14*About!$C$30</f>
        <v>5420644.4147807108</v>
      </c>
      <c r="AD14" s="87">
        <f>AD4*Transmission_Cap!$M$14*About!$C$30</f>
        <v>5425961.0795401009</v>
      </c>
      <c r="AE14" s="87">
        <f>AE4*Transmission_Cap!$M$14*About!$C$30</f>
        <v>5431277.7442994928</v>
      </c>
      <c r="AF14" s="87">
        <f>AF4*Transmission_Cap!$M$14*About!$C$30</f>
        <v>5436594.4090588838</v>
      </c>
      <c r="AG14" s="87">
        <f>AG4*Transmission_Cap!$M$14*About!$C$30</f>
        <v>5441911.0738182738</v>
      </c>
      <c r="AH14" s="87">
        <f>AH4*Transmission_Cap!$M$14*About!$C$30</f>
        <v>5447227.7385776648</v>
      </c>
      <c r="AI14" s="87">
        <f>AI4*Transmission_Cap!$M$14*About!$C$30</f>
        <v>5452544.4033370549</v>
      </c>
      <c r="AJ14" s="87">
        <f>AJ4*Transmission_Cap!$M$14*About!$C$30</f>
        <v>5457861.0680964477</v>
      </c>
      <c r="AK14" s="87">
        <f>AK4*Transmission_Cap!$M$14*About!$C$30</f>
        <v>5463177.7328558387</v>
      </c>
      <c r="AL14" s="87">
        <f>AL4*Transmission_Cap!$M$14*About!$C$30</f>
        <v>5468494.3976152288</v>
      </c>
      <c r="AM14" s="87">
        <f>AM4*Transmission_Cap!$M$14*About!$C$30</f>
        <v>5473811.0623746198</v>
      </c>
      <c r="AN14" s="87">
        <f>AN4*Transmission_Cap!$M$14*About!$C$30</f>
        <v>5479127.7271340098</v>
      </c>
      <c r="AO14" s="87">
        <f>AO4*Transmission_Cap!$M$14*About!$C$30</f>
        <v>5484444.3918934008</v>
      </c>
      <c r="AP14" s="87">
        <f>AP4*Transmission_Cap!$M$14*About!$C$30</f>
        <v>5489761.0566527927</v>
      </c>
      <c r="AQ14" s="87">
        <f>AQ4*Transmission_Cap!$M$14*About!$C$30</f>
        <v>5495077.7214121828</v>
      </c>
    </row>
    <row r="15" spans="2:43" s="23" customFormat="1" ht="17">
      <c r="B15" s="74" t="s">
        <v>5</v>
      </c>
      <c r="C15" s="87">
        <f>C5*Transmission_Cap!$L14*About!$C$30</f>
        <v>9596453.7239999995</v>
      </c>
      <c r="D15" s="87">
        <f>D5*Transmission_Cap!$L14*About!$C$30</f>
        <v>9678101.8734000009</v>
      </c>
      <c r="E15" s="87">
        <f>E5*Transmission_Cap!$L14*About!$C$30</f>
        <v>9808962.6060000006</v>
      </c>
      <c r="F15" s="87">
        <f>F5*Transmission_Cap!$L14*About!$C$30</f>
        <v>10071802.539000001</v>
      </c>
      <c r="G15" s="87">
        <f>G5*Transmission_Cap!$L14*About!$C$30</f>
        <v>10321220.8584</v>
      </c>
      <c r="H15" s="87">
        <f>H5*Transmission_Cap!$L14*About!$C$30</f>
        <v>10516952.7234</v>
      </c>
      <c r="I15" s="87">
        <f>I5*Transmission_Cap!$L14*About!$C$30</f>
        <v>10818939.0294</v>
      </c>
      <c r="J15" s="87">
        <f>J5*Transmission_Cap!$L14*About!$C$30</f>
        <v>10900587.1788</v>
      </c>
      <c r="K15" s="87">
        <f>K5*Transmission_Cap!$L14*About!$C$30</f>
        <v>10898350.2432</v>
      </c>
      <c r="L15" s="87">
        <f>L5*Transmission_Cap!$L14*About!$C$30</f>
        <v>10962102.9078</v>
      </c>
      <c r="M15" s="87">
        <f>M5*Transmission_Cap!$L14*About!$C$30</f>
        <v>10975524.521400001</v>
      </c>
      <c r="N15" s="87">
        <f>N5*Transmission_Cap!$L14*About!$C$30</f>
        <v>11673323.523566453</v>
      </c>
      <c r="O15" s="87">
        <f>O5*Transmission_Cap!$L14*About!$C$30</f>
        <v>11908820.609232457</v>
      </c>
      <c r="P15" s="87">
        <f>P5*Transmission_Cap!$L14*About!$C$30</f>
        <v>12144317.694898464</v>
      </c>
      <c r="Q15" s="87">
        <f>Q5*Transmission_Cap!$L14*About!$C$30</f>
        <v>12379814.780564468</v>
      </c>
      <c r="R15" s="87">
        <f>R5*Transmission_Cap!$L14*About!$C$30</f>
        <v>12615311.866230408</v>
      </c>
      <c r="S15" s="87">
        <f>S5*Transmission_Cap!$L14*About!$C$30</f>
        <v>12850808.951896414</v>
      </c>
      <c r="T15" s="87">
        <f>T5*Transmission_Cap!$L14*About!$C$30</f>
        <v>13086306.037562419</v>
      </c>
      <c r="U15" s="87">
        <f>U5*Transmission_Cap!$L14*About!$C$30</f>
        <v>13321803.123228427</v>
      </c>
      <c r="V15" s="87">
        <f>V5*Transmission_Cap!$L14*About!$C$30</f>
        <v>13557300.208894432</v>
      </c>
      <c r="W15" s="87">
        <f>W5*Transmission_Cap!$L14*About!$C$30</f>
        <v>13792797.294560371</v>
      </c>
      <c r="X15" s="87">
        <f>X5*Transmission_Cap!$L14*About!$C$30</f>
        <v>14028294.380226376</v>
      </c>
      <c r="Y15" s="87">
        <f>Y5*Transmission_Cap!$L14*About!$C$30</f>
        <v>14263791.465892382</v>
      </c>
      <c r="Z15" s="87">
        <f>Z5*Transmission_Cap!$L14*About!$C$30</f>
        <v>14499288.551558387</v>
      </c>
      <c r="AA15" s="87">
        <f>AA5*Transmission_Cap!$L14*About!$C$30</f>
        <v>14734785.637224328</v>
      </c>
      <c r="AB15" s="87">
        <f>AB5*Transmission_Cap!$L14*About!$C$30</f>
        <v>14970282.722890332</v>
      </c>
      <c r="AC15" s="87">
        <f>AC5*Transmission_Cap!$L14*About!$C$30</f>
        <v>15205779.808556337</v>
      </c>
      <c r="AD15" s="87">
        <f>AD5*Transmission_Cap!$L14*About!$C$30</f>
        <v>15441276.894222345</v>
      </c>
      <c r="AE15" s="87">
        <f>AE5*Transmission_Cap!$L14*About!$C$30</f>
        <v>15676773.979888285</v>
      </c>
      <c r="AF15" s="87">
        <f>AF5*Transmission_Cap!$L14*About!$C$30</f>
        <v>15912271.065554289</v>
      </c>
      <c r="AG15" s="87">
        <f>AG5*Transmission_Cap!$L14*About!$C$30</f>
        <v>16147768.151220296</v>
      </c>
      <c r="AH15" s="87">
        <f>AH5*Transmission_Cap!$L14*About!$C$30</f>
        <v>16383265.2368863</v>
      </c>
      <c r="AI15" s="87">
        <f>AI5*Transmission_Cap!$L14*About!$C$30</f>
        <v>16618762.32255224</v>
      </c>
      <c r="AJ15" s="87">
        <f>AJ5*Transmission_Cap!$L14*About!$C$30</f>
        <v>16854259.408218246</v>
      </c>
      <c r="AK15" s="87">
        <f>AK5*Transmission_Cap!$L14*About!$C$30</f>
        <v>17089756.493884251</v>
      </c>
      <c r="AL15" s="87">
        <f>AL5*Transmission_Cap!$L14*About!$C$30</f>
        <v>17325253.579550255</v>
      </c>
      <c r="AM15" s="87">
        <f>AM5*Transmission_Cap!$L14*About!$C$30</f>
        <v>17560750.665216196</v>
      </c>
      <c r="AN15" s="87">
        <f>AN5*Transmission_Cap!$L14*About!$C$30</f>
        <v>17796247.750882201</v>
      </c>
      <c r="AO15" s="87">
        <f>AO5*Transmission_Cap!$L14*About!$C$30</f>
        <v>18031744.836548205</v>
      </c>
      <c r="AP15" s="87">
        <f>AP5*Transmission_Cap!$L14*About!$C$30</f>
        <v>18267241.922214214</v>
      </c>
      <c r="AQ15" s="87">
        <f>AQ5*Transmission_Cap!$L14*About!$C$30</f>
        <v>18502739.007880218</v>
      </c>
    </row>
    <row r="16" spans="2:43" s="23" customFormat="1" ht="17">
      <c r="B16" s="31" t="s">
        <v>6</v>
      </c>
      <c r="C16" s="87">
        <f>C6*Transmission_Cap!$K$14*About!$C$30</f>
        <v>4518578.8434500005</v>
      </c>
      <c r="D16" s="87">
        <f>D6*Transmission_Cap!$K$14*About!$C$30</f>
        <v>4627971.2079999996</v>
      </c>
      <c r="E16" s="87">
        <f>E6*Transmission_Cap!$K$14*About!$C$30</f>
        <v>4692780.2033000002</v>
      </c>
      <c r="F16" s="87">
        <f>F6*Transmission_Cap!$K$14*About!$C$30</f>
        <v>4779337.1836000001</v>
      </c>
      <c r="G16" s="87">
        <f>G6*Transmission_Cap!$K$14*About!$C$30</f>
        <v>4862197.0064500002</v>
      </c>
      <c r="H16" s="87">
        <f>H6*Transmission_Cap!$K$14*About!$C$30</f>
        <v>4898516.1414000001</v>
      </c>
      <c r="I16" s="87">
        <f>I6*Transmission_Cap!$K$14*About!$C$30</f>
        <v>4912434.8518000003</v>
      </c>
      <c r="J16" s="87">
        <f>J6*Transmission_Cap!$K$14*About!$C$30</f>
        <v>4965282.4553500004</v>
      </c>
      <c r="K16" s="87">
        <f>K6*Transmission_Cap!$K$14*About!$C$30</f>
        <v>5008778.4253500002</v>
      </c>
      <c r="L16" s="87">
        <f>L6*Transmission_Cap!$K$14*About!$C$30</f>
        <v>5059668.7102500005</v>
      </c>
      <c r="M16" s="87">
        <f>M6*Transmission_Cap!$K$14*About!$C$30</f>
        <v>5107514.2772500003</v>
      </c>
      <c r="N16" s="87">
        <f>N6*Transmission_Cap!$K$14*About!$C$30</f>
        <v>5422996.0306545254</v>
      </c>
      <c r="O16" s="87">
        <f>O6*Transmission_Cap!$K$14*About!$C$30</f>
        <v>5539021.7146226261</v>
      </c>
      <c r="P16" s="87">
        <f>P6*Transmission_Cap!$K$14*About!$C$30</f>
        <v>5655047.3985907277</v>
      </c>
      <c r="Q16" s="87">
        <f>Q6*Transmission_Cap!$K$14*About!$C$30</f>
        <v>5771073.0825588284</v>
      </c>
      <c r="R16" s="87">
        <f>R6*Transmission_Cap!$K$14*About!$C$30</f>
        <v>5887098.76652693</v>
      </c>
      <c r="S16" s="87">
        <f>S6*Transmission_Cap!$K$14*About!$C$30</f>
        <v>6003124.4504950307</v>
      </c>
      <c r="T16" s="87">
        <f>T6*Transmission_Cap!$K$14*About!$C$30</f>
        <v>6119150.1344631314</v>
      </c>
      <c r="U16" s="87">
        <f>U6*Transmission_Cap!$K$14*About!$C$30</f>
        <v>6235175.8184312843</v>
      </c>
      <c r="V16" s="87">
        <f>V6*Transmission_Cap!$K$14*About!$C$30</f>
        <v>6351201.502399385</v>
      </c>
      <c r="W16" s="87">
        <f>W6*Transmission_Cap!$K$14*About!$C$30</f>
        <v>6467227.1863674866</v>
      </c>
      <c r="X16" s="87">
        <f>X6*Transmission_Cap!$K$14*About!$C$30</f>
        <v>6583252.8703355873</v>
      </c>
      <c r="Y16" s="87">
        <f>Y6*Transmission_Cap!$K$14*About!$C$30</f>
        <v>6699278.5543036889</v>
      </c>
      <c r="Z16" s="87">
        <f>Z6*Transmission_Cap!$K$14*About!$C$30</f>
        <v>6815304.2382717896</v>
      </c>
      <c r="AA16" s="87">
        <f>AA6*Transmission_Cap!$K$14*About!$C$30</f>
        <v>6931329.9222398903</v>
      </c>
      <c r="AB16" s="87">
        <f>AB6*Transmission_Cap!$K$14*About!$C$30</f>
        <v>7047355.606207992</v>
      </c>
      <c r="AC16" s="87">
        <f>AC6*Transmission_Cap!$K$14*About!$C$30</f>
        <v>7163381.2901760926</v>
      </c>
      <c r="AD16" s="87">
        <f>AD6*Transmission_Cap!$K$14*About!$C$30</f>
        <v>7279406.9741441943</v>
      </c>
      <c r="AE16" s="87">
        <f>AE6*Transmission_Cap!$K$14*About!$C$30</f>
        <v>7395432.658112295</v>
      </c>
      <c r="AF16" s="87">
        <f>AF6*Transmission_Cap!$K$14*About!$C$30</f>
        <v>7511458.3420803966</v>
      </c>
      <c r="AG16" s="87">
        <f>AG6*Transmission_Cap!$K$14*About!$C$30</f>
        <v>7627484.0260484973</v>
      </c>
      <c r="AH16" s="87">
        <f>AH6*Transmission_Cap!$K$14*About!$C$30</f>
        <v>7743509.7100165989</v>
      </c>
      <c r="AI16" s="87">
        <f>AI6*Transmission_Cap!$K$14*About!$C$30</f>
        <v>7859535.3939847508</v>
      </c>
      <c r="AJ16" s="87">
        <f>AJ6*Transmission_Cap!$K$14*About!$C$30</f>
        <v>7975561.0779528515</v>
      </c>
      <c r="AK16" s="87">
        <f>AK6*Transmission_Cap!$K$14*About!$C$30</f>
        <v>8091586.7619209532</v>
      </c>
      <c r="AL16" s="87">
        <f>AL6*Transmission_Cap!$K$14*About!$C$30</f>
        <v>8207612.4458890539</v>
      </c>
      <c r="AM16" s="87">
        <f>AM6*Transmission_Cap!$K$14*About!$C$30</f>
        <v>8323638.1298571555</v>
      </c>
      <c r="AN16" s="87">
        <f>AN6*Transmission_Cap!$K$14*About!$C$30</f>
        <v>8439663.8138252571</v>
      </c>
      <c r="AO16" s="87">
        <f>AO6*Transmission_Cap!$K$14*About!$C$30</f>
        <v>8555689.4977933578</v>
      </c>
      <c r="AP16" s="87">
        <f>AP6*Transmission_Cap!$K$14*About!$C$30</f>
        <v>8671715.1817614585</v>
      </c>
      <c r="AQ16" s="87">
        <f>AQ6*Transmission_Cap!$K$14*About!$C$30</f>
        <v>8787740.8657295592</v>
      </c>
    </row>
    <row r="17" spans="2:43" ht="17">
      <c r="B17" s="31" t="s">
        <v>81</v>
      </c>
      <c r="C17" s="88">
        <f>C7*Transmission_Cap!$J$14*About!$C$30</f>
        <v>10061.239232</v>
      </c>
      <c r="D17" s="88">
        <f>D7*Transmission_Cap!$J$14*About!$C$30</f>
        <v>9981.7037440000004</v>
      </c>
      <c r="E17" s="88">
        <f>E7*Transmission_Cap!$J$14*About!$C$30</f>
        <v>8271.6907520000004</v>
      </c>
      <c r="F17" s="88">
        <f>F7*Transmission_Cap!$J$14*About!$C$30</f>
        <v>7993.3165440000002</v>
      </c>
      <c r="G17" s="88">
        <f>G7*Transmission_Cap!$J$14*About!$C$30</f>
        <v>5726.5551359999999</v>
      </c>
      <c r="H17" s="88">
        <f>H7*Transmission_Cap!$J$14*About!$C$30</f>
        <v>5726.5551359999999</v>
      </c>
      <c r="I17" s="88">
        <f>I7*Transmission_Cap!$J$14*About!$C$30</f>
        <v>5090.2712320000001</v>
      </c>
      <c r="J17" s="88">
        <f>J7*Transmission_Cap!$J$14*About!$C$30</f>
        <v>5090.2712320000001</v>
      </c>
      <c r="K17" s="88">
        <f>K7*Transmission_Cap!$J$14*About!$C$30</f>
        <v>5130.0389759999998</v>
      </c>
      <c r="L17" s="88">
        <f>L7*Transmission_Cap!$J$14*About!$C$30</f>
        <v>4732.3615360000003</v>
      </c>
      <c r="M17" s="88">
        <f>M7*Transmission_Cap!$J$14*About!$C$30</f>
        <v>4414.2195840000004</v>
      </c>
      <c r="N17" s="88">
        <f>N7*Transmission_Cap!$J$14*About!$C$30</f>
        <v>3686.7592110997762</v>
      </c>
      <c r="O17" s="88">
        <f>O7*Transmission_Cap!$J$14*About!$C$30</f>
        <v>3341.9372074991702</v>
      </c>
      <c r="P17" s="88">
        <f>P7*Transmission_Cap!$J$14*About!$C$30</f>
        <v>2997.1152038984201</v>
      </c>
      <c r="Q17" s="88">
        <f>Q7*Transmission_Cap!$J$14*About!$C$30</f>
        <v>2652.2932002978141</v>
      </c>
      <c r="R17" s="88">
        <f>R7*Transmission_Cap!$J$14*About!$C$30</f>
        <v>2307.4711966970635</v>
      </c>
      <c r="S17" s="88">
        <f>S7*Transmission_Cap!$J$14*About!$C$30</f>
        <v>1962.6491930964578</v>
      </c>
      <c r="T17" s="88">
        <f>T7*Transmission_Cap!$J$14*About!$C$30</f>
        <v>1617.8271894957072</v>
      </c>
      <c r="U17" s="88">
        <f>U7*Transmission_Cap!$J$14*About!$C$30</f>
        <v>1273.0051858951015</v>
      </c>
      <c r="V17" s="88">
        <f>V7*Transmission_Cap!$J$14*About!$C$30</f>
        <v>928.1831822943509</v>
      </c>
      <c r="W17" s="88">
        <f>W7*Transmission_Cap!$J$14*About!$C$30</f>
        <v>583.36117869374505</v>
      </c>
      <c r="X17" s="88">
        <f>X7*Transmission_Cap!$J$14*About!$C$30</f>
        <v>238.53917509299455</v>
      </c>
      <c r="Y17" s="88">
        <f>Y7*Transmission_Cap!$J$14*About!$C$30</f>
        <v>0</v>
      </c>
      <c r="Z17" s="88">
        <f>Z7*Transmission_Cap!$J$14*About!$C$30</f>
        <v>0</v>
      </c>
      <c r="AA17" s="88">
        <f>AA7*Transmission_Cap!$J$14*About!$C$30</f>
        <v>0</v>
      </c>
      <c r="AB17" s="88">
        <f>AB7*Transmission_Cap!$J$14*About!$C$30</f>
        <v>0</v>
      </c>
      <c r="AC17" s="88">
        <f>AC7*Transmission_Cap!$J$14*About!$C$30</f>
        <v>0</v>
      </c>
      <c r="AD17" s="88">
        <f>AD7*Transmission_Cap!$J$14*About!$C$30</f>
        <v>0</v>
      </c>
      <c r="AE17" s="88">
        <f>AE7*Transmission_Cap!$J$14*About!$C$30</f>
        <v>0</v>
      </c>
      <c r="AF17" s="88">
        <f>AF7*Transmission_Cap!$J$14*About!$C$30</f>
        <v>0</v>
      </c>
      <c r="AG17" s="88">
        <f>AG7*Transmission_Cap!$J$14*About!$C$30</f>
        <v>0</v>
      </c>
      <c r="AH17" s="88">
        <f>AH7*Transmission_Cap!$J$14*About!$C$30</f>
        <v>0</v>
      </c>
      <c r="AI17" s="88">
        <f>AI7*Transmission_Cap!$J$14*About!$C$30</f>
        <v>0</v>
      </c>
      <c r="AJ17" s="88">
        <f>AJ7*Transmission_Cap!$J$14*About!$C$30</f>
        <v>0</v>
      </c>
      <c r="AK17" s="88">
        <f>AK7*Transmission_Cap!$J$14*About!$C$30</f>
        <v>0</v>
      </c>
      <c r="AL17" s="88">
        <f>AL7*Transmission_Cap!$J$14*About!$C$30</f>
        <v>0</v>
      </c>
      <c r="AM17" s="88">
        <f>AM7*Transmission_Cap!$J$14*About!$C$30</f>
        <v>0</v>
      </c>
      <c r="AN17" s="88">
        <f>AN7*Transmission_Cap!$J$14*About!$C$30</f>
        <v>0</v>
      </c>
      <c r="AO17" s="88">
        <f>AO7*Transmission_Cap!$J$14*About!$C$30</f>
        <v>0</v>
      </c>
      <c r="AP17" s="88">
        <f>AP7*Transmission_Cap!$J$14*About!$C$30</f>
        <v>0</v>
      </c>
      <c r="AQ17" s="88">
        <f>AQ7*Transmission_Cap!$J$14*About!$C$30</f>
        <v>0</v>
      </c>
    </row>
    <row r="18" spans="2:43" ht="17">
      <c r="B18" s="31" t="s">
        <v>82</v>
      </c>
      <c r="C18" s="88">
        <f>C8*Transmission_Cap!$N$14*About!$C$30</f>
        <v>205.05243000000002</v>
      </c>
      <c r="D18" s="88">
        <f>D8*Transmission_Cap!$N$14*About!$C$30</f>
        <v>205.05243000000002</v>
      </c>
      <c r="E18" s="88">
        <f>E8*Transmission_Cap!$N$14*About!$C$30</f>
        <v>205.05243000000002</v>
      </c>
      <c r="F18" s="88">
        <f>F8*Transmission_Cap!$N$14*About!$C$30</f>
        <v>205.05243000000002</v>
      </c>
      <c r="G18" s="88">
        <f>G8*Transmission_Cap!$N$14*About!$C$30</f>
        <v>205.05243000000002</v>
      </c>
      <c r="H18" s="88">
        <f>H8*Transmission_Cap!$N$14*About!$C$30</f>
        <v>205.05243000000002</v>
      </c>
      <c r="I18" s="88">
        <f>I8*Transmission_Cap!$N$14*About!$C$30</f>
        <v>205.05243000000002</v>
      </c>
      <c r="J18" s="88">
        <f>J8*Transmission_Cap!$N$14*About!$C$30</f>
        <v>204.16475714285713</v>
      </c>
      <c r="K18" s="88">
        <f>K8*Transmission_Cap!$N$14*About!$C$30</f>
        <v>205.05243000000002</v>
      </c>
      <c r="L18" s="88">
        <f>L8*Transmission_Cap!$N$14*About!$C$30</f>
        <v>205.05243000000002</v>
      </c>
      <c r="M18" s="88">
        <f>M8*Transmission_Cap!$N$14*About!$C$30</f>
        <v>205.05243000000002</v>
      </c>
      <c r="N18" s="88">
        <f>N8*Transmission_Cap!$N$14*About!$C$30</f>
        <v>204.94428711385063</v>
      </c>
      <c r="O18" s="88">
        <f>O8*Transmission_Cap!$N$14*About!$C$30</f>
        <v>204.9555519978245</v>
      </c>
      <c r="P18" s="88">
        <f>P8*Transmission_Cap!$N$14*About!$C$30</f>
        <v>204.96681688179839</v>
      </c>
      <c r="Q18" s="88">
        <f>Q8*Transmission_Cap!$N$14*About!$C$30</f>
        <v>204.97808176577232</v>
      </c>
      <c r="R18" s="88">
        <f>R8*Transmission_Cap!$N$14*About!$C$30</f>
        <v>204.98934664974618</v>
      </c>
      <c r="S18" s="88">
        <f>S8*Transmission_Cap!$N$14*About!$C$30</f>
        <v>205.0006115337201</v>
      </c>
      <c r="T18" s="88">
        <f>T8*Transmission_Cap!$N$14*About!$C$30</f>
        <v>205.01187641769397</v>
      </c>
      <c r="U18" s="88">
        <f>U8*Transmission_Cap!$N$14*About!$C$30</f>
        <v>205.02314130166786</v>
      </c>
      <c r="V18" s="88">
        <f>V8*Transmission_Cap!$N$14*About!$C$30</f>
        <v>205.03440618564176</v>
      </c>
      <c r="W18" s="88">
        <f>W8*Transmission_Cap!$N$14*About!$C$30</f>
        <v>205.04567106961565</v>
      </c>
      <c r="X18" s="88">
        <f>X8*Transmission_Cap!$N$14*About!$C$30</f>
        <v>205.05693595358957</v>
      </c>
      <c r="Y18" s="88">
        <f>Y8*Transmission_Cap!$N$14*About!$C$30</f>
        <v>205.06820083756344</v>
      </c>
      <c r="Z18" s="88">
        <f>Z8*Transmission_Cap!$N$14*About!$C$30</f>
        <v>205.07946572153736</v>
      </c>
      <c r="AA18" s="88">
        <f>AA8*Transmission_Cap!$N$14*About!$C$30</f>
        <v>205.09073060551123</v>
      </c>
      <c r="AB18" s="88">
        <f>AB8*Transmission_Cap!$N$14*About!$C$30</f>
        <v>205.10199548948512</v>
      </c>
      <c r="AC18" s="88">
        <f>AC8*Transmission_Cap!$N$14*About!$C$30</f>
        <v>205.11326037345904</v>
      </c>
      <c r="AD18" s="88">
        <f>AD8*Transmission_Cap!$N$14*About!$C$30</f>
        <v>205.12452525743294</v>
      </c>
      <c r="AE18" s="88">
        <f>AE8*Transmission_Cap!$N$14*About!$C$30</f>
        <v>205.13579014140683</v>
      </c>
      <c r="AF18" s="88">
        <f>AF8*Transmission_Cap!$N$14*About!$C$30</f>
        <v>205.14705502538069</v>
      </c>
      <c r="AG18" s="88">
        <f>AG8*Transmission_Cap!$N$14*About!$C$30</f>
        <v>205.15831990935459</v>
      </c>
      <c r="AH18" s="88">
        <f>AH8*Transmission_Cap!$N$14*About!$C$30</f>
        <v>205.16958479332848</v>
      </c>
      <c r="AI18" s="88">
        <f>AI8*Transmission_Cap!$N$14*About!$C$30</f>
        <v>205.18084967730238</v>
      </c>
      <c r="AJ18" s="88">
        <f>AJ8*Transmission_Cap!$N$14*About!$C$30</f>
        <v>205.1921145612763</v>
      </c>
      <c r="AK18" s="88">
        <f>AK8*Transmission_Cap!$N$14*About!$C$30</f>
        <v>205.20337944525016</v>
      </c>
      <c r="AL18" s="88">
        <f>AL8*Transmission_Cap!$N$14*About!$C$30</f>
        <v>205.21464432922409</v>
      </c>
      <c r="AM18" s="88">
        <f>AM8*Transmission_Cap!$N$14*About!$C$30</f>
        <v>205.22590921319795</v>
      </c>
      <c r="AN18" s="88">
        <f>AN8*Transmission_Cap!$N$14*About!$C$30</f>
        <v>205.23717409717185</v>
      </c>
      <c r="AO18" s="88">
        <f>AO8*Transmission_Cap!$N$14*About!$C$30</f>
        <v>205.24843898114577</v>
      </c>
      <c r="AP18" s="88">
        <f>AP8*Transmission_Cap!$N$14*About!$C$30</f>
        <v>205.25970386511966</v>
      </c>
      <c r="AQ18" s="88">
        <f>AQ8*Transmission_Cap!$N$14*About!$C$30</f>
        <v>205.27096874909356</v>
      </c>
    </row>
    <row r="19" spans="2:43" s="26" customFormat="1" ht="17">
      <c r="B19" s="32" t="s">
        <v>98</v>
      </c>
      <c r="C19" s="86">
        <f>SUM(C14:C18)</f>
        <v>18483595.053112</v>
      </c>
      <c r="D19" s="86">
        <f t="shared" ref="D19:AQ19" si="0">SUM(D14:D18)</f>
        <v>18674556.031574003</v>
      </c>
      <c r="E19" s="86">
        <f t="shared" si="0"/>
        <v>18868515.746482</v>
      </c>
      <c r="F19" s="86">
        <f t="shared" si="0"/>
        <v>19217634.285574</v>
      </c>
      <c r="G19" s="86">
        <f t="shared" si="0"/>
        <v>19547645.666416001</v>
      </c>
      <c r="H19" s="86">
        <f t="shared" si="0"/>
        <v>20713990.101966001</v>
      </c>
      <c r="I19" s="86">
        <f t="shared" si="0"/>
        <v>21039697.867262002</v>
      </c>
      <c r="J19" s="86">
        <f t="shared" si="0"/>
        <v>21189851.281739146</v>
      </c>
      <c r="K19" s="86">
        <f t="shared" si="0"/>
        <v>21231150.971556</v>
      </c>
      <c r="L19" s="86">
        <f t="shared" si="0"/>
        <v>21376713.342016</v>
      </c>
      <c r="M19" s="86">
        <f t="shared" si="0"/>
        <v>21437662.380664002</v>
      </c>
      <c r="N19" s="86">
        <f t="shared" si="0"/>
        <v>22441105.701109044</v>
      </c>
      <c r="O19" s="86">
        <f t="shared" si="0"/>
        <v>22797600.324763812</v>
      </c>
      <c r="P19" s="86">
        <f t="shared" si="0"/>
        <v>23154094.948418602</v>
      </c>
      <c r="Q19" s="86">
        <f t="shared" si="0"/>
        <v>23510589.572073381</v>
      </c>
      <c r="R19" s="86">
        <f t="shared" si="0"/>
        <v>23867084.195728093</v>
      </c>
      <c r="S19" s="86">
        <f t="shared" si="0"/>
        <v>24223578.81938288</v>
      </c>
      <c r="T19" s="86">
        <f t="shared" si="0"/>
        <v>24580073.443037655</v>
      </c>
      <c r="U19" s="86">
        <f t="shared" si="0"/>
        <v>24936568.066692494</v>
      </c>
      <c r="V19" s="86">
        <f t="shared" si="0"/>
        <v>25293062.690347269</v>
      </c>
      <c r="W19" s="86">
        <f t="shared" si="0"/>
        <v>25649557.314001985</v>
      </c>
      <c r="X19" s="86">
        <f t="shared" si="0"/>
        <v>26006051.937656768</v>
      </c>
      <c r="Y19" s="86">
        <f t="shared" si="0"/>
        <v>26362652.844140057</v>
      </c>
      <c r="Z19" s="86">
        <f t="shared" si="0"/>
        <v>26719492.289798435</v>
      </c>
      <c r="AA19" s="86">
        <f t="shared" si="0"/>
        <v>27076331.735456754</v>
      </c>
      <c r="AB19" s="86">
        <f t="shared" si="0"/>
        <v>27433171.181115136</v>
      </c>
      <c r="AC19" s="86">
        <f t="shared" si="0"/>
        <v>27790010.626773514</v>
      </c>
      <c r="AD19" s="86">
        <f t="shared" si="0"/>
        <v>28146850.072431896</v>
      </c>
      <c r="AE19" s="86">
        <f t="shared" si="0"/>
        <v>28503689.518090215</v>
      </c>
      <c r="AF19" s="86">
        <f t="shared" si="0"/>
        <v>28860528.963748597</v>
      </c>
      <c r="AG19" s="86">
        <f t="shared" si="0"/>
        <v>29217368.409406975</v>
      </c>
      <c r="AH19" s="86">
        <f t="shared" si="0"/>
        <v>29574207.855065357</v>
      </c>
      <c r="AI19" s="86">
        <f t="shared" si="0"/>
        <v>29931047.300723724</v>
      </c>
      <c r="AJ19" s="86">
        <f t="shared" si="0"/>
        <v>30287886.746382106</v>
      </c>
      <c r="AK19" s="86">
        <f t="shared" si="0"/>
        <v>30644726.192040488</v>
      </c>
      <c r="AL19" s="86">
        <f t="shared" si="0"/>
        <v>31001565.637698866</v>
      </c>
      <c r="AM19" s="86">
        <f t="shared" si="0"/>
        <v>31358405.083357185</v>
      </c>
      <c r="AN19" s="86">
        <f t="shared" si="0"/>
        <v>31715244.529015567</v>
      </c>
      <c r="AO19" s="86">
        <f t="shared" si="0"/>
        <v>32072083.974673945</v>
      </c>
      <c r="AP19" s="86">
        <f t="shared" si="0"/>
        <v>32428923.420332327</v>
      </c>
      <c r="AQ19" s="86">
        <f t="shared" si="0"/>
        <v>32785762.86599071</v>
      </c>
    </row>
    <row r="20" spans="2:43">
      <c r="B20" s="17"/>
      <c r="C20" s="17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6"/>
      <c r="AB20" s="16"/>
      <c r="AC20" s="16"/>
      <c r="AD20" s="16"/>
      <c r="AE20" s="16"/>
      <c r="AF20" s="16"/>
    </row>
    <row r="21" spans="2:43">
      <c r="B21" s="17"/>
      <c r="C21" s="17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6"/>
      <c r="AB21" s="16"/>
      <c r="AC21" s="16"/>
      <c r="AD21" s="16"/>
      <c r="AE21" s="16"/>
      <c r="AF21" s="16"/>
    </row>
    <row r="22" spans="2:43">
      <c r="B22" s="17"/>
      <c r="C22" s="17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6"/>
      <c r="AB22" s="16"/>
      <c r="AC22" s="16"/>
      <c r="AD22" s="16"/>
      <c r="AE22" s="16"/>
      <c r="AF22" s="16"/>
    </row>
    <row r="23" spans="2:43">
      <c r="B23" s="17"/>
      <c r="C23" s="17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6"/>
      <c r="AB23" s="16"/>
      <c r="AC23" s="16"/>
      <c r="AD23" s="16"/>
      <c r="AE23" s="16"/>
      <c r="AF23" s="16"/>
    </row>
    <row r="24" spans="2:43">
      <c r="B24" s="17"/>
      <c r="C24" s="17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6"/>
      <c r="AB24" s="16"/>
      <c r="AC24" s="16"/>
      <c r="AD24" s="16"/>
      <c r="AE24" s="16"/>
      <c r="AF24" s="16"/>
    </row>
    <row r="25" spans="2:43">
      <c r="B25" s="17"/>
      <c r="C25" s="17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6"/>
      <c r="AB25" s="16"/>
      <c r="AC25" s="16"/>
      <c r="AD25" s="16"/>
      <c r="AE25" s="16"/>
      <c r="AF25" s="16"/>
    </row>
    <row r="26" spans="2:43">
      <c r="B26" s="17"/>
      <c r="C26" s="17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6"/>
      <c r="AB26" s="16"/>
      <c r="AC26" s="16"/>
      <c r="AD26" s="16"/>
      <c r="AE26" s="16"/>
      <c r="AF26" s="16"/>
    </row>
    <row r="27" spans="2:43">
      <c r="B27" s="17"/>
      <c r="C27" s="17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6"/>
      <c r="AB27" s="16"/>
      <c r="AC27" s="16"/>
      <c r="AD27" s="16"/>
      <c r="AE27" s="16"/>
      <c r="AF27" s="16"/>
    </row>
    <row r="28" spans="2:43">
      <c r="B28" s="17"/>
      <c r="C28" s="17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6"/>
      <c r="AB28" s="16"/>
      <c r="AC28" s="16"/>
      <c r="AD28" s="16"/>
      <c r="AE28" s="16"/>
      <c r="AF28" s="16"/>
    </row>
    <row r="29" spans="2:43">
      <c r="B29" s="17"/>
      <c r="C29" s="17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6"/>
      <c r="AB29" s="16"/>
      <c r="AC29" s="16"/>
      <c r="AD29" s="16"/>
      <c r="AE29" s="16"/>
      <c r="AF29" s="16"/>
    </row>
    <row r="30" spans="2:43">
      <c r="B30" s="17"/>
      <c r="C30" s="17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6"/>
      <c r="AB30" s="16"/>
      <c r="AC30" s="16"/>
      <c r="AD30" s="16"/>
      <c r="AE30" s="16"/>
      <c r="AF30" s="16"/>
    </row>
    <row r="31" spans="2:43">
      <c r="B31" s="17"/>
      <c r="C31" s="17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6"/>
      <c r="AB31" s="16"/>
      <c r="AC31" s="16"/>
      <c r="AD31" s="16"/>
      <c r="AE31" s="16"/>
      <c r="AF31" s="16"/>
    </row>
    <row r="32" spans="2:43">
      <c r="B32" s="17"/>
      <c r="C32" s="17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6"/>
      <c r="AB32" s="16"/>
      <c r="AC32" s="16"/>
      <c r="AD32" s="16"/>
      <c r="AE32" s="16"/>
      <c r="AF32" s="16"/>
    </row>
    <row r="33" spans="2:32">
      <c r="B33" s="17"/>
      <c r="C33" s="17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6"/>
      <c r="AB33" s="16"/>
      <c r="AC33" s="16"/>
      <c r="AD33" s="16"/>
      <c r="AE33" s="16"/>
      <c r="AF33" s="16"/>
    </row>
    <row r="34" spans="2:32">
      <c r="B34" s="17"/>
      <c r="C34" s="17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6"/>
      <c r="AB34" s="16"/>
      <c r="AC34" s="16"/>
      <c r="AD34" s="16"/>
      <c r="AE34" s="16"/>
      <c r="AF34" s="16"/>
    </row>
    <row r="35" spans="2:32">
      <c r="B35" s="17"/>
      <c r="C35" s="17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6"/>
      <c r="AB35" s="16"/>
      <c r="AC35" s="16"/>
      <c r="AD35" s="16"/>
      <c r="AE35" s="16"/>
      <c r="AF35" s="16"/>
    </row>
    <row r="36" spans="2:32">
      <c r="B36" s="17"/>
      <c r="C36" s="17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6"/>
      <c r="AB36" s="16"/>
      <c r="AC36" s="16"/>
      <c r="AD36" s="16"/>
      <c r="AE36" s="16"/>
      <c r="AF36" s="16"/>
    </row>
    <row r="37" spans="2:32">
      <c r="B37" s="17"/>
      <c r="C37" s="17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6"/>
      <c r="AB37" s="16"/>
      <c r="AC37" s="16"/>
      <c r="AD37" s="16"/>
      <c r="AE37" s="16"/>
      <c r="AF37" s="16"/>
    </row>
    <row r="38" spans="2:32">
      <c r="B38" s="17"/>
      <c r="C38" s="17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6"/>
      <c r="AB38" s="16"/>
      <c r="AC38" s="16"/>
      <c r="AD38" s="16"/>
      <c r="AE38" s="16"/>
      <c r="AF38" s="16"/>
    </row>
    <row r="39" spans="2:32">
      <c r="B39" s="17"/>
      <c r="C39" s="17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6"/>
      <c r="AB39" s="16"/>
      <c r="AC39" s="16"/>
      <c r="AD39" s="16"/>
      <c r="AE39" s="16"/>
      <c r="AF39" s="16"/>
    </row>
    <row r="40" spans="2:32">
      <c r="B40" s="17"/>
      <c r="C40" s="17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6"/>
      <c r="AB40" s="16"/>
      <c r="AC40" s="16"/>
      <c r="AD40" s="16"/>
      <c r="AE40" s="16"/>
      <c r="AF40" s="16"/>
    </row>
    <row r="41" spans="2:32">
      <c r="B41" s="17"/>
      <c r="C41" s="17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6"/>
      <c r="AB41" s="16"/>
      <c r="AC41" s="16"/>
      <c r="AD41" s="16"/>
      <c r="AE41" s="16"/>
      <c r="AF41" s="16"/>
    </row>
    <row r="42" spans="2:32">
      <c r="B42" s="17"/>
      <c r="C42" s="17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6"/>
      <c r="AB42" s="16"/>
      <c r="AC42" s="16"/>
      <c r="AD42" s="16"/>
      <c r="AE42" s="16"/>
      <c r="AF42" s="16"/>
    </row>
    <row r="43" spans="2:32">
      <c r="B43" s="17"/>
      <c r="C43" s="17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6"/>
      <c r="AB43" s="16"/>
      <c r="AC43" s="16"/>
      <c r="AD43" s="16"/>
      <c r="AE43" s="16"/>
      <c r="AF43" s="16"/>
    </row>
    <row r="44" spans="2:32">
      <c r="B44" s="17"/>
      <c r="C44" s="17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6"/>
      <c r="AB44" s="16"/>
      <c r="AC44" s="16"/>
      <c r="AD44" s="16"/>
      <c r="AE44" s="16"/>
      <c r="AF44" s="16"/>
    </row>
    <row r="45" spans="2:32">
      <c r="B45" s="17"/>
      <c r="C45" s="17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6"/>
      <c r="AB45" s="16"/>
      <c r="AC45" s="16"/>
      <c r="AD45" s="16"/>
      <c r="AE45" s="16"/>
      <c r="AF45" s="16"/>
    </row>
    <row r="46" spans="2:32">
      <c r="B46" s="17"/>
      <c r="C46" s="17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6"/>
      <c r="AB46" s="16"/>
      <c r="AC46" s="16"/>
      <c r="AD46" s="16"/>
      <c r="AE46" s="16"/>
      <c r="AF46" s="16"/>
    </row>
    <row r="47" spans="2:32">
      <c r="B47" s="17"/>
      <c r="C47" s="17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6"/>
      <c r="AB47" s="16"/>
      <c r="AC47" s="16"/>
      <c r="AD47" s="16"/>
      <c r="AE47" s="16"/>
      <c r="AF47" s="16"/>
    </row>
    <row r="48" spans="2:32">
      <c r="B48" s="17"/>
      <c r="C48" s="17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6"/>
      <c r="AB48" s="16"/>
      <c r="AC48" s="16"/>
      <c r="AD48" s="16"/>
      <c r="AE48" s="16"/>
      <c r="AF48" s="16"/>
    </row>
    <row r="49" spans="2:32">
      <c r="B49" s="17"/>
      <c r="C49" s="17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6"/>
      <c r="AB49" s="16"/>
      <c r="AC49" s="16"/>
      <c r="AD49" s="16"/>
      <c r="AE49" s="16"/>
      <c r="AF49" s="16"/>
    </row>
    <row r="50" spans="2:32">
      <c r="B50" s="17"/>
      <c r="C50" s="17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6"/>
      <c r="AB50" s="16"/>
      <c r="AC50" s="16"/>
      <c r="AD50" s="16"/>
      <c r="AE50" s="16"/>
      <c r="AF50" s="16"/>
    </row>
    <row r="51" spans="2:32">
      <c r="B51" s="17"/>
      <c r="C51" s="17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6"/>
      <c r="AB51" s="16"/>
      <c r="AC51" s="16"/>
      <c r="AD51" s="16"/>
      <c r="AE51" s="16"/>
      <c r="AF51" s="16"/>
    </row>
    <row r="52" spans="2:32">
      <c r="B52" s="17"/>
      <c r="C52" s="17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6"/>
      <c r="AB52" s="16"/>
      <c r="AC52" s="16"/>
      <c r="AD52" s="16"/>
      <c r="AE52" s="16"/>
      <c r="AF52" s="16"/>
    </row>
    <row r="53" spans="2:32">
      <c r="B53" s="17"/>
      <c r="C53" s="17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6"/>
      <c r="AB53" s="16"/>
      <c r="AC53" s="16"/>
      <c r="AD53" s="16"/>
      <c r="AE53" s="16"/>
      <c r="AF53" s="16"/>
    </row>
    <row r="54" spans="2:32">
      <c r="B54" s="17"/>
      <c r="C54" s="17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6"/>
      <c r="AB54" s="16"/>
      <c r="AC54" s="16"/>
      <c r="AD54" s="16"/>
      <c r="AE54" s="16"/>
      <c r="AF54" s="16"/>
    </row>
    <row r="55" spans="2:32">
      <c r="B55" s="17"/>
      <c r="C55" s="17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6"/>
      <c r="AB55" s="16"/>
      <c r="AC55" s="16"/>
      <c r="AD55" s="16"/>
      <c r="AE55" s="16"/>
      <c r="AF55" s="16"/>
    </row>
    <row r="56" spans="2:32">
      <c r="B56" s="17"/>
      <c r="C56" s="17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6"/>
      <c r="AB56" s="16"/>
      <c r="AC56" s="16"/>
      <c r="AD56" s="16"/>
      <c r="AE56" s="16"/>
      <c r="AF56" s="16"/>
    </row>
    <row r="57" spans="2:32">
      <c r="B57" s="17"/>
      <c r="C57" s="17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6"/>
      <c r="AB57" s="16"/>
      <c r="AC57" s="16"/>
      <c r="AD57" s="16"/>
      <c r="AE57" s="16"/>
      <c r="AF57" s="16"/>
    </row>
    <row r="58" spans="2:32">
      <c r="B58" s="17"/>
      <c r="C58" s="17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6"/>
      <c r="AB58" s="16"/>
      <c r="AC58" s="16"/>
      <c r="AD58" s="16"/>
      <c r="AE58" s="16"/>
      <c r="AF58" s="16"/>
    </row>
    <row r="59" spans="2:32">
      <c r="B59" s="17"/>
      <c r="C59" s="17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6"/>
      <c r="AB59" s="16"/>
      <c r="AC59" s="16"/>
      <c r="AD59" s="16"/>
      <c r="AE59" s="16"/>
      <c r="AF59" s="16"/>
    </row>
    <row r="60" spans="2:32">
      <c r="B60" s="17"/>
      <c r="C60" s="17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6"/>
      <c r="AB60" s="16"/>
      <c r="AC60" s="16"/>
      <c r="AD60" s="16"/>
      <c r="AE60" s="16"/>
      <c r="AF60" s="16"/>
    </row>
    <row r="61" spans="2:32">
      <c r="B61" s="17"/>
      <c r="C61" s="17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6"/>
      <c r="AB61" s="16"/>
      <c r="AC61" s="16"/>
      <c r="AD61" s="16"/>
      <c r="AE61" s="16"/>
      <c r="AF61" s="16"/>
    </row>
    <row r="62" spans="2:32">
      <c r="B62" s="17"/>
      <c r="C62" s="17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6"/>
      <c r="AB62" s="16"/>
      <c r="AC62" s="16"/>
      <c r="AD62" s="16"/>
      <c r="AE62" s="16"/>
      <c r="AF62" s="16"/>
    </row>
    <row r="63" spans="2:32">
      <c r="B63" s="17"/>
      <c r="C63" s="17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6"/>
      <c r="AB63" s="16"/>
      <c r="AC63" s="16"/>
      <c r="AD63" s="16"/>
      <c r="AE63" s="16"/>
      <c r="AF63" s="16"/>
    </row>
    <row r="64" spans="2:32">
      <c r="B64" s="17"/>
      <c r="C64" s="17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6"/>
      <c r="AB64" s="16"/>
      <c r="AC64" s="16"/>
      <c r="AD64" s="16"/>
      <c r="AE64" s="16"/>
      <c r="AF64" s="16"/>
    </row>
    <row r="65" spans="2:32">
      <c r="B65" s="17"/>
      <c r="C65" s="17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6"/>
      <c r="AB65" s="16"/>
      <c r="AC65" s="16"/>
      <c r="AD65" s="16"/>
      <c r="AE65" s="16"/>
      <c r="AF65" s="16"/>
    </row>
    <row r="66" spans="2:32">
      <c r="B66" s="17"/>
      <c r="C66" s="17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6"/>
      <c r="AB66" s="16"/>
      <c r="AC66" s="16"/>
      <c r="AD66" s="16"/>
      <c r="AE66" s="16"/>
      <c r="AF66" s="16"/>
    </row>
    <row r="67" spans="2:32">
      <c r="B67" s="17"/>
      <c r="C67" s="17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6"/>
      <c r="AB67" s="16"/>
      <c r="AC67" s="16"/>
      <c r="AD67" s="16"/>
      <c r="AE67" s="16"/>
      <c r="AF67" s="16"/>
    </row>
    <row r="68" spans="2:32">
      <c r="B68" s="17"/>
      <c r="C68" s="17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6"/>
      <c r="AB68" s="16"/>
      <c r="AC68" s="16"/>
      <c r="AD68" s="16"/>
      <c r="AE68" s="16"/>
      <c r="AF68" s="16"/>
    </row>
    <row r="69" spans="2:32">
      <c r="B69" s="17"/>
      <c r="C69" s="17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6"/>
      <c r="AB69" s="16"/>
      <c r="AC69" s="16"/>
      <c r="AD69" s="16"/>
      <c r="AE69" s="16"/>
      <c r="AF69" s="16"/>
    </row>
    <row r="70" spans="2:32">
      <c r="B70" s="17"/>
      <c r="C70" s="17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6"/>
      <c r="AB70" s="16"/>
      <c r="AC70" s="16"/>
      <c r="AD70" s="16"/>
      <c r="AE70" s="16"/>
      <c r="AF70" s="16"/>
    </row>
    <row r="71" spans="2:32">
      <c r="B71" s="17"/>
      <c r="C71" s="17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6"/>
      <c r="AB71" s="16"/>
      <c r="AC71" s="16"/>
      <c r="AD71" s="16"/>
      <c r="AE71" s="16"/>
      <c r="AF71" s="16"/>
    </row>
    <row r="72" spans="2:32"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</row>
    <row r="73" spans="2:32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</row>
    <row r="74" spans="2:32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</row>
    <row r="75" spans="2:32"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</row>
    <row r="76" spans="2:32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</row>
    <row r="77" spans="2:32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</row>
    <row r="78" spans="2:32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</row>
    <row r="79" spans="2:32"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</row>
    <row r="80" spans="2:32"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</row>
    <row r="81" spans="2:32"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</row>
    <row r="82" spans="2:32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</row>
    <row r="83" spans="2:32"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</row>
    <row r="84" spans="2:32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</row>
    <row r="85" spans="2:32"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</row>
  </sheetData>
  <mergeCells count="1">
    <mergeCell ref="N2:O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P2"/>
  <sheetViews>
    <sheetView workbookViewId="0">
      <selection activeCell="C4" sqref="C4"/>
    </sheetView>
  </sheetViews>
  <sheetFormatPr baseColWidth="10" defaultColWidth="8.83203125" defaultRowHeight="15"/>
  <cols>
    <col min="1" max="1" width="38" customWidth="1"/>
    <col min="2" max="2" width="10.1640625" bestFit="1" customWidth="1"/>
    <col min="3" max="42" width="9.33203125" bestFit="1" customWidth="1"/>
  </cols>
  <sheetData>
    <row r="1" spans="1:42"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>
        <v>2024</v>
      </c>
      <c r="Q1">
        <v>2025</v>
      </c>
      <c r="R1">
        <v>2026</v>
      </c>
      <c r="S1">
        <v>2027</v>
      </c>
      <c r="T1">
        <v>2028</v>
      </c>
      <c r="U1">
        <v>2029</v>
      </c>
      <c r="V1">
        <v>2030</v>
      </c>
      <c r="W1">
        <v>2031</v>
      </c>
      <c r="X1">
        <v>2032</v>
      </c>
      <c r="Y1">
        <v>2033</v>
      </c>
      <c r="Z1">
        <v>2034</v>
      </c>
      <c r="AA1">
        <v>2035</v>
      </c>
      <c r="AB1">
        <v>2036</v>
      </c>
      <c r="AC1">
        <v>2037</v>
      </c>
      <c r="AD1">
        <v>2038</v>
      </c>
      <c r="AE1">
        <v>2039</v>
      </c>
      <c r="AF1">
        <v>2040</v>
      </c>
      <c r="AG1">
        <v>2041</v>
      </c>
      <c r="AH1">
        <v>2042</v>
      </c>
      <c r="AI1">
        <v>2043</v>
      </c>
      <c r="AJ1">
        <v>2044</v>
      </c>
      <c r="AK1">
        <v>2045</v>
      </c>
      <c r="AL1">
        <v>2046</v>
      </c>
      <c r="AM1">
        <v>2047</v>
      </c>
      <c r="AN1">
        <v>2048</v>
      </c>
      <c r="AO1">
        <v>2049</v>
      </c>
      <c r="AP1">
        <v>2050</v>
      </c>
    </row>
    <row r="2" spans="1:42">
      <c r="A2" t="s">
        <v>2</v>
      </c>
      <c r="B2" s="4">
        <f>Calculations!C19</f>
        <v>18483595.053112</v>
      </c>
      <c r="C2" s="4">
        <f>Calculations!D19</f>
        <v>18674556.031574003</v>
      </c>
      <c r="D2" s="4">
        <f>Calculations!E19</f>
        <v>18868515.746482</v>
      </c>
      <c r="E2" s="4">
        <f>Calculations!F19</f>
        <v>19217634.285574</v>
      </c>
      <c r="F2" s="4">
        <f>Calculations!G19</f>
        <v>19547645.666416001</v>
      </c>
      <c r="G2" s="4">
        <f>Calculations!H19</f>
        <v>20713990.101966001</v>
      </c>
      <c r="H2" s="4">
        <f>Calculations!I19</f>
        <v>21039697.867262002</v>
      </c>
      <c r="I2" s="4">
        <f>Calculations!J19</f>
        <v>21189851.281739146</v>
      </c>
      <c r="J2" s="4">
        <f>Calculations!K19</f>
        <v>21231150.971556</v>
      </c>
      <c r="K2" s="4">
        <f>Calculations!L19</f>
        <v>21376713.342016</v>
      </c>
      <c r="L2" s="4">
        <f>Calculations!M19</f>
        <v>21437662.380664002</v>
      </c>
      <c r="M2" s="4">
        <f>Calculations!N19</f>
        <v>22441105.701109044</v>
      </c>
      <c r="N2" s="4">
        <f>Calculations!O19</f>
        <v>22797600.324763812</v>
      </c>
      <c r="O2" s="4">
        <f>Calculations!P19</f>
        <v>23154094.948418602</v>
      </c>
      <c r="P2" s="4">
        <f>Calculations!Q19</f>
        <v>23510589.572073381</v>
      </c>
      <c r="Q2" s="4">
        <f>Calculations!R19</f>
        <v>23867084.195728093</v>
      </c>
      <c r="R2" s="4">
        <f>Calculations!S19</f>
        <v>24223578.81938288</v>
      </c>
      <c r="S2" s="4">
        <f>Calculations!T19</f>
        <v>24580073.443037655</v>
      </c>
      <c r="T2" s="4">
        <f>Calculations!U19</f>
        <v>24936568.066692494</v>
      </c>
      <c r="U2" s="4">
        <f>Calculations!V19</f>
        <v>25293062.690347269</v>
      </c>
      <c r="V2" s="4">
        <f>Calculations!W19</f>
        <v>25649557.314001985</v>
      </c>
      <c r="W2" s="4">
        <f>Calculations!X19</f>
        <v>26006051.937656768</v>
      </c>
      <c r="X2" s="4">
        <f>Calculations!Y19</f>
        <v>26362652.844140057</v>
      </c>
      <c r="Y2" s="4">
        <f>Calculations!Z19</f>
        <v>26719492.289798435</v>
      </c>
      <c r="Z2" s="4">
        <f>Calculations!AA19</f>
        <v>27076331.735456754</v>
      </c>
      <c r="AA2" s="4">
        <f>Calculations!AB19</f>
        <v>27433171.181115136</v>
      </c>
      <c r="AB2" s="4">
        <f>Calculations!AC19</f>
        <v>27790010.626773514</v>
      </c>
      <c r="AC2" s="4">
        <f>Calculations!AD19</f>
        <v>28146850.072431896</v>
      </c>
      <c r="AD2" s="4">
        <f>Calculations!AE19</f>
        <v>28503689.518090215</v>
      </c>
      <c r="AE2" s="4">
        <f>Calculations!AF19</f>
        <v>28860528.963748597</v>
      </c>
      <c r="AF2" s="4">
        <f>Calculations!AG19</f>
        <v>29217368.409406975</v>
      </c>
      <c r="AG2" s="4">
        <f>Calculations!AH19</f>
        <v>29574207.855065357</v>
      </c>
      <c r="AH2" s="4">
        <f>Calculations!AI19</f>
        <v>29931047.300723724</v>
      </c>
      <c r="AI2" s="4">
        <f>Calculations!AJ19</f>
        <v>30287886.746382106</v>
      </c>
      <c r="AJ2" s="4">
        <f>Calculations!AK19</f>
        <v>30644726.192040488</v>
      </c>
      <c r="AK2" s="4">
        <f>Calculations!AL19</f>
        <v>31001565.637698866</v>
      </c>
      <c r="AL2" s="4">
        <f>Calculations!AM19</f>
        <v>31358405.083357185</v>
      </c>
      <c r="AM2" s="4">
        <f>Calculations!AN19</f>
        <v>31715244.529015567</v>
      </c>
      <c r="AN2" s="4">
        <f>Calculations!AO19</f>
        <v>32072083.974673945</v>
      </c>
      <c r="AO2" s="4">
        <f>Calculations!AP19</f>
        <v>32428923.420332327</v>
      </c>
      <c r="AP2" s="4">
        <f>Calculations!AQ19</f>
        <v>32785762.86599071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EPSIS</vt:lpstr>
      <vt:lpstr>Transmission_Cap</vt:lpstr>
      <vt:lpstr>Line_length</vt:lpstr>
      <vt:lpstr>Calculations</vt:lpstr>
      <vt:lpstr>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Sanghyun Hong</cp:lastModifiedBy>
  <dcterms:created xsi:type="dcterms:W3CDTF">2015-07-06T20:49:06Z</dcterms:created>
  <dcterms:modified xsi:type="dcterms:W3CDTF">2021-09-30T04:32:59Z</dcterms:modified>
</cp:coreProperties>
</file>