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Request\elec\GBSC\"/>
    </mc:Choice>
  </mc:AlternateContent>
  <xr:revisionPtr revIDLastSave="0" documentId="13_ncr:1_{84CB9762-BBC9-437D-BE59-63676D1B60C2}" xr6:coauthVersionLast="47" xr6:coauthVersionMax="47" xr10:uidLastSave="{00000000-0000-0000-0000-000000000000}"/>
  <bookViews>
    <workbookView xWindow="13350" yWindow="440" windowWidth="22630" windowHeight="20520" activeTab="2" xr2:uid="{00000000-000D-0000-FFFF-FFFF00000000}"/>
  </bookViews>
  <sheets>
    <sheet name="About" sheetId="1" r:id="rId1"/>
    <sheet name="18-20_Cap" sheetId="16" r:id="rId2"/>
    <sheet name="20-50_Cap" sheetId="18" r:id="rId3"/>
    <sheet name="AEO Table 9 (2019)" sheetId="8" state="hidden" r:id="rId4"/>
    <sheet name="BGBSC" sheetId="3" r:id="rId5"/>
    <sheet name="PAGBSC" sheetId="5" r:id="rId6"/>
    <sheet name="SYGBSC" sheetId="9" r:id="rId7"/>
  </sheets>
  <definedNames>
    <definedName name="gigwatts_to_megawatts">About!$A$37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B2" i="5" l="1" a="1"/>
  <c r="B2" i="5" s="1"/>
  <c r="C2" i="5" a="1"/>
  <c r="C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/>
  <c r="W2" i="5" a="1"/>
  <c r="W2" i="5" s="1"/>
  <c r="X2" i="5" a="1"/>
  <c r="X2" i="5" s="1"/>
  <c r="Y2" i="5" a="1"/>
  <c r="Y2" i="5" s="1"/>
  <c r="Z2" i="5" a="1"/>
  <c r="Z2" i="5" s="1"/>
  <c r="AA2" i="5" a="1"/>
  <c r="AA2" i="5" s="1"/>
  <c r="AB2" i="5" a="1"/>
  <c r="AB2" i="5" s="1"/>
  <c r="AC2" i="5" a="1"/>
  <c r="AC2" i="5" s="1"/>
  <c r="AD2" i="5" a="1"/>
  <c r="AD2" i="5" s="1"/>
  <c r="AE2" i="5" a="1"/>
  <c r="AE2" i="5" s="1"/>
  <c r="AF2" i="5" a="1"/>
  <c r="AF2" i="5" s="1"/>
  <c r="D2" i="5" a="1"/>
  <c r="D2" i="5" s="1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D14" i="18" l="1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C17" i="18"/>
  <c r="C16" i="18"/>
  <c r="C15" i="18"/>
  <c r="C14" i="18"/>
  <c r="D7" i="18"/>
  <c r="E9" i="18" s="1"/>
  <c r="E7" i="18"/>
  <c r="I14" i="16"/>
  <c r="H14" i="16"/>
  <c r="C18" i="16"/>
  <c r="S7" i="18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R7" i="18"/>
  <c r="S5" i="18" s="1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R5" i="18"/>
  <c r="Q7" i="18"/>
  <c r="F7" i="18"/>
  <c r="G7" i="18"/>
  <c r="H7" i="18"/>
  <c r="I7" i="18"/>
  <c r="J7" i="18"/>
  <c r="K7" i="18"/>
  <c r="L7" i="18"/>
  <c r="M7" i="18"/>
  <c r="N7" i="18"/>
  <c r="O7" i="18"/>
  <c r="P7" i="18"/>
  <c r="C19" i="16"/>
  <c r="D8" i="16"/>
  <c r="E8" i="16"/>
  <c r="F8" i="16"/>
  <c r="G8" i="16"/>
  <c r="C8" i="16"/>
  <c r="C12" i="18" l="1"/>
  <c r="D12" i="18" s="1"/>
  <c r="E12" i="18" s="1"/>
  <c r="F12" i="18" s="1"/>
  <c r="G12" i="18" s="1"/>
  <c r="H12" i="18" s="1"/>
  <c r="I12" i="18" s="1"/>
  <c r="J12" i="18" s="1"/>
  <c r="K12" i="18" s="1"/>
  <c r="L12" i="18" s="1"/>
  <c r="M12" i="18" s="1"/>
  <c r="N12" i="18" s="1"/>
  <c r="O12" i="18" s="1"/>
  <c r="P12" i="18" s="1"/>
  <c r="Q12" i="18" s="1"/>
  <c r="R12" i="18" s="1"/>
  <c r="S12" i="18" s="1"/>
  <c r="T12" i="18" s="1"/>
  <c r="U12" i="18" s="1"/>
  <c r="V12" i="18" s="1"/>
  <c r="W12" i="18" s="1"/>
  <c r="X12" i="18" s="1"/>
  <c r="Y12" i="18" s="1"/>
  <c r="Z12" i="18" s="1"/>
  <c r="AA12" i="18" s="1"/>
  <c r="AB12" i="18" s="1"/>
  <c r="AC12" i="18" s="1"/>
  <c r="AD12" i="18" s="1"/>
  <c r="AE12" i="18" s="1"/>
  <c r="AF12" i="18" s="1"/>
  <c r="AG12" i="18" s="1"/>
  <c r="T5" i="18" l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<sst xmlns="http://schemas.openxmlformats.org/spreadsheetml/2006/main" count="365" uniqueCount="184">
  <si>
    <t>Source: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</si>
  <si>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</si>
  <si>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</si>
  <si>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</si>
  <si>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</si>
  <si>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</si>
  <si>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</si>
  <si>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</si>
  <si>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</si>
  <si>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</si>
  <si>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</si>
  <si>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</si>
  <si>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</si>
  <si>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</si>
  <si>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</si>
  <si>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</si>
  <si>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</si>
  <si>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</si>
  <si>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</si>
  <si>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</si>
  <si>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</si>
  <si>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</si>
  <si>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</si>
  <si>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</si>
  <si>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</si>
  <si>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</si>
  <si>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</si>
  <si>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</si>
  <si>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</si>
  <si>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</si>
  <si>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</si>
  <si>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</si>
  <si>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</si>
  <si>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</si>
  <si>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</si>
  <si>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</si>
  <si>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</si>
  <si>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</si>
  <si>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</si>
  <si>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</si>
  <si>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</si>
  <si>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</si>
  <si>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</si>
  <si>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</si>
  <si>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</si>
  <si>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</si>
  <si>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</si>
  <si>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</si>
  <si>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</si>
  <si>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</si>
  <si>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</si>
  <si>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</si>
  <si>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</si>
  <si>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</si>
  <si>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</si>
  <si>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</si>
  <si>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</si>
  <si>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</si>
  <si>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</si>
  <si>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</si>
  <si>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</si>
  <si>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</si>
  <si>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</si>
  <si>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</si>
  <si>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</si>
  <si>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</si>
  <si>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</si>
  <si>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</si>
  <si>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</si>
  <si>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</si>
  <si>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</si>
  <si>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</si>
  <si>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</si>
  <si>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</si>
  <si>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</si>
  <si>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</si>
  <si>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</si>
  <si>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</si>
  <si>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</si>
  <si>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</si>
  <si>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</si>
  <si>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</si>
  <si>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</si>
  <si>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</si>
  <si>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</si>
  <si>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</si>
  <si>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</si>
  <si>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</si>
  <si>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</si>
  <si>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</si>
  <si>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</si>
  <si>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</si>
  <si>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</si>
  <si>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</si>
  <si>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</si>
  <si>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</si>
  <si>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</si>
  <si>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</si>
  <si>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</si>
  <si>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</si>
  <si>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</si>
  <si>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</si>
  <si>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</si>
  <si>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</si>
  <si>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</si>
  <si>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</si>
  <si>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</si>
  <si>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</si>
  <si>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</si>
  <si>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</si>
  <si>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</si>
  <si>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</si>
  <si>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</si>
  <si>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</si>
  <si>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</si>
  <si>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</si>
  <si>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</si>
  <si>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</si>
  <si>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</si>
  <si>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</si>
  <si>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</si>
  <si>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</si>
  <si>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</si>
  <si>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</si>
  <si>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</si>
  <si>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Battery Storage Capacity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</si>
  <si>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</si>
  <si>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</si>
  <si>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</si>
  <si>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</si>
  <si>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</si>
  <si>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</si>
  <si>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</si>
  <si>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</si>
  <si>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</si>
  <si>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</si>
  <si>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</si>
  <si>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</si>
  <si>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</si>
  <si>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</si>
  <si>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</si>
  <si>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</si>
  <si>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</si>
  <si>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The "Start Year" is the year prior to the first simulated year.</t>
  </si>
  <si>
    <t>GBSC Start Year Grid Battery Storage Capacity</t>
  </si>
  <si>
    <t>MW</t>
    <phoneticPr fontId="28" type="noConversion"/>
  </si>
  <si>
    <t>https://www.data.go.kr/data/15080672/fileData.do</t>
  </si>
  <si>
    <t>KPX</t>
    <phoneticPr fontId="28" type="noConversion"/>
  </si>
  <si>
    <t>2018~2020</t>
    <phoneticPr fontId="28" type="noConversion"/>
  </si>
  <si>
    <t>ESS Capacity by month</t>
    <phoneticPr fontId="28" type="noConversion"/>
  </si>
  <si>
    <t>unit : MW</t>
    <phoneticPr fontId="28" type="noConversion"/>
  </si>
  <si>
    <t>NARS</t>
    <phoneticPr fontId="28" type="noConversion"/>
  </si>
  <si>
    <t>https://www.nars.go.kr/report/view.do?categoryId=&amp;cmsCode=CM0155&amp;searchType=ALL&amp;searchKeyword=&amp;brdSeq=29339</t>
  </si>
  <si>
    <t>Table 2</t>
    <phoneticPr fontId="28" type="noConversion"/>
  </si>
  <si>
    <t>2018 ESS Capacity</t>
    <phoneticPr fontId="28" type="noConversion"/>
  </si>
  <si>
    <t>ESS Capacity (2018)</t>
    <phoneticPr fontId="28" type="noConversion"/>
  </si>
  <si>
    <t>피크저감용</t>
    <phoneticPr fontId="28" type="noConversion"/>
  </si>
  <si>
    <t>재생에너지 연계용</t>
    <phoneticPr fontId="28" type="noConversion"/>
  </si>
  <si>
    <t>주파수조정용</t>
    <phoneticPr fontId="28" type="noConversion"/>
  </si>
  <si>
    <t>기타</t>
    <phoneticPr fontId="28" type="noConversion"/>
  </si>
  <si>
    <t>Total</t>
    <phoneticPr fontId="28" type="noConversion"/>
  </si>
  <si>
    <t>배터리 용량 기준 (MWh)</t>
    <phoneticPr fontId="28" type="noConversion"/>
  </si>
  <si>
    <t>PCS 출력 기준 (MW)</t>
    <phoneticPr fontId="28" type="noConversion"/>
  </si>
  <si>
    <t>-</t>
    <phoneticPr fontId="28" type="noConversion"/>
  </si>
  <si>
    <t>MWh / MW</t>
    <phoneticPr fontId="28" type="noConversion"/>
  </si>
  <si>
    <t>https://www.sedaily.com/NewsVIew/22L8HOBDNQ</t>
  </si>
  <si>
    <t>신규 사업장 (개)</t>
    <phoneticPr fontId="28" type="noConversion"/>
  </si>
  <si>
    <t>1개 to MWh</t>
    <phoneticPr fontId="28" type="noConversion"/>
  </si>
  <si>
    <t>1MWh to MW</t>
    <phoneticPr fontId="28" type="noConversion"/>
  </si>
  <si>
    <t>* Assume power to energy ratio 3</t>
    <phoneticPr fontId="28" type="noConversion"/>
  </si>
  <si>
    <t>ESS Cap</t>
    <phoneticPr fontId="28" type="noConversion"/>
  </si>
  <si>
    <t xml:space="preserve"> * Assume increasing rate is constant after 2034</t>
    <phoneticPr fontId="28" type="noConversion"/>
  </si>
  <si>
    <t># MOTIE - ESS Peak reduction (2020-2034)</t>
    <phoneticPr fontId="28" type="noConversion"/>
  </si>
  <si>
    <t>Increasing rate</t>
    <phoneticPr fontId="28" type="noConversion"/>
  </si>
  <si>
    <t>ESS Cap.</t>
    <phoneticPr fontId="28" type="noConversion"/>
  </si>
  <si>
    <t>증가율변화율</t>
    <phoneticPr fontId="28" type="noConversion"/>
  </si>
  <si>
    <t>* 한 개당 용량 - 2020년 589개 : 2866MWh = 1개 : 2866/589MWh</t>
    <phoneticPr fontId="28" type="noConversion"/>
  </si>
  <si>
    <t>MOTIE</t>
    <phoneticPr fontId="28" type="noConversion"/>
  </si>
  <si>
    <t>20-50 Increasing rate of ESS Capacity</t>
    <phoneticPr fontId="28" type="noConversion"/>
  </si>
  <si>
    <t>https://www.etrans.or.kr/lib/gen_download.php?file_name=%EC%A0%9C9%EC%B0%A8%EC%A0%84%EB%A0%A5%EC%88%98%EA%B8%89%EA%B8%B0%EB%B3%B8%EA%B3%84%ED%9A%8D.pdf</t>
    <phoneticPr fontId="28" type="noConversion"/>
  </si>
  <si>
    <t>Seoul Economy</t>
    <phoneticPr fontId="28" type="noConversion"/>
  </si>
  <si>
    <t>New ESS sites</t>
    <phoneticPr fontId="28" type="noConversion"/>
  </si>
  <si>
    <t>9th Electricity supply basic plan</t>
    <phoneticPr fontId="28" type="noConversion"/>
  </si>
  <si>
    <t>Peak reduction plan - ESS (2020~2034)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</si>
</sst>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[$€-2]* #,##0.00_);_([$€-2]* \(#,##0.00\);_([$€-2]* &quot;-&quot;??_)"/>
    <numFmt numFmtId="177" formatCode="#,##0.0"/>
    <numFmt numFmtId="178" formatCode="0.0%"/>
  </numFmts>
  <fonts count="3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76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4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77" fontId="0" fillId="0" borderId="12" xfId="56" applyNumberFormat="1" applyFont="1" applyAlignment="1">
      <alignment horizontal="right" wrapText="1"/>
    </xf>
    <xf numFmtId="178" fontId="0" fillId="0" borderId="12" xfId="56" applyNumberFormat="1" applyFont="1" applyAlignment="1">
      <alignment horizontal="right" wrapText="1"/>
    </xf>
    <xf numFmtId="177" fontId="22" fillId="0" borderId="11" xfId="55" applyNumberFormat="1" applyAlignment="1">
      <alignment horizontal="right" wrapText="1"/>
    </xf>
    <xf numFmtId="178" fontId="22" fillId="0" borderId="11" xfId="55" applyNumberFormat="1" applyAlignment="1">
      <alignment horizontal="right" wrapText="1"/>
    </xf>
    <xf numFmtId="0" fontId="24" fillId="17" borderId="0" xfId="0" applyFont="1" applyFill="1"/>
    <xf numFmtId="0" fontId="0" fillId="17" borderId="12" xfId="56" applyFont="1" applyFill="1">
      <alignment wrapText="1"/>
    </xf>
    <xf numFmtId="177" fontId="0" fillId="17" borderId="12" xfId="56" applyNumberFormat="1" applyFont="1" applyFill="1" applyAlignment="1">
      <alignment horizontal="right" wrapText="1"/>
    </xf>
    <xf numFmtId="178" fontId="0" fillId="17" borderId="12" xfId="56" applyNumberFormat="1" applyFont="1" applyFill="1" applyAlignment="1">
      <alignment horizontal="right" wrapText="1"/>
    </xf>
    <xf numFmtId="0" fontId="0" fillId="17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0" borderId="0" xfId="0" applyAlignment="1">
      <alignment horizontal="center"/>
    </xf>
    <xf numFmtId="0" fontId="30" fillId="0" borderId="0" xfId="0" applyFont="1"/>
    <xf numFmtId="0" fontId="0" fillId="20" borderId="0" xfId="0" applyFill="1"/>
    <xf numFmtId="0" fontId="29" fillId="20" borderId="0" xfId="0" applyFont="1" applyFill="1"/>
    <xf numFmtId="0" fontId="0" fillId="0" borderId="0" xfId="0" applyAlignment="1">
      <alignment horizontal="right" vertical="center"/>
    </xf>
    <xf numFmtId="0" fontId="0" fillId="21" borderId="0" xfId="0" applyFill="1"/>
    <xf numFmtId="0" fontId="0" fillId="21" borderId="0" xfId="0" applyFill="1" applyAlignment="1">
      <alignment horizontal="right" vertical="center"/>
    </xf>
    <xf numFmtId="0" fontId="31" fillId="0" borderId="0" xfId="0" applyFont="1" applyFill="1"/>
    <xf numFmtId="0" fontId="0" fillId="0" borderId="0" xfId="0" applyFill="1"/>
    <xf numFmtId="0" fontId="32" fillId="0" borderId="0" xfId="0" applyFont="1"/>
    <xf numFmtId="0" fontId="0" fillId="18" borderId="0" xfId="0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" fillId="0" borderId="0" xfId="1" applyAlignment="1">
      <alignment horizontal="left"/>
    </xf>
    <xf numFmtId="0" fontId="21" fillId="0" borderId="13" xfId="57">
      <alignment wrapText="1"/>
    </xf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otnotes: top row" xfId="57" xr:uid="{00000000-0005-0000-0000-00001F000000}"/>
    <cellStyle name="Footnotes: top row 2" xfId="64" xr:uid="{09E8E243-1470-4CD0-B658-C11350CB5319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rmal 5" xfId="58" xr:uid="{BB67FBA3-26D7-431F-A684-0CCDA93EC42D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Table title" xfId="54" xr:uid="{00000000-0005-0000-0000-000036000000}"/>
    <cellStyle name="Table title 2" xfId="61" xr:uid="{D91F8C64-535F-417E-A952-541EE8F2C1E7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trans.or.kr/lib/gen_download.php?file_name=%EC%A0%9C9%EC%B0%A8%EC%A0%84%EB%A0%A5%EC%88%98%EA%B8%89%EA%B8%B0%EB%B3%B8%EA%B3%84%ED%9A%8D.pdf" TargetMode="External"/><Relationship Id="rId1" Type="http://schemas.openxmlformats.org/officeDocument/2006/relationships/hyperlink" Target="https://www.data.go.kr/data/15080672/fileData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33" sqref="B33"/>
    </sheetView>
  </sheetViews>
  <sheetFormatPr defaultRowHeight="17" x14ac:dyDescent="0.45"/>
  <cols>
    <col min="1" max="1" width="17.83203125" customWidth="1"/>
    <col min="2" max="2" width="60.75" customWidth="1"/>
  </cols>
  <sheetData>
    <row r="1" spans="1:2" x14ac:dyDescent="0.45">
      <c r="A1" s="1" t="s">
        <v>121</v>
      </c>
    </row>
    <row r="2" spans="1:2" s="6" customFormat="1" x14ac:dyDescent="0.45">
      <c r="A2" s="7" t="s">
        <v>120</v>
      </c>
    </row>
    <row r="3" spans="1:2" s="6" customFormat="1" x14ac:dyDescent="0.45">
      <c r="A3" s="7" t="s">
        <v>144</v>
      </c>
    </row>
    <row r="5" spans="1:2" x14ac:dyDescent="0.45">
      <c r="A5" s="7" t="s">
        <v>0</v>
      </c>
      <c r="B5" s="2" t="s">
        <v>124</v>
      </c>
    </row>
    <row r="6" spans="1:2" x14ac:dyDescent="0.45">
      <c r="B6" s="6" t="s">
        <v>147</v>
      </c>
    </row>
    <row r="7" spans="1:2" x14ac:dyDescent="0.45">
      <c r="B7" s="3" t="s">
        <v>148</v>
      </c>
    </row>
    <row r="8" spans="1:2" x14ac:dyDescent="0.45">
      <c r="B8" t="s">
        <v>149</v>
      </c>
    </row>
    <row r="9" spans="1:2" x14ac:dyDescent="0.45">
      <c r="B9" s="4" t="s">
        <v>146</v>
      </c>
    </row>
    <row r="10" spans="1:2" x14ac:dyDescent="0.45">
      <c r="B10" s="6" t="s">
        <v>150</v>
      </c>
    </row>
    <row r="12" spans="1:2" x14ac:dyDescent="0.45">
      <c r="B12" t="s">
        <v>151</v>
      </c>
    </row>
    <row r="13" spans="1:2" x14ac:dyDescent="0.45">
      <c r="B13" s="3" t="s">
        <v>154</v>
      </c>
    </row>
    <row r="14" spans="1:2" s="6" customFormat="1" x14ac:dyDescent="0.45">
      <c r="B14" s="6" t="s">
        <v>153</v>
      </c>
    </row>
    <row r="15" spans="1:2" x14ac:dyDescent="0.45">
      <c r="B15" s="4" t="s">
        <v>152</v>
      </c>
    </row>
    <row r="16" spans="1:2" s="6" customFormat="1" x14ac:dyDescent="0.45"/>
    <row r="17" spans="1:2" s="6" customFormat="1" x14ac:dyDescent="0.45">
      <c r="B17" s="6" t="s">
        <v>180</v>
      </c>
    </row>
    <row r="18" spans="1:2" s="6" customFormat="1" x14ac:dyDescent="0.45">
      <c r="B18" s="3">
        <v>2020</v>
      </c>
    </row>
    <row r="19" spans="1:2" s="6" customFormat="1" x14ac:dyDescent="0.45">
      <c r="B19" s="3" t="s">
        <v>181</v>
      </c>
    </row>
    <row r="20" spans="1:2" s="6" customFormat="1" x14ac:dyDescent="0.45">
      <c r="B20" s="4" t="s">
        <v>165</v>
      </c>
    </row>
    <row r="21" spans="1:2" s="6" customFormat="1" x14ac:dyDescent="0.45"/>
    <row r="22" spans="1:2" s="6" customFormat="1" x14ac:dyDescent="0.45">
      <c r="B22" s="2" t="s">
        <v>178</v>
      </c>
    </row>
    <row r="23" spans="1:2" s="6" customFormat="1" x14ac:dyDescent="0.45">
      <c r="B23" s="6" t="s">
        <v>177</v>
      </c>
    </row>
    <row r="24" spans="1:2" s="6" customFormat="1" x14ac:dyDescent="0.45">
      <c r="B24" s="6" t="s">
        <v>182</v>
      </c>
    </row>
    <row r="25" spans="1:2" s="6" customFormat="1" x14ac:dyDescent="0.45">
      <c r="B25" s="6" t="s">
        <v>183</v>
      </c>
    </row>
    <row r="26" spans="1:2" x14ac:dyDescent="0.45">
      <c r="B26" s="45" t="s">
        <v>179</v>
      </c>
    </row>
    <row r="28" spans="1:2" s="6" customFormat="1" x14ac:dyDescent="0.45"/>
    <row r="31" spans="1:2" x14ac:dyDescent="0.45">
      <c r="A31" s="7" t="s">
        <v>1</v>
      </c>
      <c r="B31" s="3"/>
    </row>
    <row r="32" spans="1:2" x14ac:dyDescent="0.45">
      <c r="A32" s="5" t="s">
        <v>119</v>
      </c>
    </row>
    <row r="34" spans="1:2" x14ac:dyDescent="0.45">
      <c r="A34" s="6" t="s">
        <v>143</v>
      </c>
      <c r="B34" s="6"/>
    </row>
    <row r="36" spans="1:2" x14ac:dyDescent="0.45">
      <c r="A36" s="7"/>
    </row>
    <row r="37" spans="1:2" x14ac:dyDescent="0.45">
      <c r="A37" s="3"/>
      <c r="B37" s="6"/>
    </row>
  </sheetData>
  <phoneticPr fontId="28" type="noConversion"/>
  <hyperlinks>
    <hyperlink ref="B9" r:id="rId1" xr:uid="{30F5CC46-20E2-40F4-9B29-25812E0A8CD6}"/>
    <hyperlink ref="B26" r:id="rId2" xr:uid="{792E87EA-D14C-4C49-83A8-1EE08E76DC4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0CEB-8B57-4EE8-A0A2-9EC72D43545D}">
  <dimension ref="B3:I20"/>
  <sheetViews>
    <sheetView workbookViewId="0">
      <selection activeCell="H14" sqref="H14"/>
    </sheetView>
  </sheetViews>
  <sheetFormatPr defaultRowHeight="17" x14ac:dyDescent="0.45"/>
  <cols>
    <col min="2" max="2" width="15.5" customWidth="1"/>
    <col min="3" max="3" width="11.58203125" customWidth="1"/>
    <col min="4" max="4" width="16.75" customWidth="1"/>
    <col min="5" max="5" width="12.58203125" customWidth="1"/>
    <col min="6" max="7" width="9" customWidth="1"/>
  </cols>
  <sheetData>
    <row r="3" spans="2:9" x14ac:dyDescent="0.45">
      <c r="B3" t="s">
        <v>155</v>
      </c>
    </row>
    <row r="4" spans="2:9" x14ac:dyDescent="0.45">
      <c r="C4" t="s">
        <v>156</v>
      </c>
      <c r="D4" t="s">
        <v>157</v>
      </c>
      <c r="E4" t="s">
        <v>158</v>
      </c>
      <c r="F4" t="s">
        <v>159</v>
      </c>
      <c r="G4" t="s">
        <v>160</v>
      </c>
    </row>
    <row r="5" spans="2:9" ht="34" x14ac:dyDescent="0.45">
      <c r="B5" s="28" t="s">
        <v>162</v>
      </c>
      <c r="C5" s="27">
        <v>642</v>
      </c>
      <c r="D5" s="32">
        <v>571</v>
      </c>
      <c r="E5" s="27">
        <v>376</v>
      </c>
      <c r="F5" s="27">
        <v>16</v>
      </c>
      <c r="G5" s="31">
        <v>1605</v>
      </c>
    </row>
    <row r="6" spans="2:9" ht="34" x14ac:dyDescent="0.45">
      <c r="B6" s="28" t="s">
        <v>161</v>
      </c>
      <c r="C6" s="27">
        <v>2757</v>
      </c>
      <c r="D6" s="27">
        <v>1859</v>
      </c>
      <c r="E6" s="27">
        <v>103</v>
      </c>
      <c r="F6" s="27">
        <v>54</v>
      </c>
      <c r="G6" s="27">
        <v>4773</v>
      </c>
    </row>
    <row r="8" spans="2:9" x14ac:dyDescent="0.45">
      <c r="B8" s="33" t="s">
        <v>164</v>
      </c>
      <c r="C8">
        <f>C6/C5</f>
        <v>4.2943925233644862</v>
      </c>
      <c r="D8" s="6">
        <f t="shared" ref="D8:G8" si="0">D6/D5</f>
        <v>3.2556917688266198</v>
      </c>
      <c r="E8" s="6">
        <f t="shared" si="0"/>
        <v>0.27393617021276595</v>
      </c>
      <c r="F8" s="6">
        <f t="shared" si="0"/>
        <v>3.375</v>
      </c>
      <c r="G8" s="6">
        <f t="shared" si="0"/>
        <v>2.9738317757009347</v>
      </c>
    </row>
    <row r="13" spans="2:9" x14ac:dyDescent="0.45">
      <c r="C13">
        <v>2019</v>
      </c>
      <c r="D13">
        <v>2020</v>
      </c>
      <c r="G13" s="34" t="s">
        <v>145</v>
      </c>
      <c r="H13">
        <v>2019</v>
      </c>
      <c r="I13">
        <v>2020</v>
      </c>
    </row>
    <row r="14" spans="2:9" x14ac:dyDescent="0.45">
      <c r="B14" t="s">
        <v>166</v>
      </c>
      <c r="C14">
        <v>479</v>
      </c>
      <c r="D14">
        <v>589</v>
      </c>
      <c r="G14" t="s">
        <v>170</v>
      </c>
      <c r="H14">
        <f>C14*$C$18*$C$19+G5</f>
        <v>2381.9179400113185</v>
      </c>
      <c r="I14" s="6">
        <f>D14*$C$18*$C$19+G5</f>
        <v>2560.3333333333335</v>
      </c>
    </row>
    <row r="16" spans="2:9" x14ac:dyDescent="0.45">
      <c r="B16" t="s">
        <v>176</v>
      </c>
    </row>
    <row r="18" spans="2:3" x14ac:dyDescent="0.45">
      <c r="B18" t="s">
        <v>167</v>
      </c>
      <c r="C18">
        <f>2866/589</f>
        <v>4.8658743633276744</v>
      </c>
    </row>
    <row r="19" spans="2:3" x14ac:dyDescent="0.45">
      <c r="B19" t="s">
        <v>168</v>
      </c>
      <c r="C19" s="35">
        <f>1/3</f>
        <v>0.33333333333333331</v>
      </c>
    </row>
    <row r="20" spans="2:3" x14ac:dyDescent="0.45">
      <c r="B20" s="36" t="s">
        <v>169</v>
      </c>
      <c r="C20" s="35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8D23-6BBE-4AD0-B993-956F6C797274}">
  <dimension ref="B2:AG17"/>
  <sheetViews>
    <sheetView tabSelected="1" topLeftCell="J1" workbookViewId="0">
      <selection activeCell="C12" sqref="C12"/>
    </sheetView>
  </sheetViews>
  <sheetFormatPr defaultRowHeight="17" x14ac:dyDescent="0.45"/>
  <cols>
    <col min="2" max="2" width="9.83203125" customWidth="1"/>
  </cols>
  <sheetData>
    <row r="2" spans="2:33" ht="25.5" x14ac:dyDescent="0.7">
      <c r="B2" s="42" t="s">
        <v>172</v>
      </c>
    </row>
    <row r="3" spans="2:33" ht="21" x14ac:dyDescent="0.55000000000000004">
      <c r="R3" s="40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2:33" x14ac:dyDescent="0.45">
      <c r="C4">
        <v>2020</v>
      </c>
      <c r="D4">
        <v>2021</v>
      </c>
      <c r="E4" s="6">
        <v>2022</v>
      </c>
      <c r="F4" s="6">
        <v>2023</v>
      </c>
      <c r="G4" s="6">
        <v>2024</v>
      </c>
      <c r="H4" s="6">
        <v>2025</v>
      </c>
      <c r="I4" s="6">
        <v>2026</v>
      </c>
      <c r="J4" s="6">
        <v>2027</v>
      </c>
      <c r="K4" s="6">
        <v>2028</v>
      </c>
      <c r="L4" s="6">
        <v>2029</v>
      </c>
      <c r="M4" s="6">
        <v>2030</v>
      </c>
      <c r="N4" s="6">
        <v>2031</v>
      </c>
      <c r="O4" s="6">
        <v>2032</v>
      </c>
      <c r="P4" s="6">
        <v>2033</v>
      </c>
      <c r="Q4" s="6">
        <v>2034</v>
      </c>
      <c r="R4" s="41">
        <v>2035</v>
      </c>
      <c r="S4" s="41">
        <v>2036</v>
      </c>
      <c r="T4" s="41">
        <v>2037</v>
      </c>
      <c r="U4" s="41">
        <v>2038</v>
      </c>
      <c r="V4" s="41">
        <v>2039</v>
      </c>
      <c r="W4" s="41">
        <v>2040</v>
      </c>
      <c r="X4" s="41">
        <v>2041</v>
      </c>
      <c r="Y4" s="41">
        <v>2042</v>
      </c>
      <c r="Z4" s="41">
        <v>2043</v>
      </c>
      <c r="AA4" s="41">
        <v>2044</v>
      </c>
      <c r="AB4" s="41">
        <v>2045</v>
      </c>
      <c r="AC4" s="41">
        <v>2046</v>
      </c>
      <c r="AD4" s="41">
        <v>2047</v>
      </c>
      <c r="AE4" s="41">
        <v>2048</v>
      </c>
      <c r="AF4" s="41">
        <v>2049</v>
      </c>
      <c r="AG4" s="41">
        <v>2050</v>
      </c>
    </row>
    <row r="5" spans="2:33" x14ac:dyDescent="0.45">
      <c r="C5">
        <v>105</v>
      </c>
      <c r="D5">
        <v>151</v>
      </c>
      <c r="E5">
        <v>266</v>
      </c>
      <c r="F5">
        <v>282</v>
      </c>
      <c r="G5">
        <v>297</v>
      </c>
      <c r="H5">
        <v>312</v>
      </c>
      <c r="I5">
        <v>328</v>
      </c>
      <c r="J5">
        <v>436</v>
      </c>
      <c r="K5">
        <v>566</v>
      </c>
      <c r="L5">
        <v>719</v>
      </c>
      <c r="M5">
        <v>892</v>
      </c>
      <c r="N5">
        <v>1080</v>
      </c>
      <c r="O5">
        <v>1276</v>
      </c>
      <c r="P5">
        <v>1471</v>
      </c>
      <c r="Q5">
        <v>1658</v>
      </c>
      <c r="R5">
        <f>Q5*(1+Q7)</f>
        <v>1868.7722637661457</v>
      </c>
      <c r="S5" s="6">
        <f t="shared" ref="S5:AG5" si="0">R5*(1+R7)</f>
        <v>2062.3102426959167</v>
      </c>
      <c r="T5" s="6">
        <f t="shared" si="0"/>
        <v>2233.0574818331074</v>
      </c>
      <c r="U5" s="6">
        <f t="shared" si="0"/>
        <v>2378.048461331915</v>
      </c>
      <c r="V5" s="6">
        <f t="shared" si="0"/>
        <v>2496.7868244939013</v>
      </c>
      <c r="W5" s="6">
        <f t="shared" si="0"/>
        <v>2590.7588970820821</v>
      </c>
      <c r="X5" s="6">
        <f t="shared" si="0"/>
        <v>2662.7753807200793</v>
      </c>
      <c r="Y5" s="6">
        <f t="shared" si="0"/>
        <v>2716.3159653067059</v>
      </c>
      <c r="Z5" s="6">
        <f t="shared" si="0"/>
        <v>2754.9914947105149</v>
      </c>
      <c r="AA5" s="6">
        <f t="shared" si="0"/>
        <v>2782.1713215527957</v>
      </c>
      <c r="AB5" s="6">
        <f t="shared" si="0"/>
        <v>2800.7722297369273</v>
      </c>
      <c r="AC5" s="6">
        <f t="shared" si="0"/>
        <v>2813.1769276812897</v>
      </c>
      <c r="AD5" s="6">
        <f t="shared" si="0"/>
        <v>2821.2412615771032</v>
      </c>
      <c r="AE5" s="6">
        <f t="shared" si="0"/>
        <v>2826.3526561750573</v>
      </c>
      <c r="AF5" s="6">
        <f t="shared" si="0"/>
        <v>2829.5110477265844</v>
      </c>
      <c r="AG5" s="6">
        <f t="shared" si="0"/>
        <v>2831.4131751078003</v>
      </c>
    </row>
    <row r="7" spans="2:33" ht="34" x14ac:dyDescent="0.45">
      <c r="B7" s="43" t="s">
        <v>173</v>
      </c>
      <c r="C7" s="30" t="s">
        <v>163</v>
      </c>
      <c r="D7" s="37">
        <f>F7</f>
        <v>6.0150375939849621E-2</v>
      </c>
      <c r="E7" s="37">
        <f>F7</f>
        <v>6.0150375939849621E-2</v>
      </c>
      <c r="F7" s="37">
        <f t="shared" ref="F7:Q7" si="1">(F5-E5)/E5</f>
        <v>6.0150375939849621E-2</v>
      </c>
      <c r="G7" s="37">
        <f t="shared" si="1"/>
        <v>5.3191489361702128E-2</v>
      </c>
      <c r="H7" s="37">
        <f t="shared" si="1"/>
        <v>5.0505050505050504E-2</v>
      </c>
      <c r="I7" s="37">
        <f t="shared" si="1"/>
        <v>5.128205128205128E-2</v>
      </c>
      <c r="J7" s="37">
        <f t="shared" si="1"/>
        <v>0.32926829268292684</v>
      </c>
      <c r="K7" s="37">
        <f t="shared" si="1"/>
        <v>0.29816513761467889</v>
      </c>
      <c r="L7" s="37">
        <f t="shared" si="1"/>
        <v>0.27031802120141341</v>
      </c>
      <c r="M7" s="37">
        <f t="shared" si="1"/>
        <v>0.24061196105702365</v>
      </c>
      <c r="N7" s="37">
        <f t="shared" si="1"/>
        <v>0.21076233183856502</v>
      </c>
      <c r="O7" s="37">
        <f t="shared" si="1"/>
        <v>0.18148148148148149</v>
      </c>
      <c r="P7" s="37">
        <f t="shared" si="1"/>
        <v>0.15282131661442006</v>
      </c>
      <c r="Q7" s="37">
        <f t="shared" si="1"/>
        <v>0.12712440516655338</v>
      </c>
      <c r="R7" s="39">
        <f>MAX(Q7*(1+R9), 0)</f>
        <v>0.10356423983933329</v>
      </c>
      <c r="S7" s="39">
        <f t="shared" ref="S7:AG7" si="2">MAX(R7*(1+S9), 0)</f>
        <v>8.279415754342799E-2</v>
      </c>
      <c r="T7" s="39">
        <f t="shared" si="2"/>
        <v>6.4929353891860081E-2</v>
      </c>
      <c r="U7" s="39">
        <f t="shared" si="2"/>
        <v>4.9931010697520574E-2</v>
      </c>
      <c r="V7" s="39">
        <f t="shared" si="2"/>
        <v>3.7637203010805101E-2</v>
      </c>
      <c r="W7" s="39">
        <f t="shared" si="2"/>
        <v>2.7797447195533447E-2</v>
      </c>
      <c r="X7" s="39">
        <f t="shared" si="2"/>
        <v>2.0107060090118544E-2</v>
      </c>
      <c r="Y7" s="39">
        <f t="shared" si="2"/>
        <v>1.4238229240552274E-2</v>
      </c>
      <c r="Z7" s="39">
        <f t="shared" si="2"/>
        <v>9.8656663348925238E-3</v>
      </c>
      <c r="AA7" s="39">
        <f t="shared" si="2"/>
        <v>6.6857522540164967E-3</v>
      </c>
      <c r="AB7" s="39">
        <f t="shared" si="2"/>
        <v>4.429027756222695E-3</v>
      </c>
      <c r="AC7" s="39">
        <f t="shared" si="2"/>
        <v>2.8666287628274145E-3</v>
      </c>
      <c r="AD7" s="39">
        <f t="shared" si="2"/>
        <v>1.811753807647415E-3</v>
      </c>
      <c r="AE7" s="39">
        <f t="shared" si="2"/>
        <v>1.1174796409875907E-3</v>
      </c>
      <c r="AF7" s="39">
        <f t="shared" si="2"/>
        <v>6.7224596374846094E-4</v>
      </c>
      <c r="AG7" s="39">
        <f t="shared" si="2"/>
        <v>3.9417294386824602E-4</v>
      </c>
    </row>
    <row r="8" spans="2:33" x14ac:dyDescent="0.45">
      <c r="R8" s="38" t="s">
        <v>171</v>
      </c>
      <c r="S8" s="38"/>
      <c r="T8" s="38"/>
      <c r="U8" s="38"/>
      <c r="V8" s="38"/>
    </row>
    <row r="9" spans="2:33" x14ac:dyDescent="0.45">
      <c r="B9" t="s">
        <v>175</v>
      </c>
      <c r="D9" s="29"/>
      <c r="E9">
        <f t="shared" ref="E9:Q9" si="3">(E7-D7)/D7</f>
        <v>0</v>
      </c>
      <c r="F9" s="6">
        <f t="shared" si="3"/>
        <v>0</v>
      </c>
      <c r="G9" s="6">
        <f t="shared" si="3"/>
        <v>-0.11569148936170207</v>
      </c>
      <c r="H9" s="6">
        <f t="shared" si="3"/>
        <v>-5.0505050505050532E-2</v>
      </c>
      <c r="I9" s="6">
        <f t="shared" si="3"/>
        <v>1.5384615384615368E-2</v>
      </c>
      <c r="J9" s="6">
        <f t="shared" si="3"/>
        <v>5.4207317073170742</v>
      </c>
      <c r="K9" s="6">
        <f t="shared" si="3"/>
        <v>-9.4461433910975265E-2</v>
      </c>
      <c r="L9" s="6">
        <f t="shared" si="3"/>
        <v>-9.3394944278336542E-2</v>
      </c>
      <c r="M9" s="6">
        <f t="shared" si="3"/>
        <v>-0.10989300680865755</v>
      </c>
      <c r="N9" s="6">
        <f t="shared" si="3"/>
        <v>-0.12405712952642632</v>
      </c>
      <c r="O9" s="6">
        <f t="shared" si="3"/>
        <v>-0.1389282899921197</v>
      </c>
      <c r="P9" s="6">
        <f t="shared" si="3"/>
        <v>-0.1579233574307467</v>
      </c>
      <c r="Q9" s="6">
        <f t="shared" si="3"/>
        <v>-0.16815004619219426</v>
      </c>
      <c r="R9">
        <f>_xlfn.FORECAST.LINEAR(R4, $L$9:$Q$9, $L$4:$Q$4)</f>
        <v>-0.18533156789487037</v>
      </c>
      <c r="S9" s="6">
        <f>_xlfn.FORECAST.LINEAR(S4, $L$9:$Q$9, $L$4:$Q$4)</f>
        <v>-0.2005526456634783</v>
      </c>
      <c r="T9" s="6">
        <f t="shared" ref="T9:AG9" si="4">_xlfn.FORECAST.LINEAR(T4, $L$9:$Q$9, $L$4:$Q$4)</f>
        <v>-0.21577372343208268</v>
      </c>
      <c r="U9" s="6">
        <f t="shared" si="4"/>
        <v>-0.2309948012006906</v>
      </c>
      <c r="V9" s="6">
        <f t="shared" si="4"/>
        <v>-0.24621587896929853</v>
      </c>
      <c r="W9" s="6">
        <f t="shared" si="4"/>
        <v>-0.26143695673790646</v>
      </c>
      <c r="X9" s="6">
        <f t="shared" si="4"/>
        <v>-0.27665803450651438</v>
      </c>
      <c r="Y9" s="6">
        <f t="shared" si="4"/>
        <v>-0.29187911227511876</v>
      </c>
      <c r="Z9" s="6">
        <f t="shared" si="4"/>
        <v>-0.30710019004372668</v>
      </c>
      <c r="AA9" s="6">
        <f t="shared" si="4"/>
        <v>-0.32232126781233461</v>
      </c>
      <c r="AB9" s="6">
        <f t="shared" si="4"/>
        <v>-0.33754234558094254</v>
      </c>
      <c r="AC9" s="6">
        <f t="shared" si="4"/>
        <v>-0.35276342334954691</v>
      </c>
      <c r="AD9" s="6">
        <f t="shared" si="4"/>
        <v>-0.36798450111815484</v>
      </c>
      <c r="AE9" s="6">
        <f t="shared" si="4"/>
        <v>-0.38320557888676277</v>
      </c>
      <c r="AF9" s="6">
        <f t="shared" si="4"/>
        <v>-0.39842665665537069</v>
      </c>
      <c r="AG9" s="6">
        <f t="shared" si="4"/>
        <v>-0.41364773442397862</v>
      </c>
    </row>
    <row r="11" spans="2:33" x14ac:dyDescent="0.45">
      <c r="B11" s="44" t="s">
        <v>145</v>
      </c>
      <c r="C11" s="6">
        <v>2020</v>
      </c>
      <c r="D11" s="6">
        <v>2021</v>
      </c>
      <c r="E11" s="6">
        <v>2022</v>
      </c>
      <c r="F11" s="6">
        <v>2023</v>
      </c>
      <c r="G11" s="6">
        <v>2024</v>
      </c>
      <c r="H11" s="6">
        <v>2025</v>
      </c>
      <c r="I11" s="6">
        <v>2026</v>
      </c>
      <c r="J11" s="6">
        <v>2027</v>
      </c>
      <c r="K11" s="6">
        <v>2028</v>
      </c>
      <c r="L11" s="6">
        <v>2029</v>
      </c>
      <c r="M11" s="6">
        <v>2030</v>
      </c>
      <c r="N11" s="6">
        <v>2031</v>
      </c>
      <c r="O11" s="6">
        <v>2032</v>
      </c>
      <c r="P11" s="6">
        <v>2033</v>
      </c>
      <c r="Q11" s="6">
        <v>2034</v>
      </c>
      <c r="R11" s="41">
        <v>2035</v>
      </c>
      <c r="S11" s="41">
        <v>2036</v>
      </c>
      <c r="T11" s="41">
        <v>2037</v>
      </c>
      <c r="U11" s="41">
        <v>2038</v>
      </c>
      <c r="V11" s="41">
        <v>2039</v>
      </c>
      <c r="W11" s="41">
        <v>2040</v>
      </c>
      <c r="X11" s="41">
        <v>2041</v>
      </c>
      <c r="Y11" s="41">
        <v>2042</v>
      </c>
      <c r="Z11" s="41">
        <v>2043</v>
      </c>
      <c r="AA11" s="41">
        <v>2044</v>
      </c>
      <c r="AB11" s="41">
        <v>2045</v>
      </c>
      <c r="AC11" s="41">
        <v>2046</v>
      </c>
      <c r="AD11" s="41">
        <v>2047</v>
      </c>
      <c r="AE11" s="41">
        <v>2048</v>
      </c>
      <c r="AF11" s="41">
        <v>2049</v>
      </c>
      <c r="AG11" s="41">
        <v>2050</v>
      </c>
    </row>
    <row r="12" spans="2:33" x14ac:dyDescent="0.45">
      <c r="B12" s="33" t="s">
        <v>174</v>
      </c>
      <c r="C12">
        <f>'18-20_Cap'!I14</f>
        <v>2560.3333333333335</v>
      </c>
      <c r="D12">
        <f t="shared" ref="D12:AG12" si="5">C12*(1+D7)</f>
        <v>2714.3383458646617</v>
      </c>
      <c r="E12" s="6">
        <f t="shared" si="5"/>
        <v>2877.6068177963707</v>
      </c>
      <c r="F12" s="6">
        <f t="shared" si="5"/>
        <v>3050.6959496938966</v>
      </c>
      <c r="G12" s="6">
        <f t="shared" si="5"/>
        <v>3212.9670108478272</v>
      </c>
      <c r="H12" s="6">
        <f t="shared" si="5"/>
        <v>3375.2380720017582</v>
      </c>
      <c r="I12" s="6">
        <f t="shared" si="5"/>
        <v>3548.3272038992845</v>
      </c>
      <c r="J12" s="6">
        <f t="shared" si="5"/>
        <v>4716.6788442075858</v>
      </c>
      <c r="K12" s="6">
        <f t="shared" si="5"/>
        <v>6123.028040874985</v>
      </c>
      <c r="L12" s="6">
        <f t="shared" si="5"/>
        <v>7778.1928646450779</v>
      </c>
      <c r="M12" s="6">
        <f t="shared" si="5"/>
        <v>9649.7191032870778</v>
      </c>
      <c r="N12" s="6">
        <f t="shared" si="5"/>
        <v>11683.516403083009</v>
      </c>
      <c r="O12" s="6">
        <f t="shared" si="5"/>
        <v>13803.858268827704</v>
      </c>
      <c r="P12" s="6">
        <f t="shared" si="5"/>
        <v>15913.382063828803</v>
      </c>
      <c r="Q12" s="6">
        <f t="shared" si="5"/>
        <v>17936.361292881142</v>
      </c>
      <c r="R12" s="6">
        <f t="shared" si="5"/>
        <v>19793.926915662018</v>
      </c>
      <c r="S12" s="6">
        <f t="shared" si="5"/>
        <v>21432.748419120435</v>
      </c>
      <c r="T12" s="6">
        <f t="shared" si="5"/>
        <v>22824.362926100708</v>
      </c>
      <c r="U12" s="6">
        <f t="shared" si="5"/>
        <v>23964.006435527936</v>
      </c>
      <c r="V12" s="6">
        <f t="shared" si="5"/>
        <v>24865.944610694143</v>
      </c>
      <c r="W12" s="6">
        <f t="shared" si="5"/>
        <v>25557.154392976972</v>
      </c>
      <c r="X12" s="6">
        <f t="shared" si="5"/>
        <v>26071.033632088998</v>
      </c>
      <c r="Y12" s="6">
        <f t="shared" si="5"/>
        <v>26442.238985480832</v>
      </c>
      <c r="Z12" s="6">
        <f t="shared" si="5"/>
        <v>26703.109292459074</v>
      </c>
      <c r="AA12" s="6">
        <f t="shared" si="5"/>
        <v>26881.639665600382</v>
      </c>
      <c r="AB12" s="6">
        <f t="shared" si="5"/>
        <v>27000.699193812103</v>
      </c>
      <c r="AC12" s="6">
        <f t="shared" si="5"/>
        <v>27078.100174737534</v>
      </c>
      <c r="AD12" s="6">
        <f t="shared" si="5"/>
        <v>27127.159025832974</v>
      </c>
      <c r="AE12" s="6">
        <f t="shared" si="5"/>
        <v>27157.473073762176</v>
      </c>
      <c r="AF12" s="6">
        <f t="shared" si="5"/>
        <v>27175.729575421621</v>
      </c>
      <c r="AG12" s="6">
        <f t="shared" si="5"/>
        <v>27186.441512750134</v>
      </c>
    </row>
    <row r="14" spans="2:33" x14ac:dyDescent="0.45">
      <c r="B14" s="6" t="s">
        <v>156</v>
      </c>
      <c r="C14" s="8">
        <f>C$12*'18-20_Cap'!$C$5/'18-20_Cap'!$G$5</f>
        <v>1024.1333333333334</v>
      </c>
      <c r="D14" s="8">
        <f>D$12*'18-20_Cap'!$C$5/'18-20_Cap'!$G$5</f>
        <v>1085.7353383458646</v>
      </c>
      <c r="E14" s="8">
        <f>E$12*'18-20_Cap'!$C$5/'18-20_Cap'!$G$5</f>
        <v>1151.0427271185483</v>
      </c>
      <c r="F14" s="8">
        <f>F$12*'18-20_Cap'!$C$5/'18-20_Cap'!$G$5</f>
        <v>1220.2783798775586</v>
      </c>
      <c r="G14" s="8">
        <f>G$12*'18-20_Cap'!$C$5/'18-20_Cap'!$G$5</f>
        <v>1285.1868043391307</v>
      </c>
      <c r="H14" s="8">
        <f>H$12*'18-20_Cap'!$C$5/'18-20_Cap'!$G$5</f>
        <v>1350.0952288007034</v>
      </c>
      <c r="I14" s="8">
        <f>I$12*'18-20_Cap'!$C$5/'18-20_Cap'!$G$5</f>
        <v>1419.3308815597138</v>
      </c>
      <c r="J14" s="8">
        <f>J$12*'18-20_Cap'!$C$5/'18-20_Cap'!$G$5</f>
        <v>1886.6715376830343</v>
      </c>
      <c r="K14" s="8">
        <f>K$12*'18-20_Cap'!$C$5/'18-20_Cap'!$G$5</f>
        <v>2449.2112163499942</v>
      </c>
      <c r="L14" s="8">
        <f>L$12*'18-20_Cap'!$C$5/'18-20_Cap'!$G$5</f>
        <v>3111.2771458580314</v>
      </c>
      <c r="M14" s="8">
        <f>M$12*'18-20_Cap'!$C$5/'18-20_Cap'!$G$5</f>
        <v>3859.8876413148309</v>
      </c>
      <c r="N14" s="8">
        <f>N$12*'18-20_Cap'!$C$5/'18-20_Cap'!$G$5</f>
        <v>4673.4065612332033</v>
      </c>
      <c r="O14" s="8">
        <f>O$12*'18-20_Cap'!$C$5/'18-20_Cap'!$G$5</f>
        <v>5521.5433075310821</v>
      </c>
      <c r="P14" s="8">
        <f>P$12*'18-20_Cap'!$C$5/'18-20_Cap'!$G$5</f>
        <v>6365.3528255315214</v>
      </c>
      <c r="Q14" s="8">
        <f>Q$12*'18-20_Cap'!$C$5/'18-20_Cap'!$G$5</f>
        <v>7174.544517152457</v>
      </c>
      <c r="R14" s="8">
        <f>R$12*'18-20_Cap'!$C$5/'18-20_Cap'!$G$5</f>
        <v>7917.5707662648074</v>
      </c>
      <c r="S14" s="8">
        <f>S$12*'18-20_Cap'!$C$5/'18-20_Cap'!$G$5</f>
        <v>8573.0993676481739</v>
      </c>
      <c r="T14" s="8">
        <f>T$12*'18-20_Cap'!$C$5/'18-20_Cap'!$G$5</f>
        <v>9129.7451704402829</v>
      </c>
      <c r="U14" s="8">
        <f>U$12*'18-20_Cap'!$C$5/'18-20_Cap'!$G$5</f>
        <v>9585.6025742111742</v>
      </c>
      <c r="V14" s="8">
        <f>V$12*'18-20_Cap'!$C$5/'18-20_Cap'!$G$5</f>
        <v>9946.3778442776565</v>
      </c>
      <c r="W14" s="8">
        <f>W$12*'18-20_Cap'!$C$5/'18-20_Cap'!$G$5</f>
        <v>10222.861757190789</v>
      </c>
      <c r="X14" s="8">
        <f>X$12*'18-20_Cap'!$C$5/'18-20_Cap'!$G$5</f>
        <v>10428.413452835599</v>
      </c>
      <c r="Y14" s="8">
        <f>Y$12*'18-20_Cap'!$C$5/'18-20_Cap'!$G$5</f>
        <v>10576.895594192334</v>
      </c>
      <c r="Z14" s="8">
        <f>Z$12*'18-20_Cap'!$C$5/'18-20_Cap'!$G$5</f>
        <v>10681.24371698363</v>
      </c>
      <c r="AA14" s="8">
        <f>AA$12*'18-20_Cap'!$C$5/'18-20_Cap'!$G$5</f>
        <v>10752.655866240153</v>
      </c>
      <c r="AB14" s="8">
        <f>AB$12*'18-20_Cap'!$C$5/'18-20_Cap'!$G$5</f>
        <v>10800.279677524841</v>
      </c>
      <c r="AC14" s="8">
        <f>AC$12*'18-20_Cap'!$C$5/'18-20_Cap'!$G$5</f>
        <v>10831.240069895013</v>
      </c>
      <c r="AD14" s="8">
        <f>AD$12*'18-20_Cap'!$C$5/'18-20_Cap'!$G$5</f>
        <v>10850.86361033319</v>
      </c>
      <c r="AE14" s="8">
        <f>AE$12*'18-20_Cap'!$C$5/'18-20_Cap'!$G$5</f>
        <v>10862.98922950487</v>
      </c>
      <c r="AF14" s="8">
        <f>AF$12*'18-20_Cap'!$C$5/'18-20_Cap'!$G$5</f>
        <v>10870.291830168648</v>
      </c>
      <c r="AG14" s="8">
        <f>AG$12*'18-20_Cap'!$C$5/'18-20_Cap'!$G$5</f>
        <v>10874.576605100056</v>
      </c>
    </row>
    <row r="15" spans="2:33" x14ac:dyDescent="0.45">
      <c r="B15" s="6" t="s">
        <v>157</v>
      </c>
      <c r="C15" s="8">
        <f>C$12*'18-20_Cap'!$D$5/'18-20_Cap'!$G$5</f>
        <v>910.8724818276221</v>
      </c>
      <c r="D15" s="8">
        <f>D$12*'18-20_Cap'!$D$5/'18-20_Cap'!$G$5</f>
        <v>965.66180404281738</v>
      </c>
      <c r="E15" s="8">
        <f>E$12*'18-20_Cap'!$D$5/'18-20_Cap'!$G$5</f>
        <v>1023.7467245867463</v>
      </c>
      <c r="F15" s="8">
        <f>F$12*'18-20_Cap'!$D$5/'18-20_Cap'!$G$5</f>
        <v>1085.3254749378286</v>
      </c>
      <c r="G15" s="8">
        <f>G$12*'18-20_Cap'!$D$5/'18-20_Cap'!$G$5</f>
        <v>1143.0555533919683</v>
      </c>
      <c r="H15" s="8">
        <f>H$12*'18-20_Cap'!$D$5/'18-20_Cap'!$G$5</f>
        <v>1200.7856318461083</v>
      </c>
      <c r="I15" s="8">
        <f>I$12*'18-20_Cap'!$D$5/'18-20_Cap'!$G$5</f>
        <v>1262.3643821971909</v>
      </c>
      <c r="J15" s="8">
        <f>J$12*'18-20_Cap'!$D$5/'18-20_Cap'!$G$5</f>
        <v>1678.0209470669977</v>
      </c>
      <c r="K15" s="8">
        <f>K$12*'18-20_Cap'!$D$5/'18-20_Cap'!$G$5</f>
        <v>2178.3482936695432</v>
      </c>
      <c r="L15" s="8">
        <f>L$12*'18-20_Cap'!$D$5/'18-20_Cap'!$G$5</f>
        <v>2767.1950939017693</v>
      </c>
      <c r="M15" s="8">
        <f>M$12*'18-20_Cap'!$D$5/'18-20_Cap'!$G$5</f>
        <v>3433.0153320728487</v>
      </c>
      <c r="N15" s="8">
        <f>N$12*'18-20_Cap'!$D$5/'18-20_Cap'!$G$5</f>
        <v>4156.5656486980679</v>
      </c>
      <c r="O15" s="8">
        <f>O$12*'18-20_Cap'!$D$5/'18-20_Cap'!$G$5</f>
        <v>4910.9053404988281</v>
      </c>
      <c r="P15" s="8">
        <f>P$12*'18-20_Cap'!$D$5/'18-20_Cap'!$G$5</f>
        <v>5661.3963604026458</v>
      </c>
      <c r="Q15" s="8">
        <f>Q$12*'18-20_Cap'!$D$5/'18-20_Cap'!$G$5</f>
        <v>6381.0980051309234</v>
      </c>
      <c r="R15" s="8">
        <f>R$12*'18-20_Cap'!$D$5/'18-20_Cap'!$G$5</f>
        <v>7041.9515693725934</v>
      </c>
      <c r="S15" s="8">
        <f>S$12*'18-20_Cap'!$D$5/'18-20_Cap'!$G$5</f>
        <v>7624.9840170204161</v>
      </c>
      <c r="T15" s="8">
        <f>T$12*'18-20_Cap'!$D$5/'18-20_Cap'!$G$5</f>
        <v>8120.0693026813115</v>
      </c>
      <c r="U15" s="8">
        <f>U$12*'18-20_Cap'!$D$5/'18-20_Cap'!$G$5</f>
        <v>8525.5125698980992</v>
      </c>
      <c r="V15" s="8">
        <f>V$12*'18-20_Cap'!$D$5/'18-20_Cap'!$G$5</f>
        <v>8846.389017262527</v>
      </c>
      <c r="W15" s="8">
        <f>W$12*'18-20_Cap'!$D$5/'18-20_Cap'!$G$5</f>
        <v>9092.2960488410281</v>
      </c>
      <c r="X15" s="8">
        <f>X$12*'18-20_Cap'!$D$5/'18-20_Cap'!$G$5</f>
        <v>9275.1153918522232</v>
      </c>
      <c r="Y15" s="8">
        <f>Y$12*'18-20_Cap'!$D$5/'18-20_Cap'!$G$5</f>
        <v>9407.1766110339904</v>
      </c>
      <c r="Z15" s="8">
        <f>Z$12*'18-20_Cap'!$D$5/'18-20_Cap'!$G$5</f>
        <v>9499.9846766318569</v>
      </c>
      <c r="AA15" s="8">
        <f>AA$12*'18-20_Cap'!$D$5/'18-20_Cap'!$G$5</f>
        <v>9563.4992205967719</v>
      </c>
      <c r="AB15" s="8">
        <f>AB$12*'18-20_Cap'!$D$5/'18-20_Cap'!$G$5</f>
        <v>9605.8562240914089</v>
      </c>
      <c r="AC15" s="8">
        <f>AC$12*'18-20_Cap'!$D$5/'18-20_Cap'!$G$5</f>
        <v>9633.3926478349731</v>
      </c>
      <c r="AD15" s="8">
        <f>AD$12*'18-20_Cap'!$D$5/'18-20_Cap'!$G$5</f>
        <v>9650.8459836452512</v>
      </c>
      <c r="AE15" s="8">
        <f>AE$12*'18-20_Cap'!$D$5/'18-20_Cap'!$G$5</f>
        <v>9661.6306075502816</v>
      </c>
      <c r="AF15" s="8">
        <f>AF$12*'18-20_Cap'!$D$5/'18-20_Cap'!$G$5</f>
        <v>9668.1255997294375</v>
      </c>
      <c r="AG15" s="8">
        <f>AG$12*'18-20_Cap'!$D$5/'18-20_Cap'!$G$5</f>
        <v>9671.9365132587718</v>
      </c>
    </row>
    <row r="16" spans="2:33" x14ac:dyDescent="0.45">
      <c r="B16" s="6" t="s">
        <v>158</v>
      </c>
      <c r="C16" s="8">
        <f>C$12*'18-20_Cap'!$E$5/'18-20_Cap'!$G$5</f>
        <v>599.80394600207683</v>
      </c>
      <c r="D16" s="8">
        <f>D$12*'18-20_Cap'!$E$5/'18-20_Cap'!$G$5</f>
        <v>635.88237884430703</v>
      </c>
      <c r="E16" s="8">
        <f>E$12*'18-20_Cap'!$E$5/'18-20_Cap'!$G$5</f>
        <v>674.13094298531803</v>
      </c>
      <c r="F16" s="8">
        <f>F$12*'18-20_Cap'!$E$5/'18-20_Cap'!$G$5</f>
        <v>714.68017263857018</v>
      </c>
      <c r="G16" s="8">
        <f>G$12*'18-20_Cap'!$E$5/'18-20_Cap'!$G$5</f>
        <v>752.69507543849409</v>
      </c>
      <c r="H16" s="8">
        <f>H$12*'18-20_Cap'!$E$5/'18-20_Cap'!$G$5</f>
        <v>790.7099782384181</v>
      </c>
      <c r="I16" s="8">
        <f>I$12*'18-20_Cap'!$E$5/'18-20_Cap'!$G$5</f>
        <v>831.25920789167037</v>
      </c>
      <c r="J16" s="8">
        <f>J$12*'18-20_Cap'!$E$5/'18-20_Cap'!$G$5</f>
        <v>1104.9665080511229</v>
      </c>
      <c r="K16" s="8">
        <f>K$12*'18-20_Cap'!$E$5/'18-20_Cap'!$G$5</f>
        <v>1434.4289989837971</v>
      </c>
      <c r="L16" s="8">
        <f>L$12*'18-20_Cap'!$E$5/'18-20_Cap'!$G$5</f>
        <v>1822.1810075430215</v>
      </c>
      <c r="M16" s="8">
        <f>M$12*'18-20_Cap'!$E$5/'18-20_Cap'!$G$5</f>
        <v>2260.6195531688109</v>
      </c>
      <c r="N16" s="8">
        <f>N$12*'18-20_Cap'!$E$5/'18-20_Cap'!$G$5</f>
        <v>2737.0730015945242</v>
      </c>
      <c r="O16" s="8">
        <f>O$12*'18-20_Cap'!$E$5/'18-20_Cap'!$G$5</f>
        <v>3233.8010648468635</v>
      </c>
      <c r="P16" s="8">
        <f>P$12*'18-20_Cap'!$E$5/'18-20_Cap'!$G$5</f>
        <v>3727.9948012458754</v>
      </c>
      <c r="Q16" s="8">
        <f>Q$12*'18-20_Cap'!$E$5/'18-20_Cap'!$G$5</f>
        <v>4201.9139228182612</v>
      </c>
      <c r="R16" s="8">
        <f>R$12*'18-20_Cap'!$E$5/'18-20_Cap'!$G$5</f>
        <v>4637.0819441052454</v>
      </c>
      <c r="S16" s="8">
        <f>S$12*'18-20_Cap'!$E$5/'18-20_Cap'!$G$5</f>
        <v>5021.0052371272795</v>
      </c>
      <c r="T16" s="8">
        <f>T$12*'18-20_Cap'!$E$5/'18-20_Cap'!$G$5</f>
        <v>5347.0158630615988</v>
      </c>
      <c r="U16" s="8">
        <f>U$12*'18-20_Cap'!$E$5/'18-20_Cap'!$G$5</f>
        <v>5613.9977693199407</v>
      </c>
      <c r="V16" s="8">
        <f>V$12*'18-20_Cap'!$E$5/'18-20_Cap'!$G$5</f>
        <v>5825.2929430660415</v>
      </c>
      <c r="W16" s="8">
        <f>W$12*'18-20_Cap'!$E$5/'18-20_Cap'!$G$5</f>
        <v>5987.2212160494337</v>
      </c>
      <c r="X16" s="8">
        <f>X$12*'18-20_Cap'!$E$5/'18-20_Cap'!$G$5</f>
        <v>6107.6066328133729</v>
      </c>
      <c r="Y16" s="8">
        <f>Y$12*'18-20_Cap'!$E$5/'18-20_Cap'!$G$5</f>
        <v>6194.5681361624875</v>
      </c>
      <c r="Z16" s="8">
        <f>Z$12*'18-20_Cap'!$E$5/'18-20_Cap'!$G$5</f>
        <v>6255.6816784826242</v>
      </c>
      <c r="AA16" s="8">
        <f>AA$12*'18-20_Cap'!$E$5/'18-20_Cap'!$G$5</f>
        <v>6297.5056163649497</v>
      </c>
      <c r="AB16" s="8">
        <f>AB$12*'18-20_Cap'!$E$5/'18-20_Cap'!$G$5</f>
        <v>6325.3974435347982</v>
      </c>
      <c r="AC16" s="8">
        <f>AC$12*'18-20_Cap'!$E$5/'18-20_Cap'!$G$5</f>
        <v>6343.5300097827494</v>
      </c>
      <c r="AD16" s="8">
        <f>AD$12*'18-20_Cap'!$E$5/'18-20_Cap'!$G$5</f>
        <v>6355.0229244318998</v>
      </c>
      <c r="AE16" s="8">
        <f>AE$12*'18-20_Cap'!$E$5/'18-20_Cap'!$G$5</f>
        <v>6362.124533167962</v>
      </c>
      <c r="AF16" s="8">
        <f>AF$12*'18-20_Cap'!$E$5/'18-20_Cap'!$G$5</f>
        <v>6366.4014457062494</v>
      </c>
      <c r="AG16" s="8">
        <f>AG$12*'18-20_Cap'!$E$5/'18-20_Cap'!$G$5</f>
        <v>6368.9109089059502</v>
      </c>
    </row>
    <row r="17" spans="2:33" x14ac:dyDescent="0.45">
      <c r="B17" s="6" t="s">
        <v>159</v>
      </c>
      <c r="C17" s="8">
        <f>C$12*'18-20_Cap'!$F$5/'18-20_Cap'!$G$5</f>
        <v>25.523572170301144</v>
      </c>
      <c r="D17" s="8">
        <f>D$12*'18-20_Cap'!$F$5/'18-20_Cap'!$G$5</f>
        <v>27.058824631672639</v>
      </c>
      <c r="E17" s="8">
        <f>E$12*'18-20_Cap'!$F$5/'18-20_Cap'!$G$5</f>
        <v>28.686423105758212</v>
      </c>
      <c r="F17" s="8">
        <f>F$12*'18-20_Cap'!$F$5/'18-20_Cap'!$G$5</f>
        <v>30.411922239939155</v>
      </c>
      <c r="G17" s="8">
        <f>G$12*'18-20_Cap'!$F$5/'18-20_Cap'!$G$5</f>
        <v>32.029577678233792</v>
      </c>
      <c r="H17" s="8">
        <f>H$12*'18-20_Cap'!$F$5/'18-20_Cap'!$G$5</f>
        <v>33.647233116528433</v>
      </c>
      <c r="I17" s="8">
        <f>I$12*'18-20_Cap'!$F$5/'18-20_Cap'!$G$5</f>
        <v>35.372732250709376</v>
      </c>
      <c r="J17" s="8">
        <f>J$12*'18-20_Cap'!$F$5/'18-20_Cap'!$G$5</f>
        <v>47.01985140643076</v>
      </c>
      <c r="K17" s="8">
        <f>K$12*'18-20_Cap'!$F$5/'18-20_Cap'!$G$5</f>
        <v>61.039531871650944</v>
      </c>
      <c r="L17" s="8">
        <f>L$12*'18-20_Cap'!$F$5/'18-20_Cap'!$G$5</f>
        <v>77.539617342256221</v>
      </c>
      <c r="M17" s="8">
        <f>M$12*'18-20_Cap'!$F$5/'18-20_Cap'!$G$5</f>
        <v>96.196576730587694</v>
      </c>
      <c r="N17" s="8">
        <f>N$12*'18-20_Cap'!$F$5/'18-20_Cap'!$G$5</f>
        <v>116.4711915572138</v>
      </c>
      <c r="O17" s="8">
        <f>O$12*'18-20_Cap'!$F$5/'18-20_Cap'!$G$5</f>
        <v>137.60855595093037</v>
      </c>
      <c r="P17" s="8">
        <f>P$12*'18-20_Cap'!$F$5/'18-20_Cap'!$G$5</f>
        <v>158.63807664876066</v>
      </c>
      <c r="Q17" s="8">
        <f>Q$12*'18-20_Cap'!$F$5/'18-20_Cap'!$G$5</f>
        <v>178.80484777950048</v>
      </c>
      <c r="R17" s="8">
        <f>R$12*'18-20_Cap'!$F$5/'18-20_Cap'!$G$5</f>
        <v>197.32263591937215</v>
      </c>
      <c r="S17" s="8">
        <f>S$12*'18-20_Cap'!$F$5/'18-20_Cap'!$G$5</f>
        <v>213.65979732456509</v>
      </c>
      <c r="T17" s="8">
        <f>T$12*'18-20_Cap'!$F$5/'18-20_Cap'!$G$5</f>
        <v>227.53258991751485</v>
      </c>
      <c r="U17" s="8">
        <f>U$12*'18-20_Cap'!$F$5/'18-20_Cap'!$G$5</f>
        <v>238.89352209872087</v>
      </c>
      <c r="V17" s="8">
        <f>V$12*'18-20_Cap'!$F$5/'18-20_Cap'!$G$5</f>
        <v>247.8848060879167</v>
      </c>
      <c r="W17" s="8">
        <f>W$12*'18-20_Cap'!$F$5/'18-20_Cap'!$G$5</f>
        <v>254.77537089572058</v>
      </c>
      <c r="X17" s="8">
        <f>X$12*'18-20_Cap'!$F$5/'18-20_Cap'!$G$5</f>
        <v>259.89815458780311</v>
      </c>
      <c r="Y17" s="8">
        <f>Y$12*'18-20_Cap'!$F$5/'18-20_Cap'!$G$5</f>
        <v>263.59864409202078</v>
      </c>
      <c r="Z17" s="8">
        <f>Z$12*'18-20_Cap'!$F$5/'18-20_Cap'!$G$5</f>
        <v>266.19922036096273</v>
      </c>
      <c r="AA17" s="8">
        <f>AA$12*'18-20_Cap'!$F$5/'18-20_Cap'!$G$5</f>
        <v>267.97896239850849</v>
      </c>
      <c r="AB17" s="8">
        <f>AB$12*'18-20_Cap'!$F$5/'18-20_Cap'!$G$5</f>
        <v>269.16584866105524</v>
      </c>
      <c r="AC17" s="8">
        <f>AC$12*'18-20_Cap'!$F$5/'18-20_Cap'!$G$5</f>
        <v>269.93744722479784</v>
      </c>
      <c r="AD17" s="8">
        <f>AD$12*'18-20_Cap'!$F$5/'18-20_Cap'!$G$5</f>
        <v>270.42650742263402</v>
      </c>
      <c r="AE17" s="8">
        <f>AE$12*'18-20_Cap'!$F$5/'18-20_Cap'!$G$5</f>
        <v>270.72870353906217</v>
      </c>
      <c r="AF17" s="8">
        <f>AF$12*'18-20_Cap'!$F$5/'18-20_Cap'!$G$5</f>
        <v>270.9106998172872</v>
      </c>
      <c r="AG17" s="8">
        <f>AG$12*'18-20_Cap'!$F$5/'18-20_Cap'!$G$5</f>
        <v>271.0174854853596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08203125" defaultRowHeight="17" x14ac:dyDescent="0.45"/>
  <cols>
    <col min="1" max="1" width="32.08203125" style="6" customWidth="1"/>
    <col min="2" max="2" width="45.75" style="6" customWidth="1"/>
    <col min="3" max="37" width="9.08203125" style="6"/>
    <col min="38" max="38" width="8" style="6" customWidth="1"/>
    <col min="39" max="16384" width="9.08203125" style="6"/>
  </cols>
  <sheetData>
    <row r="1" spans="1:37" ht="15" customHeight="1" thickBot="1" x14ac:dyDescent="0.5">
      <c r="B1" s="13" t="s">
        <v>127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 x14ac:dyDescent="0.45"/>
    <row r="3" spans="1:37" ht="15" customHeight="1" x14ac:dyDescent="0.45">
      <c r="C3" s="9" t="s">
        <v>2</v>
      </c>
      <c r="D3" s="9" t="s">
        <v>128</v>
      </c>
      <c r="E3" s="9"/>
      <c r="F3" s="9"/>
      <c r="G3" s="9"/>
    </row>
    <row r="4" spans="1:37" ht="15" customHeight="1" x14ac:dyDescent="0.45">
      <c r="C4" s="9" t="s">
        <v>3</v>
      </c>
      <c r="D4" s="9" t="s">
        <v>129</v>
      </c>
      <c r="E4" s="9"/>
      <c r="F4" s="9"/>
      <c r="G4" s="9" t="s">
        <v>4</v>
      </c>
    </row>
    <row r="5" spans="1:37" ht="15" customHeight="1" x14ac:dyDescent="0.45">
      <c r="C5" s="9" t="s">
        <v>5</v>
      </c>
      <c r="D5" s="9" t="s">
        <v>130</v>
      </c>
      <c r="E5" s="9"/>
      <c r="F5" s="9"/>
      <c r="G5" s="9"/>
    </row>
    <row r="6" spans="1:37" ht="15" customHeight="1" x14ac:dyDescent="0.45">
      <c r="C6" s="9" t="s">
        <v>6</v>
      </c>
      <c r="D6" s="9"/>
      <c r="E6" s="9" t="s">
        <v>131</v>
      </c>
      <c r="F6" s="9"/>
      <c r="G6" s="9"/>
    </row>
    <row r="10" spans="1:37" ht="15" customHeight="1" x14ac:dyDescent="0.45">
      <c r="A10" s="10" t="s">
        <v>7</v>
      </c>
      <c r="B10" s="15" t="s">
        <v>8</v>
      </c>
    </row>
    <row r="11" spans="1:37" ht="15" customHeight="1" x14ac:dyDescent="0.45">
      <c r="B11" s="13" t="s">
        <v>9</v>
      </c>
    </row>
    <row r="12" spans="1:37" ht="15" customHeight="1" x14ac:dyDescent="0.45">
      <c r="B12" s="1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132</v>
      </c>
    </row>
    <row r="13" spans="1:37" ht="15" customHeight="1" thickBot="1" x14ac:dyDescent="0.5">
      <c r="B13" s="14" t="s">
        <v>11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 x14ac:dyDescent="0.45"/>
    <row r="15" spans="1:37" ht="15" customHeight="1" x14ac:dyDescent="0.45">
      <c r="B15" s="16" t="s">
        <v>12</v>
      </c>
    </row>
    <row r="16" spans="1:37" ht="15" customHeight="1" x14ac:dyDescent="0.45">
      <c r="B16" s="16" t="s">
        <v>13</v>
      </c>
    </row>
    <row r="17" spans="1:37" ht="15" customHeight="1" x14ac:dyDescent="0.45">
      <c r="A17" s="10" t="s">
        <v>14</v>
      </c>
      <c r="B17" s="17" t="s">
        <v>15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 x14ac:dyDescent="0.45">
      <c r="A18" s="10" t="s">
        <v>16</v>
      </c>
      <c r="B18" s="17" t="s">
        <v>17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 x14ac:dyDescent="0.45">
      <c r="A19" s="10" t="s">
        <v>18</v>
      </c>
      <c r="B19" s="17" t="s">
        <v>19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 x14ac:dyDescent="0.45">
      <c r="A20" s="10" t="s">
        <v>20</v>
      </c>
      <c r="B20" s="17" t="s">
        <v>21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 x14ac:dyDescent="0.45">
      <c r="A21" s="10" t="s">
        <v>22</v>
      </c>
      <c r="B21" s="17" t="s">
        <v>23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 x14ac:dyDescent="0.45">
      <c r="A22" s="10" t="s">
        <v>24</v>
      </c>
      <c r="B22" s="17" t="s">
        <v>25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s="26" customFormat="1" ht="15" customHeight="1" x14ac:dyDescent="0.45">
      <c r="A23" s="22" t="s">
        <v>26</v>
      </c>
      <c r="B23" s="23" t="s">
        <v>27</v>
      </c>
      <c r="C23" s="24">
        <v>0.59219999999999995</v>
      </c>
      <c r="D23" s="24">
        <v>0.75249999999999995</v>
      </c>
      <c r="E23" s="24">
        <v>0.79849999999999999</v>
      </c>
      <c r="F23" s="24">
        <v>0.91949999999999998</v>
      </c>
      <c r="G23" s="24">
        <v>1.1695</v>
      </c>
      <c r="H23" s="24">
        <v>1.4195</v>
      </c>
      <c r="I23" s="24">
        <v>1.6695</v>
      </c>
      <c r="J23" s="24">
        <v>1.9185000000000001</v>
      </c>
      <c r="K23" s="24">
        <v>1.9185000000000001</v>
      </c>
      <c r="L23" s="24">
        <v>1.9185000000000001</v>
      </c>
      <c r="M23" s="24">
        <v>1.9185000000000001</v>
      </c>
      <c r="N23" s="24">
        <v>1.9185000000000001</v>
      </c>
      <c r="O23" s="24">
        <v>1.9185000000000001</v>
      </c>
      <c r="P23" s="24">
        <v>1.9185000000000001</v>
      </c>
      <c r="Q23" s="24">
        <v>4.7154999999999996</v>
      </c>
      <c r="R23" s="24">
        <v>5.7134400000000003</v>
      </c>
      <c r="S23" s="24">
        <v>5.7134400000000003</v>
      </c>
      <c r="T23" s="24">
        <v>6.4754300000000002</v>
      </c>
      <c r="U23" s="24">
        <v>8.0014579999999995</v>
      </c>
      <c r="V23" s="24">
        <v>9.2728990000000007</v>
      </c>
      <c r="W23" s="24">
        <v>9.2813060000000007</v>
      </c>
      <c r="X23" s="24">
        <v>12.197307</v>
      </c>
      <c r="Y23" s="24">
        <v>12.439215000000001</v>
      </c>
      <c r="Z23" s="24">
        <v>15.457274</v>
      </c>
      <c r="AA23" s="24">
        <v>18.583275</v>
      </c>
      <c r="AB23" s="24">
        <v>18.818812999999999</v>
      </c>
      <c r="AC23" s="24">
        <v>20.16357</v>
      </c>
      <c r="AD23" s="24">
        <v>20.803711</v>
      </c>
      <c r="AE23" s="24">
        <v>21.957172</v>
      </c>
      <c r="AF23" s="24">
        <v>23.104578</v>
      </c>
      <c r="AG23" s="24">
        <v>26.104578</v>
      </c>
      <c r="AH23" s="24">
        <v>27.820377000000001</v>
      </c>
      <c r="AI23" s="24">
        <v>27.820377000000001</v>
      </c>
      <c r="AJ23" s="24">
        <v>30.820377000000001</v>
      </c>
      <c r="AK23" s="25">
        <v>0.123014</v>
      </c>
    </row>
    <row r="24" spans="1:37" ht="15" customHeight="1" x14ac:dyDescent="0.45">
      <c r="A24" s="10" t="s">
        <v>28</v>
      </c>
      <c r="B24" s="17" t="s">
        <v>29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 x14ac:dyDescent="0.45">
      <c r="A25" s="10" t="s">
        <v>30</v>
      </c>
      <c r="B25" s="17" t="s">
        <v>31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 x14ac:dyDescent="0.45">
      <c r="A26" s="10" t="s">
        <v>32</v>
      </c>
      <c r="B26" s="17" t="s">
        <v>33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34</v>
      </c>
    </row>
    <row r="27" spans="1:37" ht="15" customHeight="1" x14ac:dyDescent="0.45">
      <c r="A27" s="10" t="s">
        <v>35</v>
      </c>
      <c r="B27" s="16" t="s">
        <v>36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 x14ac:dyDescent="0.45">
      <c r="B28" s="16" t="s">
        <v>37</v>
      </c>
    </row>
    <row r="29" spans="1:37" ht="15" customHeight="1" x14ac:dyDescent="0.45">
      <c r="A29" s="10" t="s">
        <v>38</v>
      </c>
      <c r="B29" s="17" t="s">
        <v>39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 x14ac:dyDescent="0.45">
      <c r="A30" s="10" t="s">
        <v>40</v>
      </c>
      <c r="B30" s="17" t="s">
        <v>41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 x14ac:dyDescent="0.45">
      <c r="A31" s="10" t="s">
        <v>42</v>
      </c>
      <c r="B31" s="17" t="s">
        <v>19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 x14ac:dyDescent="0.45">
      <c r="A32" s="10" t="s">
        <v>43</v>
      </c>
      <c r="B32" s="17" t="s">
        <v>21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 x14ac:dyDescent="0.45">
      <c r="A33" s="10" t="s">
        <v>44</v>
      </c>
      <c r="B33" s="17" t="s">
        <v>31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 x14ac:dyDescent="0.45">
      <c r="A34" s="10" t="s">
        <v>45</v>
      </c>
      <c r="B34" s="16" t="s">
        <v>36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 x14ac:dyDescent="0.45">
      <c r="B36" s="16" t="s">
        <v>46</v>
      </c>
    </row>
    <row r="37" spans="1:37" ht="15" customHeight="1" x14ac:dyDescent="0.45">
      <c r="A37" s="10" t="s">
        <v>47</v>
      </c>
      <c r="B37" s="17" t="s">
        <v>39</v>
      </c>
      <c r="C37" s="18" t="s">
        <v>34</v>
      </c>
      <c r="D37" s="18" t="s">
        <v>34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34</v>
      </c>
    </row>
    <row r="38" spans="1:37" ht="15" customHeight="1" x14ac:dyDescent="0.45">
      <c r="A38" s="10" t="s">
        <v>48</v>
      </c>
      <c r="B38" s="17" t="s">
        <v>41</v>
      </c>
      <c r="C38" s="18" t="s">
        <v>34</v>
      </c>
      <c r="D38" s="18" t="s">
        <v>34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34</v>
      </c>
    </row>
    <row r="39" spans="1:37" ht="15" customHeight="1" x14ac:dyDescent="0.45">
      <c r="A39" s="10" t="s">
        <v>49</v>
      </c>
      <c r="B39" s="17" t="s">
        <v>19</v>
      </c>
      <c r="C39" s="18" t="s">
        <v>34</v>
      </c>
      <c r="D39" s="18" t="s">
        <v>34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34</v>
      </c>
    </row>
    <row r="40" spans="1:37" ht="15" customHeight="1" x14ac:dyDescent="0.45">
      <c r="A40" s="10" t="s">
        <v>50</v>
      </c>
      <c r="B40" s="17" t="s">
        <v>21</v>
      </c>
      <c r="C40" s="18" t="s">
        <v>34</v>
      </c>
      <c r="D40" s="18" t="s">
        <v>34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34</v>
      </c>
    </row>
    <row r="41" spans="1:37" ht="15" customHeight="1" x14ac:dyDescent="0.45">
      <c r="A41" s="10" t="s">
        <v>51</v>
      </c>
      <c r="B41" s="17" t="s">
        <v>52</v>
      </c>
      <c r="C41" s="18" t="s">
        <v>34</v>
      </c>
      <c r="D41" s="18" t="s">
        <v>34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34</v>
      </c>
    </row>
    <row r="42" spans="1:37" ht="15" customHeight="1" x14ac:dyDescent="0.45">
      <c r="A42" s="10" t="s">
        <v>53</v>
      </c>
      <c r="B42" s="17" t="s">
        <v>25</v>
      </c>
      <c r="C42" s="18" t="s">
        <v>34</v>
      </c>
      <c r="D42" s="18" t="s">
        <v>34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34</v>
      </c>
    </row>
    <row r="43" spans="1:37" ht="15" customHeight="1" x14ac:dyDescent="0.45">
      <c r="A43" s="10" t="s">
        <v>54</v>
      </c>
      <c r="B43" s="17" t="s">
        <v>27</v>
      </c>
      <c r="C43" s="18" t="s">
        <v>34</v>
      </c>
      <c r="D43" s="18" t="s">
        <v>34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34</v>
      </c>
    </row>
    <row r="44" spans="1:37" ht="15" customHeight="1" x14ac:dyDescent="0.45">
      <c r="A44" s="10" t="s">
        <v>55</v>
      </c>
      <c r="B44" s="17" t="s">
        <v>29</v>
      </c>
      <c r="C44" s="18" t="s">
        <v>34</v>
      </c>
      <c r="D44" s="18" t="s">
        <v>34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34</v>
      </c>
    </row>
    <row r="45" spans="1:37" ht="15" customHeight="1" x14ac:dyDescent="0.45">
      <c r="A45" s="10" t="s">
        <v>56</v>
      </c>
      <c r="B45" s="17" t="s">
        <v>31</v>
      </c>
      <c r="C45" s="18" t="s">
        <v>34</v>
      </c>
      <c r="D45" s="18" t="s">
        <v>34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34</v>
      </c>
    </row>
    <row r="46" spans="1:37" ht="15" customHeight="1" x14ac:dyDescent="0.45">
      <c r="A46" s="10" t="s">
        <v>57</v>
      </c>
      <c r="B46" s="17" t="s">
        <v>58</v>
      </c>
      <c r="C46" s="18" t="s">
        <v>34</v>
      </c>
      <c r="D46" s="18" t="s">
        <v>34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34</v>
      </c>
    </row>
    <row r="47" spans="1:37" ht="15" customHeight="1" x14ac:dyDescent="0.45">
      <c r="A47" s="10" t="s">
        <v>59</v>
      </c>
      <c r="B47" s="16" t="s">
        <v>36</v>
      </c>
      <c r="C47" s="20" t="s">
        <v>34</v>
      </c>
      <c r="D47" s="20" t="s">
        <v>34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34</v>
      </c>
    </row>
    <row r="48" spans="1:37" ht="15" customHeight="1" x14ac:dyDescent="0.45">
      <c r="B48" s="16" t="s">
        <v>60</v>
      </c>
    </row>
    <row r="49" spans="1:37" ht="15" customHeight="1" x14ac:dyDescent="0.45">
      <c r="A49" s="10" t="s">
        <v>61</v>
      </c>
      <c r="B49" s="17" t="s">
        <v>39</v>
      </c>
      <c r="C49" s="18" t="s">
        <v>34</v>
      </c>
      <c r="D49" s="18" t="s">
        <v>34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34</v>
      </c>
    </row>
    <row r="50" spans="1:37" ht="15" customHeight="1" x14ac:dyDescent="0.45">
      <c r="A50" s="10" t="s">
        <v>62</v>
      </c>
      <c r="B50" s="17" t="s">
        <v>41</v>
      </c>
      <c r="C50" s="18" t="s">
        <v>34</v>
      </c>
      <c r="D50" s="18" t="s">
        <v>34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34</v>
      </c>
    </row>
    <row r="51" spans="1:37" ht="15" customHeight="1" x14ac:dyDescent="0.45">
      <c r="A51" s="10" t="s">
        <v>63</v>
      </c>
      <c r="B51" s="17" t="s">
        <v>19</v>
      </c>
      <c r="C51" s="18" t="s">
        <v>34</v>
      </c>
      <c r="D51" s="18" t="s">
        <v>34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34</v>
      </c>
    </row>
    <row r="52" spans="1:37" ht="15" customHeight="1" x14ac:dyDescent="0.45">
      <c r="A52" s="10" t="s">
        <v>64</v>
      </c>
      <c r="B52" s="17" t="s">
        <v>21</v>
      </c>
      <c r="C52" s="18" t="s">
        <v>34</v>
      </c>
      <c r="D52" s="18" t="s">
        <v>34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34</v>
      </c>
    </row>
    <row r="53" spans="1:37" ht="15" customHeight="1" x14ac:dyDescent="0.45">
      <c r="A53" s="10" t="s">
        <v>65</v>
      </c>
      <c r="B53" s="17" t="s">
        <v>52</v>
      </c>
      <c r="C53" s="18" t="s">
        <v>34</v>
      </c>
      <c r="D53" s="18" t="s">
        <v>34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34</v>
      </c>
    </row>
    <row r="54" spans="1:37" ht="15" customHeight="1" x14ac:dyDescent="0.45">
      <c r="A54" s="10" t="s">
        <v>66</v>
      </c>
      <c r="B54" s="17" t="s">
        <v>25</v>
      </c>
      <c r="C54" s="18" t="s">
        <v>34</v>
      </c>
      <c r="D54" s="18" t="s">
        <v>34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34</v>
      </c>
    </row>
    <row r="55" spans="1:37" ht="15" customHeight="1" x14ac:dyDescent="0.45">
      <c r="A55" s="10" t="s">
        <v>67</v>
      </c>
      <c r="B55" s="17" t="s">
        <v>27</v>
      </c>
      <c r="C55" s="18" t="s">
        <v>34</v>
      </c>
      <c r="D55" s="18" t="s">
        <v>34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34</v>
      </c>
    </row>
    <row r="56" spans="1:37" ht="15" customHeight="1" x14ac:dyDescent="0.45">
      <c r="A56" s="10" t="s">
        <v>68</v>
      </c>
      <c r="B56" s="17" t="s">
        <v>29</v>
      </c>
      <c r="C56" s="18" t="s">
        <v>34</v>
      </c>
      <c r="D56" s="18" t="s">
        <v>34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34</v>
      </c>
    </row>
    <row r="57" spans="1:37" ht="15" customHeight="1" x14ac:dyDescent="0.45">
      <c r="A57" s="10" t="s">
        <v>69</v>
      </c>
      <c r="B57" s="17" t="s">
        <v>31</v>
      </c>
      <c r="C57" s="18" t="s">
        <v>34</v>
      </c>
      <c r="D57" s="18" t="s">
        <v>34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34</v>
      </c>
    </row>
    <row r="58" spans="1:37" ht="15" customHeight="1" x14ac:dyDescent="0.45">
      <c r="A58" s="10" t="s">
        <v>70</v>
      </c>
      <c r="B58" s="17" t="s">
        <v>58</v>
      </c>
      <c r="C58" s="18" t="s">
        <v>34</v>
      </c>
      <c r="D58" s="18" t="s">
        <v>34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34</v>
      </c>
    </row>
    <row r="59" spans="1:37" ht="15" customHeight="1" x14ac:dyDescent="0.45">
      <c r="A59" s="10" t="s">
        <v>71</v>
      </c>
      <c r="B59" s="16" t="s">
        <v>36</v>
      </c>
      <c r="C59" s="20" t="s">
        <v>34</v>
      </c>
      <c r="D59" s="20" t="s">
        <v>34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34</v>
      </c>
    </row>
    <row r="60" spans="1:37" ht="15" customHeight="1" x14ac:dyDescent="0.45">
      <c r="A60" s="10" t="s">
        <v>72</v>
      </c>
      <c r="B60" s="16" t="s">
        <v>133</v>
      </c>
      <c r="C60" s="20" t="s">
        <v>34</v>
      </c>
      <c r="D60" s="20" t="s">
        <v>34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34</v>
      </c>
    </row>
    <row r="62" spans="1:37" ht="15" customHeight="1" x14ac:dyDescent="0.45">
      <c r="B62" s="16" t="s">
        <v>73</v>
      </c>
    </row>
    <row r="63" spans="1:37" ht="15" customHeight="1" x14ac:dyDescent="0.45">
      <c r="A63" s="10" t="s">
        <v>74</v>
      </c>
      <c r="B63" s="17" t="s">
        <v>39</v>
      </c>
      <c r="C63" s="18" t="s">
        <v>34</v>
      </c>
      <c r="D63" s="18" t="s">
        <v>34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34</v>
      </c>
    </row>
    <row r="64" spans="1:37" ht="15" customHeight="1" x14ac:dyDescent="0.45">
      <c r="A64" s="10" t="s">
        <v>75</v>
      </c>
      <c r="B64" s="17" t="s">
        <v>41</v>
      </c>
      <c r="C64" s="18" t="s">
        <v>34</v>
      </c>
      <c r="D64" s="18" t="s">
        <v>34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34</v>
      </c>
    </row>
    <row r="65" spans="1:37" ht="15" customHeight="1" x14ac:dyDescent="0.45">
      <c r="A65" s="10" t="s">
        <v>76</v>
      </c>
      <c r="B65" s="17" t="s">
        <v>19</v>
      </c>
      <c r="C65" s="18" t="s">
        <v>34</v>
      </c>
      <c r="D65" s="18" t="s">
        <v>34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34</v>
      </c>
    </row>
    <row r="66" spans="1:37" ht="15" customHeight="1" x14ac:dyDescent="0.45">
      <c r="A66" s="10" t="s">
        <v>77</v>
      </c>
      <c r="B66" s="17" t="s">
        <v>21</v>
      </c>
      <c r="C66" s="18" t="s">
        <v>34</v>
      </c>
      <c r="D66" s="18" t="s">
        <v>34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34</v>
      </c>
    </row>
    <row r="67" spans="1:37" ht="15" customHeight="1" x14ac:dyDescent="0.45">
      <c r="A67" s="10" t="s">
        <v>78</v>
      </c>
      <c r="B67" s="17" t="s">
        <v>52</v>
      </c>
      <c r="C67" s="18" t="s">
        <v>34</v>
      </c>
      <c r="D67" s="18" t="s">
        <v>34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34</v>
      </c>
    </row>
    <row r="68" spans="1:37" ht="15" customHeight="1" x14ac:dyDescent="0.45">
      <c r="A68" s="10" t="s">
        <v>79</v>
      </c>
      <c r="B68" s="17" t="s">
        <v>25</v>
      </c>
      <c r="C68" s="18" t="s">
        <v>34</v>
      </c>
      <c r="D68" s="18" t="s">
        <v>34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34</v>
      </c>
    </row>
    <row r="69" spans="1:37" ht="15" customHeight="1" x14ac:dyDescent="0.45">
      <c r="A69" s="10" t="s">
        <v>80</v>
      </c>
      <c r="B69" s="17" t="s">
        <v>27</v>
      </c>
      <c r="C69" s="18" t="s">
        <v>34</v>
      </c>
      <c r="D69" s="18" t="s">
        <v>34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34</v>
      </c>
    </row>
    <row r="70" spans="1:37" ht="15" customHeight="1" x14ac:dyDescent="0.45">
      <c r="A70" s="10" t="s">
        <v>81</v>
      </c>
      <c r="B70" s="17" t="s">
        <v>29</v>
      </c>
      <c r="C70" s="18" t="s">
        <v>34</v>
      </c>
      <c r="D70" s="18" t="s">
        <v>34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34</v>
      </c>
    </row>
    <row r="71" spans="1:37" ht="15" customHeight="1" x14ac:dyDescent="0.45">
      <c r="A71" s="10" t="s">
        <v>82</v>
      </c>
      <c r="B71" s="17" t="s">
        <v>31</v>
      </c>
      <c r="C71" s="18" t="s">
        <v>34</v>
      </c>
      <c r="D71" s="18" t="s">
        <v>34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34</v>
      </c>
    </row>
    <row r="72" spans="1:37" ht="15" customHeight="1" x14ac:dyDescent="0.45">
      <c r="A72" s="10" t="s">
        <v>83</v>
      </c>
      <c r="B72" s="16" t="s">
        <v>36</v>
      </c>
      <c r="C72" s="20" t="s">
        <v>34</v>
      </c>
      <c r="D72" s="20" t="s">
        <v>34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34</v>
      </c>
    </row>
    <row r="74" spans="1:37" ht="15" customHeight="1" x14ac:dyDescent="0.45">
      <c r="A74" s="10" t="s">
        <v>84</v>
      </c>
      <c r="B74" s="16" t="s">
        <v>85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 x14ac:dyDescent="0.45">
      <c r="B76" s="16" t="s">
        <v>86</v>
      </c>
    </row>
    <row r="77" spans="1:37" ht="15" customHeight="1" x14ac:dyDescent="0.45">
      <c r="A77" s="10" t="s">
        <v>87</v>
      </c>
      <c r="B77" s="17" t="s">
        <v>39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 x14ac:dyDescent="0.45">
      <c r="A78" s="10" t="s">
        <v>88</v>
      </c>
      <c r="B78" s="17" t="s">
        <v>89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 x14ac:dyDescent="0.45">
      <c r="A79" s="10" t="s">
        <v>90</v>
      </c>
      <c r="B79" s="17" t="s">
        <v>91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 x14ac:dyDescent="0.45">
      <c r="A80" s="10" t="s">
        <v>92</v>
      </c>
      <c r="B80" s="17" t="s">
        <v>93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 x14ac:dyDescent="0.45">
      <c r="A81" s="10" t="s">
        <v>94</v>
      </c>
      <c r="B81" s="17" t="s">
        <v>31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 x14ac:dyDescent="0.45">
      <c r="A82" s="10" t="s">
        <v>95</v>
      </c>
      <c r="B82" s="17" t="s">
        <v>96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 x14ac:dyDescent="0.45">
      <c r="A83" s="10" t="s">
        <v>97</v>
      </c>
      <c r="B83" s="16" t="s">
        <v>36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 x14ac:dyDescent="0.45">
      <c r="A85" s="10" t="s">
        <v>98</v>
      </c>
      <c r="B85" s="16" t="s">
        <v>99</v>
      </c>
      <c r="C85" s="20" t="s">
        <v>34</v>
      </c>
      <c r="D85" s="20" t="s">
        <v>34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34</v>
      </c>
    </row>
    <row r="86" spans="1:37" ht="15" customHeight="1" thickBot="1" x14ac:dyDescent="0.5"/>
    <row r="87" spans="1:37" ht="15" customHeight="1" x14ac:dyDescent="0.45">
      <c r="B87" s="46" t="s">
        <v>100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 spans="1:37" ht="15" customHeight="1" x14ac:dyDescent="0.45">
      <c r="B88" s="11" t="s">
        <v>101</v>
      </c>
    </row>
    <row r="89" spans="1:37" ht="15" customHeight="1" x14ac:dyDescent="0.45">
      <c r="B89" s="11" t="s">
        <v>102</v>
      </c>
    </row>
    <row r="90" spans="1:37" ht="15" customHeight="1" x14ac:dyDescent="0.45">
      <c r="B90" s="11" t="s">
        <v>103</v>
      </c>
    </row>
    <row r="91" spans="1:37" ht="15" customHeight="1" x14ac:dyDescent="0.45">
      <c r="B91" s="11" t="s">
        <v>104</v>
      </c>
    </row>
    <row r="92" spans="1:37" ht="15" customHeight="1" x14ac:dyDescent="0.45">
      <c r="B92" s="11" t="s">
        <v>117</v>
      </c>
    </row>
    <row r="93" spans="1:37" ht="15" customHeight="1" x14ac:dyDescent="0.45">
      <c r="B93" s="11" t="s">
        <v>118</v>
      </c>
    </row>
    <row r="94" spans="1:37" ht="15" customHeight="1" x14ac:dyDescent="0.45">
      <c r="B94" s="11" t="s">
        <v>105</v>
      </c>
    </row>
    <row r="95" spans="1:37" ht="15" customHeight="1" x14ac:dyDescent="0.45">
      <c r="B95" s="11" t="s">
        <v>134</v>
      </c>
    </row>
    <row r="96" spans="1:37" ht="15" customHeight="1" x14ac:dyDescent="0.45">
      <c r="B96" s="11" t="s">
        <v>106</v>
      </c>
    </row>
    <row r="97" spans="2:2" ht="15" customHeight="1" x14ac:dyDescent="0.45">
      <c r="B97" s="11" t="s">
        <v>107</v>
      </c>
    </row>
    <row r="98" spans="2:2" ht="15" customHeight="1" x14ac:dyDescent="0.45">
      <c r="B98" s="11" t="s">
        <v>108</v>
      </c>
    </row>
    <row r="99" spans="2:2" ht="15" customHeight="1" x14ac:dyDescent="0.45">
      <c r="B99" s="11" t="s">
        <v>109</v>
      </c>
    </row>
    <row r="100" spans="2:2" ht="15" customHeight="1" x14ac:dyDescent="0.45">
      <c r="B100" s="11" t="s">
        <v>110</v>
      </c>
    </row>
    <row r="101" spans="2:2" ht="15" customHeight="1" x14ac:dyDescent="0.45">
      <c r="B101" s="11" t="s">
        <v>135</v>
      </c>
    </row>
    <row r="102" spans="2:2" ht="15" customHeight="1" x14ac:dyDescent="0.45">
      <c r="B102" s="11" t="s">
        <v>136</v>
      </c>
    </row>
    <row r="103" spans="2:2" ht="15" customHeight="1" x14ac:dyDescent="0.45">
      <c r="B103" s="11" t="s">
        <v>111</v>
      </c>
    </row>
    <row r="104" spans="2:2" ht="15" customHeight="1" x14ac:dyDescent="0.45">
      <c r="B104" s="11" t="s">
        <v>112</v>
      </c>
    </row>
    <row r="105" spans="2:2" ht="15" customHeight="1" x14ac:dyDescent="0.45">
      <c r="B105" s="11" t="s">
        <v>113</v>
      </c>
    </row>
    <row r="106" spans="2:2" ht="15" customHeight="1" x14ac:dyDescent="0.45">
      <c r="B106" s="11" t="s">
        <v>114</v>
      </c>
    </row>
    <row r="107" spans="2:2" ht="15" customHeight="1" x14ac:dyDescent="0.45">
      <c r="B107" s="11" t="s">
        <v>115</v>
      </c>
    </row>
    <row r="108" spans="2:2" ht="15" customHeight="1" x14ac:dyDescent="0.45">
      <c r="B108" s="11" t="s">
        <v>116</v>
      </c>
    </row>
    <row r="109" spans="2:2" ht="15" customHeight="1" x14ac:dyDescent="0.45">
      <c r="B109" s="11" t="s">
        <v>137</v>
      </c>
    </row>
    <row r="110" spans="2:2" ht="15" customHeight="1" x14ac:dyDescent="0.45">
      <c r="B110" s="11" t="s">
        <v>138</v>
      </c>
    </row>
    <row r="111" spans="2:2" ht="15" customHeight="1" x14ac:dyDescent="0.45">
      <c r="B111" s="11" t="s">
        <v>139</v>
      </c>
    </row>
    <row r="112" spans="2:2" ht="15" customHeight="1" x14ac:dyDescent="0.45">
      <c r="B112" s="11" t="s">
        <v>140</v>
      </c>
    </row>
    <row r="113" spans="2:2" ht="15" customHeight="1" x14ac:dyDescent="0.45">
      <c r="B113" s="11" t="s">
        <v>141</v>
      </c>
    </row>
    <row r="114" spans="2:2" ht="15" customHeight="1" x14ac:dyDescent="0.45">
      <c r="B114" s="11" t="s">
        <v>142</v>
      </c>
    </row>
  </sheetData>
  <mergeCells count="1">
    <mergeCell ref="B87:AK87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2"/>
  <sheetViews>
    <sheetView workbookViewId="0">
      <selection activeCell="B2" sqref="B2"/>
    </sheetView>
  </sheetViews>
  <sheetFormatPr defaultRowHeight="17" x14ac:dyDescent="0.45"/>
  <cols>
    <col min="1" max="1" width="33.08203125" customWidth="1"/>
  </cols>
  <sheetData>
    <row r="1" spans="1:32" x14ac:dyDescent="0.45">
      <c r="A1" s="12" t="s">
        <v>122</v>
      </c>
      <c r="B1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2" x14ac:dyDescent="0.45">
      <c r="A2" t="s">
        <v>124</v>
      </c>
      <c r="B2" s="8">
        <f>'20-50_Cap'!C12</f>
        <v>2560.3333333333335</v>
      </c>
      <c r="C2" s="8">
        <f>'20-50_Cap'!D12</f>
        <v>2714.3383458646617</v>
      </c>
      <c r="D2" s="8">
        <f>'20-50_Cap'!E12</f>
        <v>2877.6068177963707</v>
      </c>
      <c r="E2" s="8">
        <f>'20-50_Cap'!F12</f>
        <v>3050.6959496938966</v>
      </c>
      <c r="F2" s="8">
        <f>'20-50_Cap'!G12</f>
        <v>3212.9670108478272</v>
      </c>
      <c r="G2" s="8">
        <f>'20-50_Cap'!H12</f>
        <v>3375.2380720017582</v>
      </c>
      <c r="H2" s="8">
        <f>'20-50_Cap'!I12</f>
        <v>3548.3272038992845</v>
      </c>
      <c r="I2" s="8">
        <f>'20-50_Cap'!J12</f>
        <v>4716.6788442075858</v>
      </c>
      <c r="J2" s="8">
        <f>'20-50_Cap'!K12</f>
        <v>6123.028040874985</v>
      </c>
      <c r="K2" s="8">
        <f>'20-50_Cap'!L12</f>
        <v>7778.1928646450779</v>
      </c>
      <c r="L2" s="8">
        <f>'20-50_Cap'!M12</f>
        <v>9649.7191032870778</v>
      </c>
      <c r="M2" s="8">
        <f>'20-50_Cap'!N12</f>
        <v>11683.516403083009</v>
      </c>
      <c r="N2" s="8">
        <f>'20-50_Cap'!O12</f>
        <v>13803.858268827704</v>
      </c>
      <c r="O2" s="8">
        <f>'20-50_Cap'!P12</f>
        <v>15913.382063828803</v>
      </c>
      <c r="P2" s="8">
        <f>'20-50_Cap'!Q12</f>
        <v>17936.361292881142</v>
      </c>
      <c r="Q2" s="8">
        <f>'20-50_Cap'!R12</f>
        <v>19793.926915662018</v>
      </c>
      <c r="R2" s="8">
        <f>'20-50_Cap'!S12</f>
        <v>21432.748419120435</v>
      </c>
      <c r="S2" s="8">
        <f>'20-50_Cap'!T12</f>
        <v>22824.362926100708</v>
      </c>
      <c r="T2" s="8">
        <f>'20-50_Cap'!U12</f>
        <v>23964.006435527936</v>
      </c>
      <c r="U2" s="8">
        <f>'20-50_Cap'!V12</f>
        <v>24865.944610694143</v>
      </c>
      <c r="V2" s="8">
        <f>'20-50_Cap'!W12</f>
        <v>25557.154392976972</v>
      </c>
      <c r="W2" s="8">
        <f>'20-50_Cap'!X12</f>
        <v>26071.033632088998</v>
      </c>
      <c r="X2" s="8">
        <f>'20-50_Cap'!Y12</f>
        <v>26442.238985480832</v>
      </c>
      <c r="Y2" s="8">
        <f>'20-50_Cap'!Z12</f>
        <v>26703.109292459074</v>
      </c>
      <c r="Z2" s="8">
        <f>'20-50_Cap'!AA12</f>
        <v>26881.639665600382</v>
      </c>
      <c r="AA2" s="8">
        <f>'20-50_Cap'!AB12</f>
        <v>27000.699193812103</v>
      </c>
      <c r="AB2" s="8">
        <f>'20-50_Cap'!AC12</f>
        <v>27078.100174737534</v>
      </c>
      <c r="AC2" s="8">
        <f>'20-50_Cap'!AD12</f>
        <v>27127.159025832974</v>
      </c>
      <c r="AD2" s="8">
        <f>'20-50_Cap'!AE12</f>
        <v>27157.473073762176</v>
      </c>
      <c r="AE2" s="8">
        <f>'20-50_Cap'!AF12</f>
        <v>27175.729575421621</v>
      </c>
      <c r="AF2" s="8">
        <f>'20-50_Cap'!AG12</f>
        <v>27186.441512750134</v>
      </c>
    </row>
  </sheetData>
  <phoneticPr fontId="28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6"/>
  <sheetViews>
    <sheetView workbookViewId="0">
      <selection activeCell="E25" sqref="E25"/>
    </sheetView>
  </sheetViews>
  <sheetFormatPr defaultRowHeight="17" x14ac:dyDescent="0.45"/>
  <cols>
    <col min="1" max="1" width="47.08203125" customWidth="1"/>
    <col min="2" max="32" width="10.58203125" bestFit="1" customWidth="1"/>
  </cols>
  <sheetData>
    <row r="1" spans="1:32" x14ac:dyDescent="0.45">
      <c r="A1" s="12" t="s">
        <v>122</v>
      </c>
      <c r="B1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2" x14ac:dyDescent="0.45">
      <c r="A2" t="s">
        <v>123</v>
      </c>
      <c r="B2" s="8" cm="1">
        <f t="array" ref="B2">_xlfn.SINGLE(IF((TREND('20-50_Cap'!$D$12:$Q$12,'20-50_Cap'!$D$11:$Q$11,PAGBSC!B1)-BGBSC!B2)&gt;0,(TREND('20-50_Cap'!$D$12:$Q$12,'20-50_Cap'!$D$11:$Q$11,PAGBSC!B1)-BGBSC!B2),0))</f>
        <v>0</v>
      </c>
      <c r="C2" s="8" cm="1">
        <f t="array" ref="C2">_xlfn.SINGLE(IF((TREND('20-50_Cap'!$D$12:$Q$12,'20-50_Cap'!$D$11:$Q$11,PAGBSC!C1)-BGBSC!C2)&gt;0,(TREND('20-50_Cap'!$D$12:$Q$12,'20-50_Cap'!$D$11:$Q$11,PAGBSC!C1)-BGBSC!C2),0))</f>
        <v>0</v>
      </c>
      <c r="D2" s="8" cm="1">
        <f t="array" ref="D2">_xlfn.SINGLE(IF((TREND('20-50_Cap'!$D$12:$Q$12,'20-50_Cap'!$D$11:$Q$11,PAGBSC!D1)-BGBSC!D2)&gt;0,(TREND('20-50_Cap'!$D$12:$Q$12,'20-50_Cap'!$D$11:$Q$11,PAGBSC!D1)-BGBSC!D2),0))</f>
        <v>0</v>
      </c>
      <c r="E2" s="8" cm="1">
        <f t="array" ref="E2">_xlfn.SINGLE(IF((TREND('20-50_Cap'!$D$12:$Q$12,'20-50_Cap'!$D$11:$Q$11,PAGBSC!E1)-BGBSC!E2)&gt;0,(TREND('20-50_Cap'!$D$12:$Q$12,'20-50_Cap'!$D$11:$Q$11,PAGBSC!E1)-BGBSC!E2),0))</f>
        <v>0</v>
      </c>
      <c r="F2" s="8" cm="1">
        <f t="array" ref="F2">_xlfn.SINGLE(IF((TREND('20-50_Cap'!$D$12:$Q$12,'20-50_Cap'!$D$11:$Q$11,PAGBSC!F1)-BGBSC!F2)&gt;0,(TREND('20-50_Cap'!$D$12:$Q$12,'20-50_Cap'!$D$11:$Q$11,PAGBSC!F1)-BGBSC!F2),0))</f>
        <v>210.34153917192134</v>
      </c>
      <c r="G2" s="8" cm="1">
        <f t="array" ref="G2">_xlfn.SINGLE(IF((TREND('20-50_Cap'!$D$12:$Q$12,'20-50_Cap'!$D$11:$Q$11,PAGBSC!G1)-BGBSC!G2)&gt;0,(TREND('20-50_Cap'!$D$12:$Q$12,'20-50_Cap'!$D$11:$Q$11,PAGBSC!G1)-BGBSC!G2),0))</f>
        <v>1241.0825307006844</v>
      </c>
      <c r="H2" s="8" cm="1">
        <f t="array" ref="H2">_xlfn.SINGLE(IF((TREND('20-50_Cap'!$D$12:$Q$12,'20-50_Cap'!$D$11:$Q$11,PAGBSC!H1)-BGBSC!H2)&gt;0,(TREND('20-50_Cap'!$D$12:$Q$12,'20-50_Cap'!$D$11:$Q$11,PAGBSC!H1)-BGBSC!H2),0))</f>
        <v>2261.0054514863177</v>
      </c>
      <c r="I2" s="8" cm="1">
        <f t="array" ref="I2">_xlfn.SINGLE(IF((TREND('20-50_Cap'!$D$12:$Q$12,'20-50_Cap'!$D$11:$Q$11,PAGBSC!I1)-BGBSC!I2)&gt;0,(TREND('20-50_Cap'!$D$12:$Q$12,'20-50_Cap'!$D$11:$Q$11,PAGBSC!I1)-BGBSC!I2),0))</f>
        <v>2285.6658638607105</v>
      </c>
      <c r="J2" s="8" cm="1">
        <f t="array" ref="J2">_xlfn.SINGLE(IF((TREND('20-50_Cap'!$D$12:$Q$12,'20-50_Cap'!$D$11:$Q$11,PAGBSC!J1)-BGBSC!J2)&gt;0,(TREND('20-50_Cap'!$D$12:$Q$12,'20-50_Cap'!$D$11:$Q$11,PAGBSC!J1)-BGBSC!J2),0))</f>
        <v>2072.328719876471</v>
      </c>
      <c r="K2" s="8" cm="1">
        <f t="array" ref="K2">_xlfn.SINGLE(IF((TREND('20-50_Cap'!$D$12:$Q$12,'20-50_Cap'!$D$11:$Q$11,PAGBSC!K1)-BGBSC!K2)&gt;0,(TREND('20-50_Cap'!$D$12:$Q$12,'20-50_Cap'!$D$11:$Q$11,PAGBSC!K1)-BGBSC!K2),0))</f>
        <v>1610.1759487895379</v>
      </c>
      <c r="L2" s="8" cm="1">
        <f t="array" ref="L2">_xlfn.SINGLE(IF((TREND('20-50_Cap'!$D$12:$Q$12,'20-50_Cap'!$D$11:$Q$11,PAGBSC!L1)-BGBSC!L2)&gt;0,(TREND('20-50_Cap'!$D$12:$Q$12,'20-50_Cap'!$D$11:$Q$11,PAGBSC!L1)-BGBSC!L2),0))</f>
        <v>931.66176283023196</v>
      </c>
      <c r="M2" s="8" cm="1">
        <f t="array" ref="M2">_xlfn.SINGLE(IF((TREND('20-50_Cap'!$D$12:$Q$12,'20-50_Cap'!$D$11:$Q$11,PAGBSC!M1)-BGBSC!M2)&gt;0,(TREND('20-50_Cap'!$D$12:$Q$12,'20-50_Cap'!$D$11:$Q$11,PAGBSC!M1)-BGBSC!M2),0))</f>
        <v>90.876515717460279</v>
      </c>
      <c r="N2" s="8" cm="1">
        <f t="array" ref="N2">_xlfn.SINGLE(IF((TREND('20-50_Cap'!$D$12:$Q$12,'20-50_Cap'!$D$11:$Q$11,PAGBSC!N1)-BGBSC!N2)&gt;0,(TREND('20-50_Cap'!$D$12:$Q$12,'20-50_Cap'!$D$11:$Q$11,PAGBSC!N1)-BGBSC!N2),0))</f>
        <v>0</v>
      </c>
      <c r="O2" s="8" cm="1">
        <f t="array" ref="O2">_xlfn.SINGLE(IF((TREND('20-50_Cap'!$D$12:$Q$12,'20-50_Cap'!$D$11:$Q$11,PAGBSC!O1)-BGBSC!O2)&gt;0,(TREND('20-50_Cap'!$D$12:$Q$12,'20-50_Cap'!$D$11:$Q$11,PAGBSC!O1)-BGBSC!O2),0))</f>
        <v>0</v>
      </c>
      <c r="P2" s="8" cm="1">
        <f t="array" ref="P2">_xlfn.SINGLE(IF((TREND('20-50_Cap'!$D$12:$Q$12,'20-50_Cap'!$D$11:$Q$11,PAGBSC!P1)-BGBSC!P2)&gt;0,(TREND('20-50_Cap'!$D$12:$Q$12,'20-50_Cap'!$D$11:$Q$11,PAGBSC!P1)-BGBSC!P2),0))</f>
        <v>0</v>
      </c>
      <c r="Q2" s="8" cm="1">
        <f t="array" ref="Q2">_xlfn.SINGLE(IF((TREND('20-50_Cap'!$D$12:$Q$12,'20-50_Cap'!$D$11:$Q$11,PAGBSC!Q1)-BGBSC!Q2)&gt;0,(TREND('20-50_Cap'!$D$12:$Q$12,'20-50_Cap'!$D$11:$Q$11,PAGBSC!Q1)-BGBSC!Q2),0))</f>
        <v>0</v>
      </c>
      <c r="R2" s="8" cm="1">
        <f t="array" ref="R2">_xlfn.SINGLE(IF((TREND('20-50_Cap'!$D$12:$Q$12,'20-50_Cap'!$D$11:$Q$11,PAGBSC!R1)-BGBSC!R2)&gt;0,(TREND('20-50_Cap'!$D$12:$Q$12,'20-50_Cap'!$D$11:$Q$11,PAGBSC!R1)-BGBSC!R2),0))</f>
        <v>0</v>
      </c>
      <c r="S2" s="8" cm="1">
        <f t="array" ref="S2">_xlfn.SINGLE(IF((TREND('20-50_Cap'!$D$12:$Q$12,'20-50_Cap'!$D$11:$Q$11,PAGBSC!S1)-BGBSC!S2)&gt;0,(TREND('20-50_Cap'!$D$12:$Q$12,'20-50_Cap'!$D$11:$Q$11,PAGBSC!S1)-BGBSC!S2),0))</f>
        <v>0</v>
      </c>
      <c r="T2" s="8" cm="1">
        <f t="array" ref="T2">_xlfn.SINGLE(IF((TREND('20-50_Cap'!$D$12:$Q$12,'20-50_Cap'!$D$11:$Q$11,PAGBSC!T1)-BGBSC!T2)&gt;0,(TREND('20-50_Cap'!$D$12:$Q$12,'20-50_Cap'!$D$11:$Q$11,PAGBSC!T1)-BGBSC!T2),0))</f>
        <v>0</v>
      </c>
      <c r="U2" s="8" cm="1">
        <f t="array" ref="U2">_xlfn.SINGLE(IF((TREND('20-50_Cap'!$D$12:$Q$12,'20-50_Cap'!$D$11:$Q$11,PAGBSC!U1)-BGBSC!U2)&gt;0,(TREND('20-50_Cap'!$D$12:$Q$12,'20-50_Cap'!$D$11:$Q$11,PAGBSC!U1)-BGBSC!U2),0))</f>
        <v>0</v>
      </c>
      <c r="V2" s="8" cm="1">
        <f t="array" ref="V2">_xlfn.SINGLE(IF((TREND('20-50_Cap'!$D$12:$Q$12,'20-50_Cap'!$D$11:$Q$11,PAGBSC!V1)-BGBSC!V2)&gt;0,(TREND('20-50_Cap'!$D$12:$Q$12,'20-50_Cap'!$D$11:$Q$11,PAGBSC!V1)-BGBSC!V2),0))</f>
        <v>0</v>
      </c>
      <c r="W2" s="8" cm="1">
        <f t="array" ref="W2">_xlfn.SINGLE(IF((TREND('20-50_Cap'!$D$12:$Q$12,'20-50_Cap'!$D$11:$Q$11,PAGBSC!W1)-BGBSC!W2)&gt;0,(TREND('20-50_Cap'!$D$12:$Q$12,'20-50_Cap'!$D$11:$Q$11,PAGBSC!W1)-BGBSC!W2),0))</f>
        <v>0</v>
      </c>
      <c r="X2" s="8" cm="1">
        <f t="array" ref="X2">_xlfn.SINGLE(IF((TREND('20-50_Cap'!$D$12:$Q$12,'20-50_Cap'!$D$11:$Q$11,PAGBSC!X1)-BGBSC!X2)&gt;0,(TREND('20-50_Cap'!$D$12:$Q$12,'20-50_Cap'!$D$11:$Q$11,PAGBSC!X1)-BGBSC!X2),0))</f>
        <v>0</v>
      </c>
      <c r="Y2" s="8" cm="1">
        <f t="array" ref="Y2">_xlfn.SINGLE(IF((TREND('20-50_Cap'!$D$12:$Q$12,'20-50_Cap'!$D$11:$Q$11,PAGBSC!Y1)-BGBSC!Y2)&gt;0,(TREND('20-50_Cap'!$D$12:$Q$12,'20-50_Cap'!$D$11:$Q$11,PAGBSC!Y1)-BGBSC!Y2),0))</f>
        <v>0</v>
      </c>
      <c r="Z2" s="8" cm="1">
        <f t="array" ref="Z2">_xlfn.SINGLE(IF((TREND('20-50_Cap'!$D$12:$Q$12,'20-50_Cap'!$D$11:$Q$11,PAGBSC!Z1)-BGBSC!Z2)&gt;0,(TREND('20-50_Cap'!$D$12:$Q$12,'20-50_Cap'!$D$11:$Q$11,PAGBSC!Z1)-BGBSC!Z2),0))</f>
        <v>401.90993807883569</v>
      </c>
      <c r="AA2" s="8" cm="1">
        <f t="array" ref="AA2">_xlfn.SINGLE(IF((TREND('20-50_Cap'!$D$12:$Q$12,'20-50_Cap'!$D$11:$Q$11,PAGBSC!AA1)-BGBSC!AA2)&gt;0,(TREND('20-50_Cap'!$D$12:$Q$12,'20-50_Cap'!$D$11:$Q$11,PAGBSC!AA1)-BGBSC!AA2),0))</f>
        <v>1475.8624625498087</v>
      </c>
      <c r="AB2" s="8" cm="1">
        <f t="array" ref="AB2">_xlfn.SINGLE(IF((TREND('20-50_Cap'!$D$12:$Q$12,'20-50_Cap'!$D$11:$Q$11,PAGBSC!AB1)-BGBSC!AB2)&gt;0,(TREND('20-50_Cap'!$D$12:$Q$12,'20-50_Cap'!$D$11:$Q$11,PAGBSC!AB1)-BGBSC!AB2),0))</f>
        <v>2591.4735343075372</v>
      </c>
      <c r="AC2" s="8" cm="1">
        <f t="array" ref="AC2">_xlfn.SINGLE(IF((TREND('20-50_Cap'!$D$12:$Q$12,'20-50_Cap'!$D$11:$Q$11,PAGBSC!AC1)-BGBSC!AC2)&gt;0,(TREND('20-50_Cap'!$D$12:$Q$12,'20-50_Cap'!$D$11:$Q$11,PAGBSC!AC1)-BGBSC!AC2),0))</f>
        <v>3735.4267358947909</v>
      </c>
      <c r="AD2" s="8" cm="1">
        <f t="array" ref="AD2">_xlfn.SINGLE(IF((TREND('20-50_Cap'!$D$12:$Q$12,'20-50_Cap'!$D$11:$Q$11,PAGBSC!AD1)-BGBSC!AD2)&gt;0,(TREND('20-50_Cap'!$D$12:$Q$12,'20-50_Cap'!$D$11:$Q$11,PAGBSC!AD1)-BGBSC!AD2),0))</f>
        <v>4898.1247406487491</v>
      </c>
      <c r="AE2" s="8" cm="1">
        <f t="array" ref="AE2">_xlfn.SINGLE(IF((TREND('20-50_Cap'!$D$12:$Q$12,'20-50_Cap'!$D$11:$Q$11,PAGBSC!AE1)-BGBSC!AE2)&gt;0,(TREND('20-50_Cap'!$D$12:$Q$12,'20-50_Cap'!$D$11:$Q$11,PAGBSC!AE1)-BGBSC!AE2),0))</f>
        <v>6072.8802916724635</v>
      </c>
      <c r="AF2" s="8" cm="1">
        <f t="array" ref="AF2">_xlfn.SINGLE(IF((TREND('20-50_Cap'!$D$12:$Q$12,'20-50_Cap'!$D$11:$Q$11,PAGBSC!AF1)-BGBSC!AF2)&gt;0,(TREND('20-50_Cap'!$D$12:$Q$12,'20-50_Cap'!$D$11:$Q$11,PAGBSC!AF1)-BGBSC!AF2),0))</f>
        <v>7255.1804070266444</v>
      </c>
    </row>
    <row r="5" spans="1:32" x14ac:dyDescent="0.45">
      <c r="D5" s="6"/>
    </row>
    <row r="6" spans="1:32" x14ac:dyDescent="0.45">
      <c r="D6" s="6"/>
    </row>
  </sheetData>
  <phoneticPr fontId="2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2" sqref="B2"/>
    </sheetView>
  </sheetViews>
  <sheetFormatPr defaultColWidth="9.08203125" defaultRowHeight="17" x14ac:dyDescent="0.45"/>
  <cols>
    <col min="1" max="1" width="11.33203125" style="6" customWidth="1"/>
    <col min="2" max="2" width="12.33203125" style="6" customWidth="1"/>
    <col min="3" max="16384" width="9.08203125" style="6"/>
  </cols>
  <sheetData>
    <row r="1" spans="1:2" x14ac:dyDescent="0.45">
      <c r="A1" s="12" t="s">
        <v>122</v>
      </c>
      <c r="B1" s="6" t="s">
        <v>125</v>
      </c>
    </row>
    <row r="2" spans="1:2" x14ac:dyDescent="0.45">
      <c r="A2" s="6" t="s">
        <v>126</v>
      </c>
      <c r="B2" s="5">
        <f>'18-20_Cap'!H14</f>
        <v>2381.9179400113185</v>
      </c>
    </row>
    <row r="3" spans="1:2" x14ac:dyDescent="0.45">
      <c r="B3" s="8"/>
    </row>
  </sheetData>
  <phoneticPr fontId="2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About</vt:lpstr>
      <vt:lpstr>18-20_Cap</vt:lpstr>
      <vt:lpstr>20-50_Cap</vt:lpstr>
      <vt:lpstr>AEO Table 9 (2019)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2014-08-26T20:23:01Z</dcterms:created>
  <dcterms:modified xsi:type="dcterms:W3CDTF">2021-09-23T03:33:45Z</dcterms:modified>
</cp:coreProperties>
</file>