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autoCompressPictures="0" defaultThemeVersion="124226"/>
  <mc:AlternateContent xmlns:mc="http://schemas.openxmlformats.org/markup-compatibility/2006">
    <mc:Choice Requires="x15">
      <x15ac:absPath xmlns:x15ac="http://schemas.microsoft.com/office/spreadsheetml/2010/11/ac" url="C:\Users\iamho\Dropbox\Energy Innovation\InputData_RevisionComplete\indst\BIFUbC\"/>
    </mc:Choice>
  </mc:AlternateContent>
  <xr:revisionPtr revIDLastSave="0" documentId="13_ncr:1_{E87A21FF-88DD-4B77-84BF-155BABC469EA}" xr6:coauthVersionLast="47" xr6:coauthVersionMax="47" xr10:uidLastSave="{00000000-0000-0000-0000-000000000000}"/>
  <bookViews>
    <workbookView xWindow="2350" yWindow="340" windowWidth="32680" windowHeight="20440" firstSheet="6" activeTab="16" xr2:uid="{61E4FAF0-1DCF-4D80-810E-E3964A4D245B}"/>
  </bookViews>
  <sheets>
    <sheet name="About" sheetId="1" r:id="rId1"/>
    <sheet name="KEEI BAU - Overview" sheetId="90" r:id="rId2"/>
    <sheet name="KEEI BAU - Industry" sheetId="74" r:id="rId3"/>
    <sheet name="KEEI BAU - Gas Supply" sheetId="87" r:id="rId4"/>
    <sheet name="KEEI BAU - Oil Supply" sheetId="89" r:id="rId5"/>
    <sheet name="KEEI BAU - Coal Supply" sheetId="88" r:id="rId6"/>
    <sheet name="2019 KESIS Energy Balance" sheetId="79" r:id="rId7"/>
    <sheet name="BAU Energy Forecast_Transport" sheetId="75" state="hidden" r:id="rId8"/>
    <sheet name="Energy BAU_Residential" sheetId="76" state="hidden" r:id="rId9"/>
    <sheet name="Energy BAU_Service" sheetId="77" state="hidden" r:id="rId10"/>
    <sheet name="Steel Split" sheetId="84" r:id="rId11"/>
    <sheet name="Petrochemicals Split" sheetId="82" r:id="rId12"/>
    <sheet name="Non-ferrous Metals Split" sheetId="85" r:id="rId13"/>
    <sheet name="Machinery Split" sheetId="86" r:id="rId14"/>
    <sheet name="Others Split" sheetId="81" r:id="rId15"/>
    <sheet name="Water and Waste" sheetId="91" r:id="rId16"/>
    <sheet name="BIFUbC-electricity" sheetId="15" r:id="rId17"/>
    <sheet name="BIFUbC-coal" sheetId="16" r:id="rId18"/>
    <sheet name="BIFUbC-natural-gas" sheetId="17" r:id="rId19"/>
    <sheet name="BIFUbC-biomass" sheetId="18" r:id="rId20"/>
    <sheet name="BIFUbC-heat" sheetId="20" r:id="rId21"/>
    <sheet name="BIFUbC-crude-oil" sheetId="21" r:id="rId22"/>
    <sheet name="BIFUbC-petroleum-diesel" sheetId="19" r:id="rId23"/>
    <sheet name="BIFUbC-heavy-or-residual-oil" sheetId="22" r:id="rId24"/>
    <sheet name="BIFUbC-LPG-propane-or-butane" sheetId="23" r:id="rId25"/>
    <sheet name="BIFUbC-hydrogen" sheetId="24" r:id="rId26"/>
  </sheets>
  <externalReferences>
    <externalReference r:id="rId27"/>
  </externalReferences>
  <definedNames>
    <definedName name="gal_per_barrel">[1]About!$A$63</definedName>
    <definedName name="RoundFactor_Growth">2</definedName>
    <definedName name="RoundFactor_Value">3</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9" i="91" l="1"/>
  <c r="F5" i="91"/>
  <c r="F9" i="91"/>
  <c r="F10" i="91"/>
  <c r="F11" i="91"/>
  <c r="F12" i="91"/>
  <c r="F13" i="91"/>
  <c r="F14" i="91"/>
  <c r="F15" i="91"/>
  <c r="F16" i="91"/>
  <c r="F17" i="91"/>
  <c r="F18" i="91"/>
  <c r="F19" i="91"/>
  <c r="F20" i="91"/>
  <c r="F21" i="91"/>
  <c r="F22" i="91"/>
  <c r="F23" i="91"/>
  <c r="D24" i="91"/>
  <c r="E40" i="91"/>
  <c r="F40" i="91"/>
  <c r="G40" i="91"/>
  <c r="H40" i="91"/>
  <c r="I40" i="91"/>
  <c r="J40" i="91"/>
  <c r="K40" i="91"/>
  <c r="L40" i="91"/>
  <c r="M40" i="91"/>
  <c r="N40" i="91"/>
  <c r="O40" i="91"/>
  <c r="P40" i="91"/>
  <c r="Q40" i="91"/>
  <c r="R40" i="91"/>
  <c r="S40" i="91"/>
  <c r="T40" i="91"/>
  <c r="U40" i="91"/>
  <c r="V40" i="91"/>
  <c r="W40" i="91"/>
  <c r="X40" i="91"/>
  <c r="Y40" i="91"/>
  <c r="Z40" i="91"/>
  <c r="AA40" i="91"/>
  <c r="AB40" i="91"/>
  <c r="AC40" i="91"/>
  <c r="AD40" i="91"/>
  <c r="AE40" i="91"/>
  <c r="AF40" i="91"/>
  <c r="AG40" i="91"/>
  <c r="AH40" i="91"/>
  <c r="AI40" i="91"/>
  <c r="D40" i="91"/>
  <c r="J15" i="91" l="1"/>
  <c r="J21" i="91" s="1"/>
  <c r="H15" i="91"/>
  <c r="H21" i="91" s="1"/>
  <c r="I17" i="91"/>
  <c r="I15" i="91" s="1"/>
  <c r="I21" i="91" s="1"/>
  <c r="G16" i="91"/>
  <c r="G15" i="91" s="1"/>
  <c r="G21" i="91" s="1"/>
  <c r="I12" i="91"/>
  <c r="I18" i="91" s="1"/>
  <c r="J12" i="91"/>
  <c r="J18" i="91" s="1"/>
  <c r="H12" i="91"/>
  <c r="H18" i="91" s="1"/>
  <c r="G12" i="91"/>
  <c r="G18" i="91" s="1"/>
  <c r="E21" i="91"/>
  <c r="H24" i="91" l="1"/>
  <c r="D34" i="91" s="1"/>
  <c r="B25" i="19" s="1"/>
  <c r="C25" i="19" s="1"/>
  <c r="D25" i="19" s="1"/>
  <c r="E25" i="19" s="1"/>
  <c r="F25" i="19" s="1"/>
  <c r="G25" i="19" s="1"/>
  <c r="H25" i="19" s="1"/>
  <c r="I25" i="19" s="1"/>
  <c r="J25" i="19" s="1"/>
  <c r="K25" i="19" s="1"/>
  <c r="L25" i="19" s="1"/>
  <c r="M25" i="19" s="1"/>
  <c r="N25" i="19" s="1"/>
  <c r="O25" i="19" s="1"/>
  <c r="P25" i="19" s="1"/>
  <c r="Q25" i="19" s="1"/>
  <c r="R25" i="19" s="1"/>
  <c r="S25" i="19" s="1"/>
  <c r="T25" i="19" s="1"/>
  <c r="U25" i="19" s="1"/>
  <c r="V25" i="19" s="1"/>
  <c r="W25" i="19" s="1"/>
  <c r="X25" i="19" s="1"/>
  <c r="Y25" i="19" s="1"/>
  <c r="Z25" i="19" s="1"/>
  <c r="AA25" i="19" s="1"/>
  <c r="AB25" i="19" s="1"/>
  <c r="AC25" i="19" s="1"/>
  <c r="AD25" i="19" s="1"/>
  <c r="AE25" i="19" s="1"/>
  <c r="AF25" i="19" s="1"/>
  <c r="G24" i="91"/>
  <c r="C34" i="91" s="1"/>
  <c r="B25" i="15" s="1"/>
  <c r="C25" i="15" s="1"/>
  <c r="D25" i="15" s="1"/>
  <c r="E25" i="15" s="1"/>
  <c r="F25" i="15" s="1"/>
  <c r="G25" i="15" s="1"/>
  <c r="H25" i="15" s="1"/>
  <c r="I25" i="15" s="1"/>
  <c r="J25" i="15" s="1"/>
  <c r="K25" i="15" s="1"/>
  <c r="L25" i="15" s="1"/>
  <c r="M25" i="15" s="1"/>
  <c r="N25" i="15" s="1"/>
  <c r="O25" i="15" s="1"/>
  <c r="P25" i="15" s="1"/>
  <c r="Q25" i="15" s="1"/>
  <c r="R25" i="15" s="1"/>
  <c r="S25" i="15" s="1"/>
  <c r="T25" i="15" s="1"/>
  <c r="U25" i="15" s="1"/>
  <c r="V25" i="15" s="1"/>
  <c r="W25" i="15" s="1"/>
  <c r="X25" i="15" s="1"/>
  <c r="Y25" i="15" s="1"/>
  <c r="Z25" i="15" s="1"/>
  <c r="AA25" i="15" s="1"/>
  <c r="AB25" i="15" s="1"/>
  <c r="AC25" i="15" s="1"/>
  <c r="AD25" i="15" s="1"/>
  <c r="AE25" i="15" s="1"/>
  <c r="AF25" i="15" s="1"/>
  <c r="J24" i="91"/>
  <c r="F34" i="91" s="1"/>
  <c r="B25" i="18" s="1"/>
  <c r="C25" i="18" s="1"/>
  <c r="D25" i="18" s="1"/>
  <c r="E25" i="18" s="1"/>
  <c r="F25" i="18" s="1"/>
  <c r="G25" i="18" s="1"/>
  <c r="H25" i="18" s="1"/>
  <c r="I25" i="18" s="1"/>
  <c r="J25" i="18" s="1"/>
  <c r="K25" i="18" s="1"/>
  <c r="L25" i="18" s="1"/>
  <c r="M25" i="18" s="1"/>
  <c r="N25" i="18" s="1"/>
  <c r="O25" i="18" s="1"/>
  <c r="P25" i="18" s="1"/>
  <c r="Q25" i="18" s="1"/>
  <c r="R25" i="18" s="1"/>
  <c r="S25" i="18" s="1"/>
  <c r="T25" i="18" s="1"/>
  <c r="U25" i="18" s="1"/>
  <c r="V25" i="18" s="1"/>
  <c r="W25" i="18" s="1"/>
  <c r="X25" i="18" s="1"/>
  <c r="Y25" i="18" s="1"/>
  <c r="Z25" i="18" s="1"/>
  <c r="AA25" i="18" s="1"/>
  <c r="AB25" i="18" s="1"/>
  <c r="AC25" i="18" s="1"/>
  <c r="AD25" i="18" s="1"/>
  <c r="AE25" i="18" s="1"/>
  <c r="AF25" i="18" s="1"/>
  <c r="I24" i="91"/>
  <c r="E34" i="91" s="1"/>
  <c r="B25" i="17" s="1"/>
  <c r="C25" i="17" s="1"/>
  <c r="D25" i="17" s="1"/>
  <c r="E25" i="17" s="1"/>
  <c r="F25" i="17" s="1"/>
  <c r="G25" i="17" s="1"/>
  <c r="H25" i="17" s="1"/>
  <c r="I25" i="17" s="1"/>
  <c r="J25" i="17" s="1"/>
  <c r="K25" i="17" s="1"/>
  <c r="L25" i="17" s="1"/>
  <c r="M25" i="17" s="1"/>
  <c r="N25" i="17" s="1"/>
  <c r="O25" i="17" s="1"/>
  <c r="P25" i="17" s="1"/>
  <c r="Q25" i="17" s="1"/>
  <c r="R25" i="17" s="1"/>
  <c r="S25" i="17" s="1"/>
  <c r="T25" i="17" s="1"/>
  <c r="U25" i="17" s="1"/>
  <c r="V25" i="17" s="1"/>
  <c r="W25" i="17" s="1"/>
  <c r="X25" i="17" s="1"/>
  <c r="Y25" i="17" s="1"/>
  <c r="Z25" i="17" s="1"/>
  <c r="AA25" i="17" s="1"/>
  <c r="AB25" i="17" s="1"/>
  <c r="AC25" i="17" s="1"/>
  <c r="AD25" i="17" s="1"/>
  <c r="AE25" i="17" s="1"/>
  <c r="AF25" i="17" s="1"/>
  <c r="E5" i="91"/>
  <c r="E9" i="91"/>
  <c r="E15" i="91"/>
  <c r="E18" i="91"/>
  <c r="E12" i="91"/>
  <c r="AL6" i="89" l="1"/>
  <c r="T24" i="89" s="1"/>
  <c r="AL7" i="89"/>
  <c r="T25" i="89" s="1"/>
  <c r="AL5" i="89"/>
  <c r="AG6" i="89"/>
  <c r="S24" i="89" s="1"/>
  <c r="AG7" i="89"/>
  <c r="S25" i="89" s="1"/>
  <c r="AG5" i="89"/>
  <c r="AB6" i="89"/>
  <c r="R24" i="89" s="1"/>
  <c r="AB7" i="89"/>
  <c r="R25" i="89" s="1"/>
  <c r="AB5" i="89"/>
  <c r="R23" i="89" s="1"/>
  <c r="W6" i="89"/>
  <c r="W7" i="89"/>
  <c r="Q25" i="89" s="1"/>
  <c r="W5" i="89"/>
  <c r="O6" i="89"/>
  <c r="P6" i="89"/>
  <c r="O7" i="89"/>
  <c r="O25" i="89" s="1"/>
  <c r="P7" i="89"/>
  <c r="P25" i="89" s="1"/>
  <c r="O5" i="89"/>
  <c r="P5" i="89"/>
  <c r="P23" i="89" s="1"/>
  <c r="P24" i="89"/>
  <c r="V6" i="89" s="1" a="1"/>
  <c r="V6" i="89" s="1"/>
  <c r="Q24" i="89"/>
  <c r="O24" i="89"/>
  <c r="T23" i="89"/>
  <c r="O23" i="89"/>
  <c r="M13" i="81"/>
  <c r="M12" i="81"/>
  <c r="J13" i="81"/>
  <c r="J12" i="81"/>
  <c r="L13" i="81"/>
  <c r="L12" i="81"/>
  <c r="I13" i="81"/>
  <c r="I12" i="81"/>
  <c r="H13" i="81"/>
  <c r="H12" i="81"/>
  <c r="G13" i="81"/>
  <c r="G12" i="81"/>
  <c r="F13" i="81"/>
  <c r="F12" i="81"/>
  <c r="E13" i="81"/>
  <c r="E12" i="81"/>
  <c r="C7" i="81"/>
  <c r="D7" i="81"/>
  <c r="C8" i="81"/>
  <c r="D8" i="81"/>
  <c r="C9" i="81"/>
  <c r="D9" i="81"/>
  <c r="C10" i="81"/>
  <c r="D10" i="81"/>
  <c r="C11" i="81"/>
  <c r="D11" i="81"/>
  <c r="C12" i="81"/>
  <c r="D12" i="81"/>
  <c r="C13" i="81"/>
  <c r="D13" i="81"/>
  <c r="C14" i="81"/>
  <c r="D14" i="81"/>
  <c r="C15" i="81"/>
  <c r="D15" i="81"/>
  <c r="D6" i="81"/>
  <c r="C6" i="81"/>
  <c r="D7" i="82"/>
  <c r="C7" i="82"/>
  <c r="D6" i="82"/>
  <c r="C6" i="82"/>
  <c r="D7" i="85"/>
  <c r="C7" i="85"/>
  <c r="D6" i="85"/>
  <c r="C6" i="85"/>
  <c r="C7" i="86"/>
  <c r="D7" i="86"/>
  <c r="C8" i="86"/>
  <c r="D8" i="86"/>
  <c r="C9" i="86"/>
  <c r="D9" i="86"/>
  <c r="C10" i="86"/>
  <c r="D10" i="86"/>
  <c r="D6" i="86"/>
  <c r="C6" i="86"/>
  <c r="C40" i="74"/>
  <c r="D40" i="74"/>
  <c r="E40" i="74"/>
  <c r="F40" i="74"/>
  <c r="G40" i="74"/>
  <c r="B40" i="74"/>
  <c r="C36" i="74"/>
  <c r="D36" i="74"/>
  <c r="E36" i="74"/>
  <c r="F36" i="74"/>
  <c r="G36" i="74"/>
  <c r="C37" i="74"/>
  <c r="D37" i="74"/>
  <c r="E37" i="74"/>
  <c r="F37" i="74"/>
  <c r="G37" i="74"/>
  <c r="C38" i="74"/>
  <c r="D38" i="74"/>
  <c r="E38" i="74"/>
  <c r="F38" i="74"/>
  <c r="G38" i="74"/>
  <c r="C39" i="74"/>
  <c r="D39" i="74"/>
  <c r="E39" i="74"/>
  <c r="F39" i="74"/>
  <c r="G39" i="74"/>
  <c r="D35" i="74"/>
  <c r="E35" i="74"/>
  <c r="F35" i="74"/>
  <c r="G35" i="74"/>
  <c r="B36" i="74"/>
  <c r="B37" i="74"/>
  <c r="B38" i="74"/>
  <c r="B39" i="74"/>
  <c r="C35" i="74"/>
  <c r="B35" i="74"/>
  <c r="AI7" i="89" l="1" a="1"/>
  <c r="AI7" i="89" s="1"/>
  <c r="AJ7" i="89" a="1"/>
  <c r="AJ7" i="89" s="1"/>
  <c r="AK7" i="89" a="1"/>
  <c r="AK7" i="89" s="1"/>
  <c r="S6" i="89" a="1"/>
  <c r="S6" i="89" s="1"/>
  <c r="AJ6" i="89" a="1"/>
  <c r="AJ6" i="89" s="1"/>
  <c r="AI6" i="89" a="1"/>
  <c r="AI6" i="89" s="1"/>
  <c r="AH6" i="89" a="1"/>
  <c r="AH6" i="89" s="1"/>
  <c r="AK6" i="89" a="1"/>
  <c r="AK6" i="89" s="1"/>
  <c r="AA7" i="89" a="1"/>
  <c r="AA7" i="89" s="1"/>
  <c r="Y7" i="89" a="1"/>
  <c r="Y7" i="89" s="1"/>
  <c r="X7" i="89" a="1"/>
  <c r="X7" i="89" s="1"/>
  <c r="Z7" i="89" a="1"/>
  <c r="Z7" i="89" s="1"/>
  <c r="AF7" i="89" a="1"/>
  <c r="AF7" i="89" s="1"/>
  <c r="AC7" i="89" a="1"/>
  <c r="AC7" i="89" s="1"/>
  <c r="AE7" i="89" a="1"/>
  <c r="AE7" i="89" s="1"/>
  <c r="AD7" i="89" a="1"/>
  <c r="AD7" i="89" s="1"/>
  <c r="AC6" i="89" a="1"/>
  <c r="AC6" i="89" s="1"/>
  <c r="AE6" i="89" a="1"/>
  <c r="AE6" i="89" s="1"/>
  <c r="AF6" i="89" a="1"/>
  <c r="AF6" i="89" s="1"/>
  <c r="AD6" i="89" a="1"/>
  <c r="AD6" i="89" s="1"/>
  <c r="Q7" i="89" a="1"/>
  <c r="Q7" i="89" s="1"/>
  <c r="V7" i="89" a="1"/>
  <c r="V7" i="89" s="1"/>
  <c r="T7" i="89" a="1"/>
  <c r="T7" i="89" s="1"/>
  <c r="U7" i="89" a="1"/>
  <c r="U7" i="89" s="1"/>
  <c r="S7" i="89" a="1"/>
  <c r="S7" i="89" s="1"/>
  <c r="R7" i="89" a="1"/>
  <c r="R7" i="89" s="1"/>
  <c r="AA6" i="89" a="1"/>
  <c r="AA6" i="89" s="1"/>
  <c r="Z6" i="89" a="1"/>
  <c r="Z6" i="89" s="1"/>
  <c r="Y6" i="89" a="1"/>
  <c r="Y6" i="89" s="1"/>
  <c r="X6" i="89" a="1"/>
  <c r="X6" i="89" s="1"/>
  <c r="S23" i="89"/>
  <c r="AD5" i="89" s="1" a="1"/>
  <c r="AD5" i="89" s="1"/>
  <c r="T6" i="89" a="1"/>
  <c r="T6" i="89" s="1"/>
  <c r="U6" i="89" a="1"/>
  <c r="U6" i="89" s="1"/>
  <c r="Q23" i="89"/>
  <c r="U5" i="89" s="1" a="1"/>
  <c r="U5" i="89" s="1"/>
  <c r="Q6" i="89" a="1"/>
  <c r="Q6" i="89" s="1"/>
  <c r="AC5" i="89" a="1"/>
  <c r="AC5" i="89" s="1"/>
  <c r="R6" i="89" a="1"/>
  <c r="R6" i="89" s="1"/>
  <c r="AH7" i="89" a="1"/>
  <c r="AH7" i="89" s="1"/>
  <c r="AB5" i="87"/>
  <c r="R23" i="87" s="1"/>
  <c r="AL5" i="88"/>
  <c r="T23" i="88" s="1"/>
  <c r="AG5" i="88"/>
  <c r="S23" i="88" s="1"/>
  <c r="AL7" i="88"/>
  <c r="T25" i="88" s="1"/>
  <c r="AG7" i="88"/>
  <c r="S25" i="88" s="1"/>
  <c r="AB7" i="88"/>
  <c r="R25" i="88" s="1"/>
  <c r="W7" i="88"/>
  <c r="Q25" i="88" s="1"/>
  <c r="P7" i="88"/>
  <c r="P25" i="88" s="1"/>
  <c r="O7" i="88"/>
  <c r="O25" i="88" s="1"/>
  <c r="AL6" i="88"/>
  <c r="T24" i="88" s="1"/>
  <c r="AK6" i="88" s="1" a="1"/>
  <c r="AK6" i="88" s="1"/>
  <c r="AG6" i="88"/>
  <c r="S24" i="88" s="1"/>
  <c r="AB6" i="88"/>
  <c r="R24" i="88" s="1"/>
  <c r="W6" i="88"/>
  <c r="Q24" i="88" s="1"/>
  <c r="P6" i="88"/>
  <c r="P24" i="88" s="1"/>
  <c r="O6" i="88"/>
  <c r="O24" i="88" s="1"/>
  <c r="AB5" i="88"/>
  <c r="R23" i="88" s="1"/>
  <c r="AE5" i="88" s="1" a="1"/>
  <c r="AE5" i="88" s="1"/>
  <c r="W5" i="88"/>
  <c r="Q23" i="88" s="1"/>
  <c r="P5" i="88"/>
  <c r="P23" i="88" s="1"/>
  <c r="U5" i="88" s="1" a="1"/>
  <c r="U5" i="88" s="1"/>
  <c r="O5" i="88"/>
  <c r="O23" i="88" s="1"/>
  <c r="C48" i="81"/>
  <c r="C47" i="81"/>
  <c r="C46" i="81"/>
  <c r="M15" i="81"/>
  <c r="L15" i="81"/>
  <c r="J15" i="81"/>
  <c r="I15" i="81"/>
  <c r="M14" i="81"/>
  <c r="M11" i="81"/>
  <c r="M10" i="81"/>
  <c r="M9" i="81"/>
  <c r="M8" i="81"/>
  <c r="M7" i="81"/>
  <c r="M6" i="81"/>
  <c r="L14" i="81"/>
  <c r="L11" i="81"/>
  <c r="L10" i="81"/>
  <c r="L9" i="81"/>
  <c r="L8" i="81"/>
  <c r="L7" i="81"/>
  <c r="L6" i="81"/>
  <c r="J14" i="81"/>
  <c r="J11" i="81"/>
  <c r="J10" i="81"/>
  <c r="J9" i="81"/>
  <c r="J8" i="81"/>
  <c r="J7" i="81"/>
  <c r="J6" i="81"/>
  <c r="I14" i="81"/>
  <c r="I11" i="81"/>
  <c r="I10" i="81"/>
  <c r="I9" i="81"/>
  <c r="I8" i="81"/>
  <c r="I7" i="81"/>
  <c r="I6" i="81"/>
  <c r="H15" i="81"/>
  <c r="H14" i="81"/>
  <c r="H11" i="81"/>
  <c r="H10" i="81"/>
  <c r="H9" i="81"/>
  <c r="H8" i="81"/>
  <c r="H7" i="81"/>
  <c r="H6" i="81"/>
  <c r="G15" i="81"/>
  <c r="G14" i="81"/>
  <c r="G11" i="81"/>
  <c r="G10" i="81"/>
  <c r="G9" i="81"/>
  <c r="G8" i="81"/>
  <c r="G7" i="81"/>
  <c r="G6" i="81"/>
  <c r="F15" i="81"/>
  <c r="F14" i="81"/>
  <c r="F11" i="81"/>
  <c r="F10" i="81"/>
  <c r="F9" i="81"/>
  <c r="F8" i="81"/>
  <c r="F7" i="81"/>
  <c r="F6" i="81"/>
  <c r="K16" i="81"/>
  <c r="N16" i="81"/>
  <c r="E15" i="81"/>
  <c r="E14" i="81"/>
  <c r="E11" i="81"/>
  <c r="E10" i="81"/>
  <c r="E9" i="81"/>
  <c r="E8" i="81"/>
  <c r="E7" i="81"/>
  <c r="E6" i="81"/>
  <c r="AL5" i="87"/>
  <c r="T23" i="87" s="1"/>
  <c r="AG5" i="87"/>
  <c r="S23" i="87" s="1"/>
  <c r="W5" i="87"/>
  <c r="Q23" i="87" s="1"/>
  <c r="P5" i="87"/>
  <c r="P23" i="87" s="1"/>
  <c r="O5" i="87"/>
  <c r="O23" i="87" s="1"/>
  <c r="AL7" i="87"/>
  <c r="T25" i="87" s="1"/>
  <c r="AG7" i="87"/>
  <c r="S25" i="87" s="1"/>
  <c r="AB7" i="87"/>
  <c r="R25" i="87" s="1"/>
  <c r="W7" i="87"/>
  <c r="Q25" i="87" s="1"/>
  <c r="P7" i="87"/>
  <c r="P25" i="87" s="1"/>
  <c r="O7" i="87"/>
  <c r="O25" i="87" s="1"/>
  <c r="AL6" i="87"/>
  <c r="T24" i="87" s="1"/>
  <c r="AG6" i="87"/>
  <c r="S24" i="87" s="1"/>
  <c r="AB6" i="87"/>
  <c r="R24" i="87" s="1"/>
  <c r="W6" i="87"/>
  <c r="Q24" i="87" s="1"/>
  <c r="P6" i="87"/>
  <c r="P24" i="87" s="1"/>
  <c r="O6" i="87"/>
  <c r="O24" i="87" s="1"/>
  <c r="J10" i="86"/>
  <c r="J9" i="86"/>
  <c r="J8" i="86"/>
  <c r="J7" i="86"/>
  <c r="J6" i="86"/>
  <c r="M10" i="86"/>
  <c r="M9" i="86"/>
  <c r="M8" i="86"/>
  <c r="M7" i="86"/>
  <c r="M6" i="86"/>
  <c r="L10" i="86"/>
  <c r="L9" i="86"/>
  <c r="L8" i="86"/>
  <c r="L7" i="86"/>
  <c r="L6" i="86"/>
  <c r="I10" i="86"/>
  <c r="I9" i="86"/>
  <c r="I8" i="86"/>
  <c r="I7" i="86"/>
  <c r="I6" i="86"/>
  <c r="C42" i="86"/>
  <c r="C41" i="86"/>
  <c r="C40" i="86"/>
  <c r="H10" i="86"/>
  <c r="H9" i="86"/>
  <c r="H8" i="86"/>
  <c r="H7" i="86"/>
  <c r="H6" i="86"/>
  <c r="G10" i="86"/>
  <c r="G9" i="86"/>
  <c r="G8" i="86"/>
  <c r="G7" i="86"/>
  <c r="G6" i="86"/>
  <c r="F10" i="86"/>
  <c r="F9" i="86"/>
  <c r="F8" i="86"/>
  <c r="F7" i="86"/>
  <c r="F6" i="86"/>
  <c r="E10" i="86"/>
  <c r="E9" i="86"/>
  <c r="E8" i="86"/>
  <c r="E7" i="86"/>
  <c r="E6" i="86"/>
  <c r="C46" i="85"/>
  <c r="C45" i="85"/>
  <c r="C44" i="85"/>
  <c r="J6" i="85"/>
  <c r="J7" i="85" s="1"/>
  <c r="M6" i="85"/>
  <c r="M7" i="85" s="1"/>
  <c r="L6" i="85"/>
  <c r="L7" i="85" s="1"/>
  <c r="I6" i="85"/>
  <c r="I7" i="85" s="1"/>
  <c r="H6" i="85"/>
  <c r="H7" i="85" s="1"/>
  <c r="G6" i="85"/>
  <c r="G7" i="85" s="1"/>
  <c r="F6" i="85"/>
  <c r="F7" i="85" s="1"/>
  <c r="E6" i="85"/>
  <c r="U7" i="87" l="1" a="1"/>
  <c r="U7" i="87" s="1"/>
  <c r="AF6" i="88" a="1"/>
  <c r="AF6" i="88" s="1"/>
  <c r="AC5" i="88" a="1"/>
  <c r="AC5" i="88" s="1"/>
  <c r="AF5" i="88" a="1"/>
  <c r="AF5" i="88" s="1"/>
  <c r="AD5" i="88" a="1"/>
  <c r="AD5" i="88" s="1"/>
  <c r="V5" i="89" a="1"/>
  <c r="V5" i="89" s="1"/>
  <c r="R5" i="89" a="1"/>
  <c r="R5" i="89" s="1"/>
  <c r="R9" i="89" s="1"/>
  <c r="AF5" i="89" a="1"/>
  <c r="AF5" i="89" s="1"/>
  <c r="AE5" i="89" a="1"/>
  <c r="AE5" i="89" s="1"/>
  <c r="AE9" i="89" s="1"/>
  <c r="AD9" i="89"/>
  <c r="Q5" i="89" a="1"/>
  <c r="Q5" i="89" s="1"/>
  <c r="Q9" i="89" s="1"/>
  <c r="V9" i="89"/>
  <c r="S5" i="89" a="1"/>
  <c r="S5" i="89" s="1"/>
  <c r="T5" i="89" a="1"/>
  <c r="T5" i="89" s="1"/>
  <c r="T9" i="89" s="1"/>
  <c r="AU7" i="89"/>
  <c r="AT7" i="89"/>
  <c r="AS7" i="89"/>
  <c r="AR7" i="89"/>
  <c r="AQ7" i="89"/>
  <c r="AO7" i="89"/>
  <c r="AN7" i="89"/>
  <c r="AP7" i="89"/>
  <c r="AM7" i="89"/>
  <c r="AV7" i="89"/>
  <c r="AC9" i="89"/>
  <c r="AV6" i="89"/>
  <c r="AU6" i="89"/>
  <c r="AR6" i="89"/>
  <c r="AT6" i="89"/>
  <c r="AS6" i="89"/>
  <c r="AQ6" i="89"/>
  <c r="AP6" i="89"/>
  <c r="AN6" i="89"/>
  <c r="AM6" i="89"/>
  <c r="AO6" i="89"/>
  <c r="Y5" i="89" a="1"/>
  <c r="Y5" i="89" s="1"/>
  <c r="AA5" i="89" a="1"/>
  <c r="AA5" i="89" s="1"/>
  <c r="Z5" i="89" a="1"/>
  <c r="Z5" i="89" s="1"/>
  <c r="Z9" i="89" s="1"/>
  <c r="X5" i="89" a="1"/>
  <c r="X5" i="89" s="1"/>
  <c r="X9" i="89" s="1"/>
  <c r="W9" i="89"/>
  <c r="AH5" i="89" a="1"/>
  <c r="AH5" i="89" s="1"/>
  <c r="AH9" i="89" s="1"/>
  <c r="AK5" i="89" a="1"/>
  <c r="AK5" i="89" s="1"/>
  <c r="AJ5" i="89" a="1"/>
  <c r="AJ5" i="89" s="1"/>
  <c r="AI5" i="89" a="1"/>
  <c r="AI5" i="89" s="1"/>
  <c r="AG9" i="89"/>
  <c r="AF6" i="87" a="1"/>
  <c r="AF6" i="87" s="1"/>
  <c r="H11" i="86"/>
  <c r="L11" i="86"/>
  <c r="G11" i="86"/>
  <c r="E11" i="86"/>
  <c r="E7" i="85"/>
  <c r="AD7" i="87" a="1"/>
  <c r="AD7" i="87" s="1"/>
  <c r="AC7" i="87" a="1"/>
  <c r="AC7" i="87" s="1"/>
  <c r="AE7" i="87" a="1"/>
  <c r="AE7" i="87" s="1"/>
  <c r="AA7" i="87" a="1"/>
  <c r="AA7" i="87" s="1"/>
  <c r="Y7" i="87" a="1"/>
  <c r="Y7" i="87" s="1"/>
  <c r="X7" i="87" a="1"/>
  <c r="X7" i="87" s="1"/>
  <c r="X6" i="87" a="1"/>
  <c r="X6" i="87" s="1"/>
  <c r="AA6" i="87" a="1"/>
  <c r="AA6" i="87" s="1"/>
  <c r="Z6" i="87" a="1"/>
  <c r="Z6" i="87" s="1"/>
  <c r="Y6" i="87" a="1"/>
  <c r="Y6" i="87" s="1"/>
  <c r="AF5" i="87" a="1"/>
  <c r="AF5" i="87" s="1"/>
  <c r="AC5" i="87" a="1"/>
  <c r="AC5" i="87" s="1"/>
  <c r="AU5" i="87" s="1"/>
  <c r="AD5" i="87" a="1"/>
  <c r="AD5" i="87" s="1"/>
  <c r="AE5" i="87" a="1"/>
  <c r="AE5" i="87" s="1"/>
  <c r="AV5" i="87" s="1"/>
  <c r="AW5" i="87" s="1"/>
  <c r="V6" i="87" a="1"/>
  <c r="V6" i="87" s="1"/>
  <c r="AK6" i="87" a="1"/>
  <c r="AK6" i="87" s="1"/>
  <c r="AI6" i="87" a="1"/>
  <c r="AI6" i="87" s="1"/>
  <c r="V5" i="87" a="1"/>
  <c r="V5" i="87" s="1"/>
  <c r="W9" i="87" s="1"/>
  <c r="U5" i="87" a="1"/>
  <c r="U5" i="87" s="1"/>
  <c r="T5" i="87" a="1"/>
  <c r="T5" i="87" s="1"/>
  <c r="S5" i="87" a="1"/>
  <c r="S5" i="87" s="1"/>
  <c r="S9" i="87" s="1"/>
  <c r="R5" i="87" a="1"/>
  <c r="R5" i="87" s="1"/>
  <c r="Q5" i="87" a="1"/>
  <c r="Q5" i="87" s="1"/>
  <c r="Q9" i="87" s="1"/>
  <c r="AK7" i="87" a="1"/>
  <c r="AK7" i="87" s="1"/>
  <c r="AI5" i="87" a="1"/>
  <c r="AI5" i="87" s="1"/>
  <c r="AH5" i="87" a="1"/>
  <c r="AH5" i="87" s="1"/>
  <c r="AH9" i="87" s="1"/>
  <c r="AK5" i="87" a="1"/>
  <c r="AK5" i="87" s="1"/>
  <c r="AK9" i="87" s="1"/>
  <c r="AJ5" i="87" a="1"/>
  <c r="AJ5" i="87" s="1"/>
  <c r="Y5" i="87" a="1"/>
  <c r="Y5" i="87" s="1"/>
  <c r="X5" i="87" a="1"/>
  <c r="X5" i="87" s="1"/>
  <c r="X9" i="87" s="1"/>
  <c r="AA5" i="87" a="1"/>
  <c r="AA5" i="87" s="1"/>
  <c r="Z5" i="87" a="1"/>
  <c r="Z5" i="87" s="1"/>
  <c r="Q6" i="87" a="1"/>
  <c r="Q6" i="87" s="1"/>
  <c r="R6" i="87" a="1"/>
  <c r="R6" i="87" s="1"/>
  <c r="S6" i="87" a="1"/>
  <c r="S6" i="87" s="1"/>
  <c r="AH7" i="87" a="1"/>
  <c r="AH7" i="87" s="1"/>
  <c r="T6" i="87" a="1"/>
  <c r="T6" i="87" s="1"/>
  <c r="AI7" i="87" a="1"/>
  <c r="AI7" i="87" s="1"/>
  <c r="U6" i="87" a="1"/>
  <c r="U6" i="87" s="1"/>
  <c r="Q6" i="88" a="1"/>
  <c r="Q6" i="88" s="1"/>
  <c r="AE6" i="88" a="1"/>
  <c r="AE6" i="88" s="1"/>
  <c r="AJ6" i="87" a="1"/>
  <c r="AJ6" i="87" s="1"/>
  <c r="AC6" i="87" a="1"/>
  <c r="AC6" i="87" s="1"/>
  <c r="AD6" i="87" a="1"/>
  <c r="AD6" i="87" s="1"/>
  <c r="AE6" i="87" a="1"/>
  <c r="AE6" i="87" s="1"/>
  <c r="AH6" i="87" a="1"/>
  <c r="AH6" i="87" s="1"/>
  <c r="AF7" i="87" a="1"/>
  <c r="AF7" i="87" s="1"/>
  <c r="Z7" i="87" a="1"/>
  <c r="Z7" i="87" s="1"/>
  <c r="R7" i="87" a="1"/>
  <c r="R7" i="87" s="1"/>
  <c r="V7" i="87" a="1"/>
  <c r="V7" i="87" s="1"/>
  <c r="Q7" i="87" a="1"/>
  <c r="Q7" i="87" s="1"/>
  <c r="S7" i="87" a="1"/>
  <c r="S7" i="87" s="1"/>
  <c r="T7" i="87" a="1"/>
  <c r="T7" i="87" s="1"/>
  <c r="AC9" i="87"/>
  <c r="AD9" i="87"/>
  <c r="AJ7" i="88" a="1"/>
  <c r="AJ7" i="88" s="1"/>
  <c r="AK7" i="88" a="1"/>
  <c r="AK7" i="88" s="1"/>
  <c r="AA5" i="88" a="1"/>
  <c r="AA5" i="88" s="1"/>
  <c r="AB9" i="88" s="1"/>
  <c r="AA6" i="88" a="1"/>
  <c r="AA6" i="88" s="1"/>
  <c r="Z6" i="88" a="1"/>
  <c r="Z6" i="88" s="1"/>
  <c r="T6" i="88" a="1"/>
  <c r="T6" i="88" s="1"/>
  <c r="Q7" i="88" a="1"/>
  <c r="Q7" i="88" s="1"/>
  <c r="S7" i="88" a="1"/>
  <c r="S7" i="88" s="1"/>
  <c r="R7" i="88" a="1"/>
  <c r="R7" i="88" s="1"/>
  <c r="V7" i="88" a="1"/>
  <c r="V7" i="88" s="1"/>
  <c r="U7" i="88" a="1"/>
  <c r="U7" i="88" s="1"/>
  <c r="T7" i="88" a="1"/>
  <c r="T7" i="88" s="1"/>
  <c r="AA7" i="88" a="1"/>
  <c r="AA7" i="88" s="1"/>
  <c r="Z7" i="88" a="1"/>
  <c r="Z7" i="88" s="1"/>
  <c r="Y7" i="88" a="1"/>
  <c r="Y7" i="88" s="1"/>
  <c r="X7" i="88" a="1"/>
  <c r="X7" i="88" s="1"/>
  <c r="AF7" i="88" a="1"/>
  <c r="AF7" i="88" s="1"/>
  <c r="AE7" i="88" a="1"/>
  <c r="AE7" i="88" s="1"/>
  <c r="AD7" i="88" a="1"/>
  <c r="AD7" i="88" s="1"/>
  <c r="AC7" i="88" a="1"/>
  <c r="AC7" i="88" s="1"/>
  <c r="AH6" i="88" a="1"/>
  <c r="AH6" i="88" s="1"/>
  <c r="AC6" i="88" a="1"/>
  <c r="AC6" i="88" s="1"/>
  <c r="AD6" i="88" a="1"/>
  <c r="AD6" i="88" s="1"/>
  <c r="AK5" i="88" a="1"/>
  <c r="AK5" i="88" s="1"/>
  <c r="AL9" i="88" s="1"/>
  <c r="AH5" i="88" a="1"/>
  <c r="AH5" i="88" s="1"/>
  <c r="AH9" i="88" s="1"/>
  <c r="AI5" i="88" a="1"/>
  <c r="AI5" i="88" s="1"/>
  <c r="AJ5" i="88" a="1"/>
  <c r="AJ5" i="88" s="1"/>
  <c r="AJ7" i="87" a="1"/>
  <c r="AJ7" i="87" s="1"/>
  <c r="AL9" i="87"/>
  <c r="AG9" i="87"/>
  <c r="AI6" i="88" a="1"/>
  <c r="AI6" i="88" s="1"/>
  <c r="AJ6" i="88" a="1"/>
  <c r="AJ6" i="88" s="1"/>
  <c r="AH7" i="88" a="1"/>
  <c r="AH7" i="88" s="1"/>
  <c r="AI7" i="88" a="1"/>
  <c r="AI7" i="88" s="1"/>
  <c r="X6" i="88" a="1"/>
  <c r="X6" i="88" s="1"/>
  <c r="Y6" i="88" a="1"/>
  <c r="Y6" i="88" s="1"/>
  <c r="V6" i="88" a="1"/>
  <c r="V6" i="88" s="1"/>
  <c r="Q5" i="88" a="1"/>
  <c r="Q5" i="88" s="1"/>
  <c r="Q9" i="88" s="1"/>
  <c r="V5" i="88" a="1"/>
  <c r="V5" i="88" s="1"/>
  <c r="W9" i="88" s="1"/>
  <c r="X5" i="88" a="1"/>
  <c r="X5" i="88" s="1"/>
  <c r="X9" i="88" s="1"/>
  <c r="Y5" i="88" a="1"/>
  <c r="Y5" i="88" s="1"/>
  <c r="Z5" i="88" a="1"/>
  <c r="Z5" i="88" s="1"/>
  <c r="Z9" i="88" s="1"/>
  <c r="AE9" i="88"/>
  <c r="R6" i="88" a="1"/>
  <c r="R6" i="88" s="1"/>
  <c r="S6" i="88" a="1"/>
  <c r="S6" i="88" s="1"/>
  <c r="U6" i="88" a="1"/>
  <c r="U6" i="88" s="1"/>
  <c r="R5" i="88" a="1"/>
  <c r="R5" i="88" s="1"/>
  <c r="R9" i="88" s="1"/>
  <c r="S5" i="88" a="1"/>
  <c r="S5" i="88" s="1"/>
  <c r="T5" i="88" a="1"/>
  <c r="T5" i="88" s="1"/>
  <c r="AG9" i="88"/>
  <c r="AN5" i="87"/>
  <c r="AO5" i="87"/>
  <c r="AP5" i="87"/>
  <c r="AQ5" i="87"/>
  <c r="AQ9" i="87" s="1"/>
  <c r="AR5" i="87"/>
  <c r="AS5" i="87"/>
  <c r="AT5" i="87"/>
  <c r="J11" i="86"/>
  <c r="M11" i="86"/>
  <c r="I11" i="86"/>
  <c r="F11" i="86"/>
  <c r="D40" i="86"/>
  <c r="D42" i="86"/>
  <c r="D41" i="86"/>
  <c r="B4" i="23" l="1"/>
  <c r="B10" i="21"/>
  <c r="AV7" i="88"/>
  <c r="Y9" i="87"/>
  <c r="AF9" i="89"/>
  <c r="AF9" i="87"/>
  <c r="AM5" i="87"/>
  <c r="AM9" i="87" s="1"/>
  <c r="AK9" i="88"/>
  <c r="T9" i="88"/>
  <c r="S9" i="88"/>
  <c r="Z9" i="87"/>
  <c r="S9" i="89"/>
  <c r="AP5" i="89"/>
  <c r="AP9" i="89" s="1"/>
  <c r="AI9" i="89"/>
  <c r="AO5" i="89"/>
  <c r="AQ5" i="89"/>
  <c r="AQ9" i="89" s="1"/>
  <c r="AR5" i="89"/>
  <c r="AR9" i="89" s="1"/>
  <c r="AU5" i="89"/>
  <c r="AV5" i="89"/>
  <c r="AS5" i="89"/>
  <c r="AT5" i="89"/>
  <c r="AM5" i="89"/>
  <c r="AM9" i="89" s="1"/>
  <c r="AN5" i="89"/>
  <c r="U9" i="89"/>
  <c r="AK9" i="89"/>
  <c r="AL9" i="89"/>
  <c r="AJ9" i="89"/>
  <c r="AA9" i="89"/>
  <c r="AB9" i="89"/>
  <c r="Y9" i="89"/>
  <c r="U9" i="87"/>
  <c r="AA9" i="87"/>
  <c r="AJ9" i="87"/>
  <c r="AI9" i="87"/>
  <c r="V9" i="87"/>
  <c r="AU7" i="87"/>
  <c r="R9" i="87"/>
  <c r="AE9" i="87"/>
  <c r="AB9" i="87"/>
  <c r="T9" i="87"/>
  <c r="AT9" i="87"/>
  <c r="B3" i="22"/>
  <c r="C3" i="22" s="1"/>
  <c r="B3" i="19"/>
  <c r="C3" i="19" s="1"/>
  <c r="V9" i="88"/>
  <c r="AR6" i="87"/>
  <c r="AT6" i="87"/>
  <c r="AU6" i="87"/>
  <c r="AS6" i="87"/>
  <c r="AN6" i="87"/>
  <c r="AV6" i="87"/>
  <c r="AO6" i="87"/>
  <c r="AP6" i="87"/>
  <c r="AM6" i="87"/>
  <c r="AQ6" i="87"/>
  <c r="AN9" i="87"/>
  <c r="AR9" i="87"/>
  <c r="AV6" i="88"/>
  <c r="AI9" i="88"/>
  <c r="AJ9" i="88"/>
  <c r="AR7" i="87"/>
  <c r="AV7" i="87"/>
  <c r="AM7" i="87"/>
  <c r="AN7" i="87"/>
  <c r="AO7" i="87"/>
  <c r="AP7" i="87"/>
  <c r="AS7" i="87"/>
  <c r="AT7" i="87"/>
  <c r="AQ7" i="87"/>
  <c r="AP9" i="87"/>
  <c r="AO9" i="87"/>
  <c r="AU9" i="87"/>
  <c r="AS9" i="87"/>
  <c r="AV9" i="87"/>
  <c r="AO7" i="88"/>
  <c r="AP7" i="88"/>
  <c r="AQ6" i="88"/>
  <c r="AQ7" i="88"/>
  <c r="AR7" i="88"/>
  <c r="AN6" i="88"/>
  <c r="AT7" i="88"/>
  <c r="AU6" i="88"/>
  <c r="AN7" i="88"/>
  <c r="AO6" i="88"/>
  <c r="AU7" i="88"/>
  <c r="AM7" i="88"/>
  <c r="AS7" i="88"/>
  <c r="AR6" i="88"/>
  <c r="AM6" i="88"/>
  <c r="AP6" i="88"/>
  <c r="AT6" i="88"/>
  <c r="AS6" i="88"/>
  <c r="AR5" i="88"/>
  <c r="AO5" i="88"/>
  <c r="AU5" i="88"/>
  <c r="AS5" i="88"/>
  <c r="AV5" i="88"/>
  <c r="AC9" i="88"/>
  <c r="AM5" i="88"/>
  <c r="AM9" i="88" s="1"/>
  <c r="AN5" i="88"/>
  <c r="AD9" i="88"/>
  <c r="AP5" i="88"/>
  <c r="AQ5" i="88"/>
  <c r="AT5" i="88"/>
  <c r="AA9" i="88"/>
  <c r="Y9" i="88"/>
  <c r="AF9" i="88"/>
  <c r="U9" i="88"/>
  <c r="D3" i="19" l="1"/>
  <c r="D3" i="22"/>
  <c r="AU9" i="89"/>
  <c r="C10" i="21"/>
  <c r="D10" i="21" s="1"/>
  <c r="E10" i="21" s="1"/>
  <c r="F10" i="21" s="1"/>
  <c r="G10" i="21" s="1"/>
  <c r="H10" i="21" s="1"/>
  <c r="I10" i="21" s="1"/>
  <c r="J10" i="21" s="1"/>
  <c r="K10" i="21" s="1"/>
  <c r="L10" i="21" s="1"/>
  <c r="M10" i="21" s="1"/>
  <c r="N10" i="21" s="1"/>
  <c r="O10" i="21" s="1"/>
  <c r="P10" i="21" s="1"/>
  <c r="Q10" i="21" s="1"/>
  <c r="R10" i="21" s="1"/>
  <c r="S10" i="21" s="1"/>
  <c r="T10" i="21" s="1"/>
  <c r="U10" i="21" s="1"/>
  <c r="V10" i="21" s="1"/>
  <c r="W10" i="21" s="1"/>
  <c r="X10" i="21" s="1"/>
  <c r="C4" i="23"/>
  <c r="D4" i="23" s="1"/>
  <c r="E4" i="23" s="1"/>
  <c r="F4" i="23" s="1"/>
  <c r="G4" i="23" s="1"/>
  <c r="H4" i="23" s="1"/>
  <c r="I4" i="23" s="1"/>
  <c r="J4" i="23" s="1"/>
  <c r="K4" i="23" s="1"/>
  <c r="L4" i="23" s="1"/>
  <c r="M4" i="23" s="1"/>
  <c r="N4" i="23" s="1"/>
  <c r="O4" i="23" s="1"/>
  <c r="P4" i="23" s="1"/>
  <c r="Q4" i="23" s="1"/>
  <c r="R4" i="23" s="1"/>
  <c r="S4" i="23" s="1"/>
  <c r="T4" i="23" s="1"/>
  <c r="U4" i="23" s="1"/>
  <c r="V4" i="23" s="1"/>
  <c r="W4" i="23" s="1"/>
  <c r="X4" i="23" s="1"/>
  <c r="AN9" i="89"/>
  <c r="AS9" i="89"/>
  <c r="AT9" i="89"/>
  <c r="AV9" i="89"/>
  <c r="AO9" i="89"/>
  <c r="AW5" i="89"/>
  <c r="AR9" i="88"/>
  <c r="AP9" i="88"/>
  <c r="AS9" i="88"/>
  <c r="B24" i="23"/>
  <c r="C24" i="23" s="1"/>
  <c r="D24" i="23" s="1"/>
  <c r="E24" i="23" s="1"/>
  <c r="F24" i="23" s="1"/>
  <c r="G24" i="23" s="1"/>
  <c r="H24" i="23" s="1"/>
  <c r="I24" i="23" s="1"/>
  <c r="J24" i="23" s="1"/>
  <c r="K24" i="23" s="1"/>
  <c r="L24" i="23" s="1"/>
  <c r="M24" i="23" s="1"/>
  <c r="N24" i="23" s="1"/>
  <c r="O24" i="23" s="1"/>
  <c r="P24" i="23" s="1"/>
  <c r="Q24" i="23" s="1"/>
  <c r="R24" i="23" s="1"/>
  <c r="S24" i="23" s="1"/>
  <c r="T24" i="23" s="1"/>
  <c r="U24" i="23" s="1"/>
  <c r="V24" i="23" s="1"/>
  <c r="W24" i="23" s="1"/>
  <c r="X24" i="23" s="1"/>
  <c r="Y24" i="23" s="1"/>
  <c r="Z24" i="23" s="1"/>
  <c r="AA24" i="23" s="1"/>
  <c r="AB24" i="23" s="1"/>
  <c r="AC24" i="23" s="1"/>
  <c r="AD24" i="23" s="1"/>
  <c r="AE24" i="23" s="1"/>
  <c r="AF24" i="23" s="1"/>
  <c r="B24" i="17"/>
  <c r="C24" i="17" s="1"/>
  <c r="D24" i="17" s="1"/>
  <c r="E24" i="17" s="1"/>
  <c r="F24" i="17" s="1"/>
  <c r="G24" i="17" s="1"/>
  <c r="H24" i="17" s="1"/>
  <c r="I24" i="17" s="1"/>
  <c r="J24" i="17" s="1"/>
  <c r="K24" i="17" s="1"/>
  <c r="L24" i="17" s="1"/>
  <c r="M24" i="17" s="1"/>
  <c r="N24" i="17" s="1"/>
  <c r="O24" i="17" s="1"/>
  <c r="P24" i="17" s="1"/>
  <c r="Q24" i="17" s="1"/>
  <c r="R24" i="17" s="1"/>
  <c r="S24" i="17" s="1"/>
  <c r="T24" i="17" s="1"/>
  <c r="U24" i="17" s="1"/>
  <c r="V24" i="17" s="1"/>
  <c r="W24" i="17" s="1"/>
  <c r="X24" i="17" s="1"/>
  <c r="Y24" i="17" s="1"/>
  <c r="Z24" i="17" s="1"/>
  <c r="AA24" i="17" s="1"/>
  <c r="AB24" i="17" s="1"/>
  <c r="AC24" i="17" s="1"/>
  <c r="AD24" i="17" s="1"/>
  <c r="AE24" i="17" s="1"/>
  <c r="AF24" i="17" s="1"/>
  <c r="E3" i="19"/>
  <c r="F3" i="19" s="1"/>
  <c r="G3" i="19" s="1"/>
  <c r="H3" i="19" s="1"/>
  <c r="I3" i="19" s="1"/>
  <c r="J3" i="19" s="1"/>
  <c r="K3" i="19" s="1"/>
  <c r="L3" i="19" s="1"/>
  <c r="M3" i="19" s="1"/>
  <c r="N3" i="19" s="1"/>
  <c r="O3" i="19" s="1"/>
  <c r="P3" i="19" s="1"/>
  <c r="Q3" i="19" s="1"/>
  <c r="R3" i="19" s="1"/>
  <c r="S3" i="19" s="1"/>
  <c r="T3" i="19" s="1"/>
  <c r="U3" i="19" s="1"/>
  <c r="V3" i="19" s="1"/>
  <c r="W3" i="19" s="1"/>
  <c r="X3" i="19" s="1"/>
  <c r="Y3" i="19" s="1"/>
  <c r="Z3" i="19" s="1"/>
  <c r="AA3" i="19" s="1"/>
  <c r="AB3" i="19" s="1"/>
  <c r="AC3" i="19" s="1"/>
  <c r="AD3" i="19" s="1"/>
  <c r="AE3" i="19" s="1"/>
  <c r="AF3" i="19" s="1"/>
  <c r="E3" i="22"/>
  <c r="F3" i="22" s="1"/>
  <c r="G3" i="22" s="1"/>
  <c r="H3" i="22" s="1"/>
  <c r="I3" i="22" s="1"/>
  <c r="J3" i="22" s="1"/>
  <c r="K3" i="22" s="1"/>
  <c r="L3" i="22" s="1"/>
  <c r="M3" i="22" s="1"/>
  <c r="N3" i="22" s="1"/>
  <c r="O3" i="22" s="1"/>
  <c r="P3" i="22" s="1"/>
  <c r="Q3" i="22" s="1"/>
  <c r="R3" i="22" s="1"/>
  <c r="S3" i="22" s="1"/>
  <c r="T3" i="22" s="1"/>
  <c r="U3" i="22" s="1"/>
  <c r="V3" i="22" s="1"/>
  <c r="W3" i="22" s="1"/>
  <c r="X3" i="22" s="1"/>
  <c r="Y3" i="22" s="1"/>
  <c r="Z3" i="22" s="1"/>
  <c r="AA3" i="22" s="1"/>
  <c r="AB3" i="22" s="1"/>
  <c r="AC3" i="22" s="1"/>
  <c r="AD3" i="22" s="1"/>
  <c r="AE3" i="22" s="1"/>
  <c r="AF3" i="22" s="1"/>
  <c r="AV9" i="88"/>
  <c r="AW5" i="88"/>
  <c r="AU9" i="88"/>
  <c r="AN9" i="88"/>
  <c r="AO9" i="88"/>
  <c r="AT9" i="88"/>
  <c r="AQ9" i="88"/>
  <c r="Y4" i="23" l="1"/>
  <c r="Z4" i="23" s="1"/>
  <c r="AA4" i="23" s="1"/>
  <c r="AB4" i="23" s="1"/>
  <c r="AC4" i="23" s="1"/>
  <c r="AD4" i="23" s="1"/>
  <c r="AE4" i="23" s="1"/>
  <c r="AF4" i="23" s="1"/>
  <c r="Y10" i="21"/>
  <c r="Z10" i="21" s="1"/>
  <c r="AA10" i="21" s="1"/>
  <c r="AB10" i="21" s="1"/>
  <c r="AC10" i="21" s="1"/>
  <c r="AD10" i="21" s="1"/>
  <c r="AE10" i="21" s="1"/>
  <c r="AF10" i="21" s="1"/>
  <c r="N8" i="85"/>
  <c r="K8" i="85"/>
  <c r="C7" i="84"/>
  <c r="C6" i="84"/>
  <c r="C5" i="84"/>
  <c r="C39" i="82"/>
  <c r="C38" i="82"/>
  <c r="C37" i="82"/>
  <c r="J7" i="82"/>
  <c r="J6" i="82" s="1"/>
  <c r="M7" i="82"/>
  <c r="M6" i="82" s="1"/>
  <c r="L7" i="82"/>
  <c r="L6" i="82" s="1"/>
  <c r="I7" i="82"/>
  <c r="I6" i="82" s="1"/>
  <c r="H7" i="82"/>
  <c r="H6" i="82" s="1"/>
  <c r="G7" i="82"/>
  <c r="G6" i="82" s="1"/>
  <c r="F7" i="82"/>
  <c r="F6" i="82" s="1"/>
  <c r="E7" i="82"/>
  <c r="E6" i="82" s="1"/>
  <c r="D39" i="82" l="1"/>
  <c r="D38" i="82"/>
  <c r="D46" i="85"/>
  <c r="D45" i="85"/>
  <c r="L8" i="85"/>
  <c r="M8" i="85"/>
  <c r="J8" i="85"/>
  <c r="I8" i="85"/>
  <c r="H8" i="85"/>
  <c r="G8" i="85"/>
  <c r="F8" i="85"/>
  <c r="E8" i="85"/>
  <c r="D44" i="85"/>
  <c r="D6" i="84"/>
  <c r="D5" i="84"/>
  <c r="D7" i="84"/>
  <c r="D37" i="82"/>
  <c r="G8" i="82"/>
  <c r="I8" i="82"/>
  <c r="F8" i="82"/>
  <c r="E8" i="82"/>
  <c r="M8" i="82"/>
  <c r="L8" i="82"/>
  <c r="H8" i="82"/>
  <c r="J8" i="82"/>
  <c r="L16" i="81" l="1"/>
  <c r="F16" i="81"/>
  <c r="J16" i="81"/>
  <c r="I16" i="81"/>
  <c r="H16" i="81"/>
  <c r="E16" i="81"/>
  <c r="G16" i="81"/>
  <c r="M16" i="81"/>
  <c r="AW34" i="74"/>
  <c r="D46" i="81" l="1"/>
  <c r="D48" i="81" l="1"/>
  <c r="D47" i="81"/>
  <c r="AH8" i="74" a="1"/>
  <c r="AH8" i="74" s="1"/>
  <c r="AI8" i="74" a="1"/>
  <c r="AI8" i="74" s="1"/>
  <c r="AJ8" i="74" a="1"/>
  <c r="AJ8" i="74" s="1"/>
  <c r="AK8" i="74" a="1"/>
  <c r="AK8" i="74" s="1"/>
  <c r="AH9" i="74" a="1"/>
  <c r="AH9" i="74" s="1"/>
  <c r="AI9" i="74" a="1"/>
  <c r="AI9" i="74" s="1"/>
  <c r="AJ9" i="74" a="1"/>
  <c r="AJ9" i="74" s="1"/>
  <c r="AK9" i="74" a="1"/>
  <c r="AK9" i="74" s="1"/>
  <c r="AH10" i="74" a="1"/>
  <c r="AH10" i="74" s="1"/>
  <c r="AI10" i="74" a="1"/>
  <c r="AI10" i="74" s="1"/>
  <c r="AJ10" i="74" a="1"/>
  <c r="AJ10" i="74" s="1"/>
  <c r="AK10" i="74" a="1"/>
  <c r="AK10" i="74" s="1"/>
  <c r="AH11" i="74" a="1"/>
  <c r="AH11" i="74" s="1"/>
  <c r="AI11" i="74" a="1"/>
  <c r="AI11" i="74" s="1"/>
  <c r="AJ11" i="74" a="1"/>
  <c r="AJ11" i="74" s="1"/>
  <c r="AK11" i="74" a="1"/>
  <c r="AK11" i="74" s="1"/>
  <c r="AH12" i="74" a="1"/>
  <c r="AH12" i="74" s="1"/>
  <c r="AI12" i="74" a="1"/>
  <c r="AI12" i="74" s="1"/>
  <c r="AJ12" i="74" a="1"/>
  <c r="AJ12" i="74" s="1"/>
  <c r="AK12" i="74" a="1"/>
  <c r="AK12" i="74" s="1"/>
  <c r="AH14" i="74" a="1"/>
  <c r="AH14" i="74" s="1"/>
  <c r="AI14" i="74" a="1"/>
  <c r="AI14" i="74" s="1"/>
  <c r="AJ14" i="74" a="1"/>
  <c r="AJ14" i="74" s="1"/>
  <c r="AK14" i="74" a="1"/>
  <c r="AK14" i="74" s="1"/>
  <c r="AH15" i="74" a="1"/>
  <c r="AH15" i="74" s="1"/>
  <c r="AI15" i="74" a="1"/>
  <c r="AI15" i="74" s="1"/>
  <c r="AJ15" i="74" a="1"/>
  <c r="AJ15" i="74" s="1"/>
  <c r="AK15" i="74" a="1"/>
  <c r="AK15" i="74" s="1"/>
  <c r="AH16" i="74" a="1"/>
  <c r="AH16" i="74" s="1"/>
  <c r="AI16" i="74" a="1"/>
  <c r="AI16" i="74" s="1"/>
  <c r="AJ16" i="74" a="1"/>
  <c r="AJ16" i="74" s="1"/>
  <c r="AK16" i="74" a="1"/>
  <c r="AK16" i="74" s="1"/>
  <c r="AH17" i="74" a="1"/>
  <c r="AH17" i="74" s="1"/>
  <c r="AI17" i="74" a="1"/>
  <c r="AI17" i="74" s="1"/>
  <c r="AJ17" i="74" a="1"/>
  <c r="AJ17" i="74" s="1"/>
  <c r="AK17" i="74" a="1"/>
  <c r="AK17" i="74" s="1"/>
  <c r="AH18" i="74" a="1"/>
  <c r="AH18" i="74" s="1"/>
  <c r="AI18" i="74" a="1"/>
  <c r="AI18" i="74" s="1"/>
  <c r="AJ18" i="74" a="1"/>
  <c r="AJ18" i="74" s="1"/>
  <c r="AK18" i="74" a="1"/>
  <c r="AK18" i="74" s="1"/>
  <c r="AH19" i="74" a="1"/>
  <c r="AH19" i="74" s="1"/>
  <c r="AI19" i="74" a="1"/>
  <c r="AI19" i="74" s="1"/>
  <c r="AJ19" i="74" a="1"/>
  <c r="AJ19" i="74" s="1"/>
  <c r="AK19" i="74" a="1"/>
  <c r="AK19" i="74" s="1"/>
  <c r="AH21" i="74" a="1"/>
  <c r="AH21" i="74" s="1"/>
  <c r="AI21" i="74" a="1"/>
  <c r="AI21" i="74" s="1"/>
  <c r="AJ21" i="74" a="1"/>
  <c r="AJ21" i="74" s="1"/>
  <c r="AK21" i="74" a="1"/>
  <c r="AK21" i="74" s="1"/>
  <c r="AH22" i="74" a="1"/>
  <c r="AH22" i="74" s="1"/>
  <c r="R15" i="16" s="1"/>
  <c r="AI22" i="74" a="1"/>
  <c r="AI22" i="74" s="1"/>
  <c r="S15" i="16" s="1"/>
  <c r="AJ22" i="74" a="1"/>
  <c r="AJ22" i="74" s="1"/>
  <c r="T15" i="16" s="1"/>
  <c r="AK22" i="74" a="1"/>
  <c r="AK22" i="74" s="1"/>
  <c r="U15" i="16" s="1"/>
  <c r="AH23" i="74" a="1"/>
  <c r="AH23" i="74" s="1"/>
  <c r="AI23" i="74" a="1"/>
  <c r="AI23" i="74" s="1"/>
  <c r="AJ23" i="74" a="1"/>
  <c r="AJ23" i="74" s="1"/>
  <c r="AK23" i="74" a="1"/>
  <c r="AK23" i="74" s="1"/>
  <c r="AH24" i="74" a="1"/>
  <c r="AH24" i="74" s="1"/>
  <c r="R15" i="17" s="1"/>
  <c r="AI24" i="74" a="1"/>
  <c r="AI24" i="74" s="1"/>
  <c r="S15" i="17" s="1"/>
  <c r="AJ24" i="74" a="1"/>
  <c r="AJ24" i="74" s="1"/>
  <c r="T15" i="17" s="1"/>
  <c r="AK24" i="74" a="1"/>
  <c r="AK24" i="74" s="1"/>
  <c r="U15" i="17" s="1"/>
  <c r="AH25" i="74" a="1"/>
  <c r="AH25" i="74" s="1"/>
  <c r="R15" i="15" s="1"/>
  <c r="AI25" i="74" a="1"/>
  <c r="AI25" i="74" s="1"/>
  <c r="S15" i="15" s="1"/>
  <c r="AJ25" i="74" a="1"/>
  <c r="AJ25" i="74" s="1"/>
  <c r="T15" i="15" s="1"/>
  <c r="AK25" i="74" a="1"/>
  <c r="AK25" i="74" s="1"/>
  <c r="U15" i="15" s="1"/>
  <c r="AH26" i="74" a="1"/>
  <c r="AH26" i="74" s="1"/>
  <c r="R15" i="18" s="1"/>
  <c r="AI26" i="74" a="1"/>
  <c r="AI26" i="74" s="1"/>
  <c r="S15" i="18" s="1"/>
  <c r="AJ26" i="74" a="1"/>
  <c r="AJ26" i="74" s="1"/>
  <c r="T15" i="18" s="1"/>
  <c r="AK26" i="74" a="1"/>
  <c r="AK26" i="74" s="1"/>
  <c r="U15" i="18" s="1"/>
  <c r="AH28" i="74" a="1"/>
  <c r="AH28" i="74" s="1"/>
  <c r="AI28" i="74" a="1"/>
  <c r="AI28" i="74" s="1"/>
  <c r="AJ28" i="74" a="1"/>
  <c r="AJ28" i="74" s="1"/>
  <c r="AK28" i="74" a="1"/>
  <c r="AK28" i="74" s="1"/>
  <c r="AH29" i="74" a="1"/>
  <c r="AH29" i="74" s="1"/>
  <c r="AI29" i="74" a="1"/>
  <c r="AI29" i="74" s="1"/>
  <c r="AJ29" i="74" a="1"/>
  <c r="AJ29" i="74" s="1"/>
  <c r="AK29" i="74" a="1"/>
  <c r="AK29" i="74" s="1"/>
  <c r="AH30" i="74" a="1"/>
  <c r="AH30" i="74" s="1"/>
  <c r="AI30" i="74" a="1"/>
  <c r="AI30" i="74" s="1"/>
  <c r="AJ30" i="74" a="1"/>
  <c r="AJ30" i="74" s="1"/>
  <c r="AK30" i="74" a="1"/>
  <c r="AK30" i="74" s="1"/>
  <c r="AH31" i="74" a="1"/>
  <c r="AH31" i="74" s="1"/>
  <c r="AI31" i="74" a="1"/>
  <c r="AI31" i="74" s="1"/>
  <c r="AJ31" i="74" a="1"/>
  <c r="AJ31" i="74" s="1"/>
  <c r="AK31" i="74" a="1"/>
  <c r="AK31" i="74" s="1"/>
  <c r="AH32" i="74" a="1"/>
  <c r="AH32" i="74" s="1"/>
  <c r="AI32" i="74" a="1"/>
  <c r="AI32" i="74" s="1"/>
  <c r="AJ32" i="74" a="1"/>
  <c r="AJ32" i="74" s="1"/>
  <c r="AK32" i="74" a="1"/>
  <c r="AK32" i="74" s="1"/>
  <c r="AH33" i="74" a="1"/>
  <c r="AH33" i="74" s="1"/>
  <c r="AI33" i="74" a="1"/>
  <c r="AI33" i="74" s="1"/>
  <c r="AJ33" i="74" a="1"/>
  <c r="AJ33" i="74" s="1"/>
  <c r="AK33" i="74" a="1"/>
  <c r="AK33" i="74" s="1"/>
  <c r="AH35" i="74" a="1"/>
  <c r="AH35" i="74" s="1"/>
  <c r="AI35" i="74" a="1"/>
  <c r="AI35" i="74" s="1"/>
  <c r="AJ35" i="74" a="1"/>
  <c r="AJ35" i="74" s="1"/>
  <c r="AK35" i="74" a="1"/>
  <c r="AK35" i="74" s="1"/>
  <c r="AH36" i="74" a="1"/>
  <c r="AH36" i="74" s="1"/>
  <c r="R26" i="16" s="1"/>
  <c r="AI36" i="74" a="1"/>
  <c r="AI36" i="74" s="1"/>
  <c r="S26" i="16" s="1"/>
  <c r="AJ36" i="74" a="1"/>
  <c r="AJ36" i="74" s="1"/>
  <c r="T26" i="16" s="1"/>
  <c r="AK36" i="74" a="1"/>
  <c r="AK36" i="74" s="1"/>
  <c r="U26" i="16" s="1"/>
  <c r="AH37" i="74" a="1"/>
  <c r="AH37" i="74" s="1"/>
  <c r="R26" i="19" s="1"/>
  <c r="AI37" i="74" a="1"/>
  <c r="AI37" i="74" s="1"/>
  <c r="S26" i="19" s="1"/>
  <c r="AJ37" i="74" a="1"/>
  <c r="AJ37" i="74" s="1"/>
  <c r="T26" i="19" s="1"/>
  <c r="AK37" i="74" a="1"/>
  <c r="AK37" i="74" s="1"/>
  <c r="U26" i="19" s="1"/>
  <c r="AH38" i="74" a="1"/>
  <c r="AH38" i="74" s="1"/>
  <c r="R26" i="17" s="1"/>
  <c r="AI38" i="74" a="1"/>
  <c r="AI38" i="74" s="1"/>
  <c r="S26" i="17" s="1"/>
  <c r="AJ38" i="74" a="1"/>
  <c r="AJ38" i="74" s="1"/>
  <c r="T26" i="17" s="1"/>
  <c r="AK38" i="74" a="1"/>
  <c r="AK38" i="74" s="1"/>
  <c r="U26" i="17" s="1"/>
  <c r="AH39" i="74" a="1"/>
  <c r="AH39" i="74" s="1"/>
  <c r="R26" i="15" s="1"/>
  <c r="AI39" i="74" a="1"/>
  <c r="AI39" i="74" s="1"/>
  <c r="S26" i="15" s="1"/>
  <c r="AJ39" i="74" a="1"/>
  <c r="AJ39" i="74" s="1"/>
  <c r="T26" i="15" s="1"/>
  <c r="AK39" i="74" a="1"/>
  <c r="AK39" i="74" s="1"/>
  <c r="U26" i="15" s="1"/>
  <c r="AH40" i="74" a="1"/>
  <c r="AH40" i="74" s="1"/>
  <c r="R26" i="18" s="1"/>
  <c r="AI40" i="74" a="1"/>
  <c r="AI40" i="74" s="1"/>
  <c r="S26" i="18" s="1"/>
  <c r="AJ40" i="74" a="1"/>
  <c r="AJ40" i="74" s="1"/>
  <c r="T26" i="18" s="1"/>
  <c r="AK40" i="74" a="1"/>
  <c r="AK40" i="74" s="1"/>
  <c r="U26" i="18" s="1"/>
  <c r="AI7" i="74" a="1"/>
  <c r="AI7" i="74" s="1"/>
  <c r="AJ7" i="74" a="1"/>
  <c r="AJ7" i="74" s="1"/>
  <c r="AK7" i="74" a="1"/>
  <c r="AK7" i="74" s="1"/>
  <c r="AH7" i="74" a="1"/>
  <c r="AH7" i="74" s="1"/>
  <c r="AC14" i="74" a="1"/>
  <c r="AC14" i="74" s="1"/>
  <c r="AD14" i="74" a="1"/>
  <c r="AD14" i="74" s="1"/>
  <c r="AE14" i="74" a="1"/>
  <c r="AE14" i="74" s="1"/>
  <c r="AF14" i="74" a="1"/>
  <c r="AF14" i="74" s="1"/>
  <c r="AC15" i="74" a="1"/>
  <c r="AC15" i="74" s="1"/>
  <c r="AD15" i="74" a="1"/>
  <c r="AD15" i="74" s="1"/>
  <c r="AE15" i="74" a="1"/>
  <c r="AE15" i="74" s="1"/>
  <c r="AF15" i="74" a="1"/>
  <c r="AF15" i="74" s="1"/>
  <c r="AC16" i="74" a="1"/>
  <c r="AC16" i="74" s="1"/>
  <c r="AD16" i="74" a="1"/>
  <c r="AD16" i="74" s="1"/>
  <c r="AE16" i="74" a="1"/>
  <c r="AE16" i="74" s="1"/>
  <c r="AF16" i="74" a="1"/>
  <c r="AF16" i="74" s="1"/>
  <c r="AC17" i="74" a="1"/>
  <c r="AC17" i="74" s="1"/>
  <c r="AD17" i="74" a="1"/>
  <c r="AD17" i="74" s="1"/>
  <c r="AE17" i="74" a="1"/>
  <c r="AE17" i="74" s="1"/>
  <c r="AF17" i="74" a="1"/>
  <c r="AF17" i="74" s="1"/>
  <c r="AC18" i="74" a="1"/>
  <c r="AC18" i="74" s="1"/>
  <c r="AD18" i="74" a="1"/>
  <c r="AD18" i="74" s="1"/>
  <c r="AE18" i="74" a="1"/>
  <c r="AE18" i="74" s="1"/>
  <c r="AF18" i="74" a="1"/>
  <c r="AF18" i="74" s="1"/>
  <c r="AC19" i="74" a="1"/>
  <c r="AC19" i="74" s="1"/>
  <c r="AD19" i="74" a="1"/>
  <c r="AD19" i="74" s="1"/>
  <c r="AE19" i="74" a="1"/>
  <c r="AE19" i="74" s="1"/>
  <c r="AF19" i="74" a="1"/>
  <c r="AF19" i="74" s="1"/>
  <c r="AC21" i="74" a="1"/>
  <c r="AC21" i="74" s="1"/>
  <c r="AD21" i="74" a="1"/>
  <c r="AD21" i="74" s="1"/>
  <c r="AE21" i="74" a="1"/>
  <c r="AE21" i="74" s="1"/>
  <c r="AF21" i="74" a="1"/>
  <c r="AF21" i="74" s="1"/>
  <c r="AC22" i="74" a="1"/>
  <c r="AC22" i="74" s="1"/>
  <c r="M15" i="16" s="1"/>
  <c r="AD22" i="74" a="1"/>
  <c r="AD22" i="74" s="1"/>
  <c r="N15" i="16" s="1"/>
  <c r="AE22" i="74" a="1"/>
  <c r="AE22" i="74" s="1"/>
  <c r="O15" i="16" s="1"/>
  <c r="AF22" i="74" a="1"/>
  <c r="AF22" i="74" s="1"/>
  <c r="P15" i="16" s="1"/>
  <c r="AC23" i="74" a="1"/>
  <c r="AC23" i="74" s="1"/>
  <c r="AD23" i="74" a="1"/>
  <c r="AD23" i="74" s="1"/>
  <c r="AE23" i="74" a="1"/>
  <c r="AE23" i="74" s="1"/>
  <c r="AF23" i="74" a="1"/>
  <c r="AF23" i="74" s="1"/>
  <c r="AC24" i="74" a="1"/>
  <c r="AC24" i="74" s="1"/>
  <c r="M15" i="17" s="1"/>
  <c r="AD24" i="74" a="1"/>
  <c r="AD24" i="74" s="1"/>
  <c r="N15" i="17" s="1"/>
  <c r="AE24" i="74" a="1"/>
  <c r="AE24" i="74" s="1"/>
  <c r="O15" i="17" s="1"/>
  <c r="AF24" i="74" a="1"/>
  <c r="AF24" i="74" s="1"/>
  <c r="P15" i="17" s="1"/>
  <c r="AC25" i="74" a="1"/>
  <c r="AC25" i="74" s="1"/>
  <c r="M15" i="15" s="1"/>
  <c r="AD25" i="74" a="1"/>
  <c r="AD25" i="74" s="1"/>
  <c r="N15" i="15" s="1"/>
  <c r="AE25" i="74" a="1"/>
  <c r="AE25" i="74" s="1"/>
  <c r="O15" i="15" s="1"/>
  <c r="AF25" i="74" a="1"/>
  <c r="AF25" i="74" s="1"/>
  <c r="P15" i="15" s="1"/>
  <c r="AC26" i="74" a="1"/>
  <c r="AC26" i="74" s="1"/>
  <c r="M15" i="18" s="1"/>
  <c r="AD26" i="74" a="1"/>
  <c r="AD26" i="74" s="1"/>
  <c r="N15" i="18" s="1"/>
  <c r="AE26" i="74" a="1"/>
  <c r="AE26" i="74" s="1"/>
  <c r="O15" i="18" s="1"/>
  <c r="AF26" i="74" a="1"/>
  <c r="AF26" i="74" s="1"/>
  <c r="P15" i="18" s="1"/>
  <c r="AC28" i="74" a="1"/>
  <c r="AC28" i="74" s="1"/>
  <c r="AD28" i="74" a="1"/>
  <c r="AD28" i="74" s="1"/>
  <c r="AE28" i="74" a="1"/>
  <c r="AE28" i="74" s="1"/>
  <c r="AF28" i="74" a="1"/>
  <c r="AF28" i="74" s="1"/>
  <c r="AC29" i="74" a="1"/>
  <c r="AC29" i="74" s="1"/>
  <c r="AD29" i="74" a="1"/>
  <c r="AD29" i="74" s="1"/>
  <c r="AE29" i="74" a="1"/>
  <c r="AE29" i="74" s="1"/>
  <c r="AF29" i="74" a="1"/>
  <c r="AF29" i="74" s="1"/>
  <c r="AC30" i="74" a="1"/>
  <c r="AC30" i="74" s="1"/>
  <c r="AD30" i="74" a="1"/>
  <c r="AD30" i="74" s="1"/>
  <c r="AE30" i="74" a="1"/>
  <c r="AE30" i="74" s="1"/>
  <c r="AF30" i="74" a="1"/>
  <c r="AF30" i="74" s="1"/>
  <c r="AC31" i="74" a="1"/>
  <c r="AC31" i="74" s="1"/>
  <c r="AD31" i="74" a="1"/>
  <c r="AD31" i="74" s="1"/>
  <c r="AE31" i="74" a="1"/>
  <c r="AE31" i="74" s="1"/>
  <c r="AF31" i="74" a="1"/>
  <c r="AF31" i="74" s="1"/>
  <c r="AC32" i="74" a="1"/>
  <c r="AC32" i="74" s="1"/>
  <c r="AD32" i="74" a="1"/>
  <c r="AD32" i="74" s="1"/>
  <c r="AE32" i="74" a="1"/>
  <c r="AE32" i="74" s="1"/>
  <c r="AF32" i="74" a="1"/>
  <c r="AF32" i="74" s="1"/>
  <c r="AC33" i="74" a="1"/>
  <c r="AC33" i="74" s="1"/>
  <c r="AD33" i="74" a="1"/>
  <c r="AD33" i="74" s="1"/>
  <c r="AE33" i="74" a="1"/>
  <c r="AE33" i="74" s="1"/>
  <c r="AF33" i="74" a="1"/>
  <c r="AF33" i="74" s="1"/>
  <c r="AC35" i="74" a="1"/>
  <c r="AC35" i="74" s="1"/>
  <c r="AD35" i="74" a="1"/>
  <c r="AD35" i="74" s="1"/>
  <c r="AE35" i="74" a="1"/>
  <c r="AE35" i="74" s="1"/>
  <c r="AF35" i="74" a="1"/>
  <c r="AF35" i="74" s="1"/>
  <c r="AC36" i="74" a="1"/>
  <c r="AC36" i="74" s="1"/>
  <c r="M26" i="16" s="1"/>
  <c r="AD36" i="74" a="1"/>
  <c r="AD36" i="74" s="1"/>
  <c r="N26" i="16" s="1"/>
  <c r="AE36" i="74" a="1"/>
  <c r="AE36" i="74" s="1"/>
  <c r="O26" i="16" s="1"/>
  <c r="AF36" i="74" a="1"/>
  <c r="AF36" i="74" s="1"/>
  <c r="P26" i="16" s="1"/>
  <c r="AC37" i="74" a="1"/>
  <c r="AC37" i="74" s="1"/>
  <c r="M26" i="19" s="1"/>
  <c r="AD37" i="74" a="1"/>
  <c r="AD37" i="74" s="1"/>
  <c r="N26" i="19" s="1"/>
  <c r="AE37" i="74" a="1"/>
  <c r="AE37" i="74" s="1"/>
  <c r="O26" i="19" s="1"/>
  <c r="AF37" i="74" a="1"/>
  <c r="AF37" i="74" s="1"/>
  <c r="P26" i="19" s="1"/>
  <c r="AC38" i="74" a="1"/>
  <c r="AC38" i="74" s="1"/>
  <c r="M26" i="17" s="1"/>
  <c r="AD38" i="74" a="1"/>
  <c r="AD38" i="74" s="1"/>
  <c r="N26" i="17" s="1"/>
  <c r="AE38" i="74" a="1"/>
  <c r="AE38" i="74" s="1"/>
  <c r="O26" i="17" s="1"/>
  <c r="AF38" i="74" a="1"/>
  <c r="AF38" i="74" s="1"/>
  <c r="P26" i="17" s="1"/>
  <c r="AC39" i="74" a="1"/>
  <c r="AC39" i="74" s="1"/>
  <c r="M26" i="15" s="1"/>
  <c r="AD39" i="74" a="1"/>
  <c r="AD39" i="74" s="1"/>
  <c r="N26" i="15" s="1"/>
  <c r="AE39" i="74" a="1"/>
  <c r="AE39" i="74" s="1"/>
  <c r="O26" i="15" s="1"/>
  <c r="AF39" i="74" a="1"/>
  <c r="AF39" i="74" s="1"/>
  <c r="P26" i="15" s="1"/>
  <c r="AC40" i="74" a="1"/>
  <c r="AC40" i="74" s="1"/>
  <c r="M26" i="18" s="1"/>
  <c r="AD40" i="74" a="1"/>
  <c r="AD40" i="74" s="1"/>
  <c r="N26" i="18" s="1"/>
  <c r="AE40" i="74" a="1"/>
  <c r="AE40" i="74" s="1"/>
  <c r="O26" i="18" s="1"/>
  <c r="AF40" i="74" a="1"/>
  <c r="AF40" i="74" s="1"/>
  <c r="P26" i="18" s="1"/>
  <c r="AC8" i="74" a="1"/>
  <c r="AC8" i="74" s="1"/>
  <c r="AD8" i="74" a="1"/>
  <c r="AD8" i="74" s="1"/>
  <c r="AE8" i="74" a="1"/>
  <c r="AE8" i="74"/>
  <c r="AF8" i="74" a="1"/>
  <c r="AF8" i="74" s="1"/>
  <c r="AC9" i="74" a="1"/>
  <c r="AC9" i="74" s="1"/>
  <c r="AD9" i="74" a="1"/>
  <c r="AD9" i="74" s="1"/>
  <c r="AE9" i="74" a="1"/>
  <c r="AE9" i="74" s="1"/>
  <c r="AF9" i="74" a="1"/>
  <c r="AF9" i="74" s="1"/>
  <c r="AC10" i="74" a="1"/>
  <c r="AC10" i="74" s="1"/>
  <c r="AD10" i="74" a="1"/>
  <c r="AD10" i="74" s="1"/>
  <c r="AE10" i="74" a="1"/>
  <c r="AE10" i="74" s="1"/>
  <c r="AF10" i="74" a="1"/>
  <c r="AF10" i="74" s="1"/>
  <c r="AC11" i="74" a="1"/>
  <c r="AC11" i="74" s="1"/>
  <c r="AD11" i="74" a="1"/>
  <c r="AD11" i="74" s="1"/>
  <c r="AE11" i="74" a="1"/>
  <c r="AE11" i="74" s="1"/>
  <c r="AF11" i="74" a="1"/>
  <c r="AF11" i="74" s="1"/>
  <c r="AC12" i="74" a="1"/>
  <c r="AC12" i="74" s="1"/>
  <c r="AD12" i="74" a="1"/>
  <c r="AD12" i="74" s="1"/>
  <c r="AE12" i="74" a="1"/>
  <c r="AE12" i="74" s="1"/>
  <c r="AF12" i="74" a="1"/>
  <c r="AF12" i="74" s="1"/>
  <c r="AD7" i="74" a="1"/>
  <c r="AD7" i="74" s="1"/>
  <c r="AE7" i="74" a="1"/>
  <c r="AE7" i="74" s="1"/>
  <c r="AF7" i="74" a="1"/>
  <c r="AF7" i="74" s="1"/>
  <c r="AC7" i="74" a="1"/>
  <c r="AC7" i="74" s="1"/>
  <c r="X8" i="74" a="1"/>
  <c r="X8" i="74" s="1"/>
  <c r="Y8" i="74" a="1"/>
  <c r="Y8" i="74" s="1"/>
  <c r="Z8" i="74" a="1"/>
  <c r="Z8" i="74" s="1"/>
  <c r="AA8" i="74" a="1"/>
  <c r="AA8" i="74" s="1"/>
  <c r="X9" i="74" a="1"/>
  <c r="X9" i="74" s="1"/>
  <c r="Y9" i="74" a="1"/>
  <c r="Y9" i="74" s="1"/>
  <c r="Z9" i="74" a="1"/>
  <c r="Z9" i="74" s="1"/>
  <c r="AA9" i="74" a="1"/>
  <c r="AA9" i="74" s="1"/>
  <c r="X10" i="74" a="1"/>
  <c r="X10" i="74" s="1"/>
  <c r="Y10" i="74" a="1"/>
  <c r="Y10" i="74" s="1"/>
  <c r="Z10" i="74" a="1"/>
  <c r="Z10" i="74" s="1"/>
  <c r="AA10" i="74" a="1"/>
  <c r="AA10" i="74" s="1"/>
  <c r="X11" i="74" a="1"/>
  <c r="X11" i="74" s="1"/>
  <c r="Y11" i="74" a="1"/>
  <c r="Y11" i="74" s="1"/>
  <c r="Z11" i="74" a="1"/>
  <c r="Z11" i="74" s="1"/>
  <c r="AA11" i="74" a="1"/>
  <c r="AA11" i="74" s="1"/>
  <c r="X12" i="74" a="1"/>
  <c r="X12" i="74" s="1"/>
  <c r="Y12" i="74" a="1"/>
  <c r="Y12" i="74" s="1"/>
  <c r="Z12" i="74" a="1"/>
  <c r="Z12" i="74" s="1"/>
  <c r="AA12" i="74" a="1"/>
  <c r="AA12" i="74" s="1"/>
  <c r="X14" i="74" a="1"/>
  <c r="X14" i="74" s="1"/>
  <c r="Y14" i="74" a="1"/>
  <c r="Y14" i="74" s="1"/>
  <c r="Z14" i="74" a="1"/>
  <c r="Z14" i="74" s="1"/>
  <c r="AA14" i="74" a="1"/>
  <c r="AA14" i="74" s="1"/>
  <c r="X15" i="74" a="1"/>
  <c r="X15" i="74" s="1"/>
  <c r="Y15" i="74" a="1"/>
  <c r="Y15" i="74" s="1"/>
  <c r="Z15" i="74" a="1"/>
  <c r="Z15" i="74" s="1"/>
  <c r="AA15" i="74" a="1"/>
  <c r="AA15" i="74" s="1"/>
  <c r="X16" i="74" a="1"/>
  <c r="X16" i="74" s="1"/>
  <c r="Y16" i="74" a="1"/>
  <c r="Y16" i="74" s="1"/>
  <c r="Z16" i="74" a="1"/>
  <c r="Z16" i="74" s="1"/>
  <c r="AA16" i="74" a="1"/>
  <c r="AA16" i="74" s="1"/>
  <c r="X17" i="74" a="1"/>
  <c r="X17" i="74" s="1"/>
  <c r="Y17" i="74" a="1"/>
  <c r="Y17" i="74" s="1"/>
  <c r="Z17" i="74" a="1"/>
  <c r="Z17" i="74" s="1"/>
  <c r="AA17" i="74" a="1"/>
  <c r="AA17" i="74" s="1"/>
  <c r="X18" i="74" a="1"/>
  <c r="X18" i="74" s="1"/>
  <c r="Y18" i="74" a="1"/>
  <c r="Y18" i="74" s="1"/>
  <c r="Z18" i="74" a="1"/>
  <c r="Z18" i="74" s="1"/>
  <c r="AA18" i="74" a="1"/>
  <c r="AA18" i="74" s="1"/>
  <c r="X19" i="74" a="1"/>
  <c r="X19" i="74" s="1"/>
  <c r="Y19" i="74" a="1"/>
  <c r="Y19" i="74" s="1"/>
  <c r="Z19" i="74" a="1"/>
  <c r="Z19" i="74" s="1"/>
  <c r="AA19" i="74" a="1"/>
  <c r="AA19" i="74" s="1"/>
  <c r="X21" i="74" a="1"/>
  <c r="X21" i="74" s="1"/>
  <c r="Y21" i="74" a="1"/>
  <c r="Y21" i="74" s="1"/>
  <c r="Z21" i="74" a="1"/>
  <c r="Z21" i="74" s="1"/>
  <c r="AA21" i="74" a="1"/>
  <c r="AA21" i="74" s="1"/>
  <c r="X22" i="74" a="1"/>
  <c r="X22" i="74" s="1"/>
  <c r="H15" i="16" s="1"/>
  <c r="Y22" i="74" a="1"/>
  <c r="Y22" i="74" s="1"/>
  <c r="I15" i="16" s="1"/>
  <c r="Z22" i="74" a="1"/>
  <c r="Z22" i="74" s="1"/>
  <c r="J15" i="16" s="1"/>
  <c r="AA22" i="74" a="1"/>
  <c r="AA22" i="74" s="1"/>
  <c r="K15" i="16" s="1"/>
  <c r="X23" i="74" a="1"/>
  <c r="X23" i="74" s="1"/>
  <c r="Y23" i="74" a="1"/>
  <c r="Y23" i="74" s="1"/>
  <c r="Z23" i="74" a="1"/>
  <c r="Z23" i="74" s="1"/>
  <c r="AA23" i="74" a="1"/>
  <c r="AA23" i="74" s="1"/>
  <c r="X24" i="74" a="1"/>
  <c r="X24" i="74" s="1"/>
  <c r="H15" i="17" s="1"/>
  <c r="Y24" i="74" a="1"/>
  <c r="Y24" i="74" s="1"/>
  <c r="I15" i="17" s="1"/>
  <c r="Z24" i="74" a="1"/>
  <c r="Z24" i="74" s="1"/>
  <c r="J15" i="17" s="1"/>
  <c r="AA24" i="74" a="1"/>
  <c r="AA24" i="74" s="1"/>
  <c r="K15" i="17" s="1"/>
  <c r="X25" i="74" a="1"/>
  <c r="X25" i="74" s="1"/>
  <c r="H15" i="15" s="1"/>
  <c r="Y25" i="74" a="1"/>
  <c r="Y25" i="74" s="1"/>
  <c r="I15" i="15" s="1"/>
  <c r="Z25" i="74" a="1"/>
  <c r="Z25" i="74" s="1"/>
  <c r="J15" i="15" s="1"/>
  <c r="AA25" i="74" a="1"/>
  <c r="AA25" i="74"/>
  <c r="K15" i="15" s="1"/>
  <c r="X26" i="74" a="1"/>
  <c r="X26" i="74" s="1"/>
  <c r="H15" i="18" s="1"/>
  <c r="Y26" i="74" a="1"/>
  <c r="Y26" i="74" s="1"/>
  <c r="I15" i="18" s="1"/>
  <c r="Z26" i="74" a="1"/>
  <c r="Z26" i="74" s="1"/>
  <c r="J15" i="18" s="1"/>
  <c r="AA26" i="74" a="1"/>
  <c r="AA26" i="74" s="1"/>
  <c r="K15" i="18" s="1"/>
  <c r="X28" i="74" a="1"/>
  <c r="X28" i="74" s="1"/>
  <c r="Y28" i="74" a="1"/>
  <c r="Y28" i="74" s="1"/>
  <c r="Z28" i="74" a="1"/>
  <c r="Z28" i="74" s="1"/>
  <c r="AA28" i="74" a="1"/>
  <c r="AA28" i="74" s="1"/>
  <c r="X29" i="74" a="1"/>
  <c r="X29" i="74" s="1"/>
  <c r="Y29" i="74" a="1"/>
  <c r="Y29" i="74" s="1"/>
  <c r="Z29" i="74" a="1"/>
  <c r="Z29" i="74" s="1"/>
  <c r="AA29" i="74" a="1"/>
  <c r="AA29" i="74" s="1"/>
  <c r="X30" i="74" a="1"/>
  <c r="X30" i="74" s="1"/>
  <c r="Y30" i="74" a="1"/>
  <c r="Y30" i="74" s="1"/>
  <c r="Z30" i="74" a="1"/>
  <c r="Z30" i="74" s="1"/>
  <c r="AA30" i="74" a="1"/>
  <c r="AA30" i="74" s="1"/>
  <c r="X31" i="74" a="1"/>
  <c r="X31" i="74" s="1"/>
  <c r="Y31" i="74" a="1"/>
  <c r="Y31" i="74" s="1"/>
  <c r="Z31" i="74" a="1"/>
  <c r="Z31" i="74" s="1"/>
  <c r="AA31" i="74" a="1"/>
  <c r="AA31" i="74" s="1"/>
  <c r="X32" i="74" a="1"/>
  <c r="X32" i="74" s="1"/>
  <c r="Y32" i="74" a="1"/>
  <c r="Y32" i="74" s="1"/>
  <c r="Z32" i="74" a="1"/>
  <c r="Z32" i="74" s="1"/>
  <c r="AA32" i="74" a="1"/>
  <c r="AA32" i="74" s="1"/>
  <c r="X33" i="74" a="1"/>
  <c r="X33" i="74" s="1"/>
  <c r="Y33" i="74" a="1"/>
  <c r="Y33" i="74" s="1"/>
  <c r="Z33" i="74" a="1"/>
  <c r="Z33" i="74" s="1"/>
  <c r="AA33" i="74" a="1"/>
  <c r="AA33" i="74"/>
  <c r="X35" i="74" a="1"/>
  <c r="X35" i="74" s="1"/>
  <c r="Y35" i="74" a="1"/>
  <c r="Y35" i="74" s="1"/>
  <c r="Z35" i="74" a="1"/>
  <c r="Z35" i="74" s="1"/>
  <c r="AA35" i="74" a="1"/>
  <c r="AA35" i="74" s="1"/>
  <c r="X36" i="74" a="1"/>
  <c r="X36" i="74" s="1"/>
  <c r="H26" i="16" s="1"/>
  <c r="Y36" i="74" a="1"/>
  <c r="Y36" i="74" s="1"/>
  <c r="I26" i="16" s="1"/>
  <c r="Z36" i="74" a="1"/>
  <c r="Z36" i="74" s="1"/>
  <c r="J26" i="16" s="1"/>
  <c r="AA36" i="74" a="1"/>
  <c r="AA36" i="74" s="1"/>
  <c r="K26" i="16" s="1"/>
  <c r="X37" i="74" a="1"/>
  <c r="X37" i="74" s="1"/>
  <c r="H26" i="19" s="1"/>
  <c r="Y37" i="74" a="1"/>
  <c r="Y37" i="74" s="1"/>
  <c r="I26" i="19" s="1"/>
  <c r="Z37" i="74" a="1"/>
  <c r="Z37" i="74" s="1"/>
  <c r="J26" i="19" s="1"/>
  <c r="AA37" i="74" a="1"/>
  <c r="AA37" i="74" s="1"/>
  <c r="K26" i="19" s="1"/>
  <c r="X38" i="74" a="1"/>
  <c r="X38" i="74" s="1"/>
  <c r="H26" i="17" s="1"/>
  <c r="Y38" i="74" a="1"/>
  <c r="Y38" i="74" s="1"/>
  <c r="I26" i="17" s="1"/>
  <c r="Z38" i="74" a="1"/>
  <c r="Z38" i="74" s="1"/>
  <c r="J26" i="17" s="1"/>
  <c r="AA38" i="74" a="1"/>
  <c r="AA38" i="74" s="1"/>
  <c r="K26" i="17" s="1"/>
  <c r="X39" i="74" a="1"/>
  <c r="X39" i="74" s="1"/>
  <c r="H26" i="15" s="1"/>
  <c r="Y39" i="74" a="1"/>
  <c r="Y39" i="74" s="1"/>
  <c r="I26" i="15" s="1"/>
  <c r="Z39" i="74" a="1"/>
  <c r="Z39" i="74" s="1"/>
  <c r="J26" i="15" s="1"/>
  <c r="AA39" i="74" a="1"/>
  <c r="AA39" i="74" s="1"/>
  <c r="K26" i="15" s="1"/>
  <c r="X40" i="74" a="1"/>
  <c r="X40" i="74" s="1"/>
  <c r="H26" i="18" s="1"/>
  <c r="Y40" i="74" a="1"/>
  <c r="Y40" i="74" s="1"/>
  <c r="I26" i="18" s="1"/>
  <c r="Z40" i="74" a="1"/>
  <c r="Z40" i="74" s="1"/>
  <c r="J26" i="18" s="1"/>
  <c r="AA40" i="74" a="1"/>
  <c r="AA40" i="74" s="1"/>
  <c r="K26" i="18" s="1"/>
  <c r="Y7" i="74" a="1"/>
  <c r="Y7" i="74" s="1"/>
  <c r="Z7" i="74" a="1"/>
  <c r="Z7" i="74" s="1"/>
  <c r="AA7" i="74" a="1"/>
  <c r="AA7" i="74" s="1"/>
  <c r="X7" i="74" a="1"/>
  <c r="X7" i="74" s="1"/>
  <c r="Q14" i="74" a="1"/>
  <c r="Q14" i="74" s="1"/>
  <c r="R14" i="74" a="1"/>
  <c r="R14" i="74" s="1"/>
  <c r="S14" i="74" a="1"/>
  <c r="S14" i="74" s="1"/>
  <c r="T14" i="74" a="1"/>
  <c r="T14" i="74" s="1"/>
  <c r="U14" i="74" a="1"/>
  <c r="U14" i="74" s="1"/>
  <c r="V14" i="74" a="1"/>
  <c r="V14" i="74" s="1"/>
  <c r="Q15" i="74" a="1"/>
  <c r="Q15" i="74" s="1"/>
  <c r="R15" i="74" a="1"/>
  <c r="R15" i="74" s="1"/>
  <c r="S15" i="74" a="1"/>
  <c r="S15" i="74" s="1"/>
  <c r="T15" i="74" a="1"/>
  <c r="T15" i="74"/>
  <c r="U15" i="74" a="1"/>
  <c r="U15" i="74" s="1"/>
  <c r="V15" i="74" a="1"/>
  <c r="V15" i="74" s="1"/>
  <c r="Q16" i="74" a="1"/>
  <c r="Q16" i="74" s="1"/>
  <c r="R16" i="74" a="1"/>
  <c r="R16" i="74" s="1"/>
  <c r="S16" i="74" a="1"/>
  <c r="S16" i="74" s="1"/>
  <c r="T16" i="74" a="1"/>
  <c r="T16" i="74" s="1"/>
  <c r="U16" i="74" a="1"/>
  <c r="U16" i="74" s="1"/>
  <c r="V16" i="74" a="1"/>
  <c r="V16" i="74" s="1"/>
  <c r="Q17" i="74" a="1"/>
  <c r="Q17" i="74" s="1"/>
  <c r="R17" i="74" a="1"/>
  <c r="R17" i="74" s="1"/>
  <c r="S17" i="74" a="1"/>
  <c r="S17" i="74" s="1"/>
  <c r="T17" i="74" a="1"/>
  <c r="T17" i="74" s="1"/>
  <c r="U17" i="74" a="1"/>
  <c r="U17" i="74" s="1"/>
  <c r="V17" i="74" a="1"/>
  <c r="V17" i="74" s="1"/>
  <c r="Q18" i="74" a="1"/>
  <c r="Q18" i="74" s="1"/>
  <c r="R18" i="74" a="1"/>
  <c r="R18" i="74" s="1"/>
  <c r="S18" i="74" a="1"/>
  <c r="S18" i="74" s="1"/>
  <c r="T18" i="74" a="1"/>
  <c r="T18" i="74" s="1"/>
  <c r="U18" i="74" a="1"/>
  <c r="U18" i="74" s="1"/>
  <c r="V18" i="74" a="1"/>
  <c r="V18" i="74" s="1"/>
  <c r="Q19" i="74" a="1"/>
  <c r="Q19" i="74" s="1"/>
  <c r="R19" i="74" a="1"/>
  <c r="R19" i="74" s="1"/>
  <c r="S19" i="74" a="1"/>
  <c r="S19" i="74" s="1"/>
  <c r="T19" i="74" a="1"/>
  <c r="T19" i="74" s="1"/>
  <c r="U19" i="74" a="1"/>
  <c r="U19" i="74" s="1"/>
  <c r="V19" i="74" a="1"/>
  <c r="V19" i="74" s="1"/>
  <c r="Q21" i="74" a="1"/>
  <c r="Q21" i="74" s="1"/>
  <c r="R21" i="74" a="1"/>
  <c r="R21" i="74" s="1"/>
  <c r="S21" i="74" a="1"/>
  <c r="S21" i="74" s="1"/>
  <c r="T21" i="74" a="1"/>
  <c r="T21" i="74" s="1"/>
  <c r="U21" i="74" a="1"/>
  <c r="U21" i="74" s="1"/>
  <c r="V21" i="74" a="1"/>
  <c r="V21" i="74" s="1"/>
  <c r="Q22" i="74" a="1"/>
  <c r="Q22" i="74" s="1"/>
  <c r="R22" i="74" a="1"/>
  <c r="R22" i="74" s="1"/>
  <c r="B15" i="16" s="1"/>
  <c r="S22" i="74" a="1"/>
  <c r="S22" i="74" s="1"/>
  <c r="C15" i="16" s="1"/>
  <c r="T22" i="74" a="1"/>
  <c r="T22" i="74" s="1"/>
  <c r="D15" i="16" s="1"/>
  <c r="U22" i="74" a="1"/>
  <c r="U22" i="74" s="1"/>
  <c r="E15" i="16" s="1"/>
  <c r="V22" i="74" a="1"/>
  <c r="V22" i="74" s="1"/>
  <c r="F15" i="16" s="1"/>
  <c r="Q23" i="74" a="1"/>
  <c r="Q23" i="74" s="1"/>
  <c r="R23" i="74" a="1"/>
  <c r="R23" i="74" s="1"/>
  <c r="S23" i="74" a="1"/>
  <c r="S23" i="74" s="1"/>
  <c r="T23" i="74" a="1"/>
  <c r="T23" i="74" s="1"/>
  <c r="U23" i="74" a="1"/>
  <c r="U23" i="74" s="1"/>
  <c r="V23" i="74" a="1"/>
  <c r="V23" i="74" s="1"/>
  <c r="Q24" i="74" a="1"/>
  <c r="Q24" i="74" s="1"/>
  <c r="R24" i="74" a="1"/>
  <c r="R24" i="74" s="1"/>
  <c r="B15" i="17" s="1"/>
  <c r="S24" i="74" a="1"/>
  <c r="S24" i="74" s="1"/>
  <c r="C15" i="17" s="1"/>
  <c r="T24" i="74" a="1"/>
  <c r="T24" i="74" s="1"/>
  <c r="D15" i="17" s="1"/>
  <c r="U24" i="74" a="1"/>
  <c r="U24" i="74" s="1"/>
  <c r="E15" i="17" s="1"/>
  <c r="V24" i="74" a="1"/>
  <c r="V24" i="74" s="1"/>
  <c r="F15" i="17" s="1"/>
  <c r="Q25" i="74" a="1"/>
  <c r="Q25" i="74" s="1"/>
  <c r="R25" i="74" a="1"/>
  <c r="R25" i="74" s="1"/>
  <c r="B15" i="15" s="1"/>
  <c r="S25" i="74" a="1"/>
  <c r="S25" i="74" s="1"/>
  <c r="C15" i="15" s="1"/>
  <c r="T25" i="74" a="1"/>
  <c r="T25" i="74" s="1"/>
  <c r="D15" i="15" s="1"/>
  <c r="U25" i="74" a="1"/>
  <c r="U25" i="74" s="1"/>
  <c r="E15" i="15" s="1"/>
  <c r="V25" i="74" a="1"/>
  <c r="V25" i="74" s="1"/>
  <c r="F15" i="15" s="1"/>
  <c r="Q26" i="74" a="1"/>
  <c r="Q26" i="74" s="1"/>
  <c r="R26" i="74" a="1"/>
  <c r="R26" i="74" s="1"/>
  <c r="B15" i="18" s="1"/>
  <c r="S26" i="74" a="1"/>
  <c r="S26" i="74" s="1"/>
  <c r="C15" i="18" s="1"/>
  <c r="T26" i="74" a="1"/>
  <c r="T26" i="74" s="1"/>
  <c r="D15" i="18" s="1"/>
  <c r="U26" i="74" a="1"/>
  <c r="U26" i="74" s="1"/>
  <c r="E15" i="18" s="1"/>
  <c r="V26" i="74" a="1"/>
  <c r="V26" i="74" s="1"/>
  <c r="F15" i="18" s="1"/>
  <c r="Q28" i="74" a="1"/>
  <c r="Q28" i="74" s="1"/>
  <c r="R28" i="74" a="1"/>
  <c r="R28" i="74" s="1"/>
  <c r="S28" i="74" a="1"/>
  <c r="S28" i="74" s="1"/>
  <c r="T28" i="74" a="1"/>
  <c r="T28" i="74" s="1"/>
  <c r="U28" i="74" a="1"/>
  <c r="U28" i="74" s="1"/>
  <c r="V28" i="74" a="1"/>
  <c r="V28" i="74" s="1"/>
  <c r="Q29" i="74" a="1"/>
  <c r="Q29" i="74" s="1"/>
  <c r="R29" i="74" a="1"/>
  <c r="R29" i="74" s="1"/>
  <c r="S29" i="74" a="1"/>
  <c r="S29" i="74" s="1"/>
  <c r="T29" i="74" a="1"/>
  <c r="T29" i="74" s="1"/>
  <c r="U29" i="74" a="1"/>
  <c r="U29" i="74" s="1"/>
  <c r="V29" i="74" a="1"/>
  <c r="V29" i="74" s="1"/>
  <c r="Q30" i="74" a="1"/>
  <c r="Q30" i="74" s="1"/>
  <c r="R30" i="74" a="1"/>
  <c r="R30" i="74" s="1"/>
  <c r="S30" i="74" a="1"/>
  <c r="S30" i="74" s="1"/>
  <c r="T30" i="74" a="1"/>
  <c r="T30" i="74" s="1"/>
  <c r="U30" i="74" a="1"/>
  <c r="U30" i="74" s="1"/>
  <c r="V30" i="74" a="1"/>
  <c r="V30" i="74" s="1"/>
  <c r="Q31" i="74" a="1"/>
  <c r="Q31" i="74" s="1"/>
  <c r="R31" i="74" a="1"/>
  <c r="R31" i="74" s="1"/>
  <c r="S31" i="74" a="1"/>
  <c r="S31" i="74" s="1"/>
  <c r="T31" i="74" a="1"/>
  <c r="T31" i="74" s="1"/>
  <c r="U31" i="74" a="1"/>
  <c r="U31" i="74" s="1"/>
  <c r="V31" i="74" a="1"/>
  <c r="V31" i="74" s="1"/>
  <c r="Q32" i="74" a="1"/>
  <c r="Q32" i="74" s="1"/>
  <c r="R32" i="74" a="1"/>
  <c r="R32" i="74" s="1"/>
  <c r="S32" i="74" a="1"/>
  <c r="S32" i="74" s="1"/>
  <c r="T32" i="74" a="1"/>
  <c r="T32" i="74" s="1"/>
  <c r="U32" i="74" a="1"/>
  <c r="U32" i="74" s="1"/>
  <c r="V32" i="74" a="1"/>
  <c r="V32" i="74" s="1"/>
  <c r="Q33" i="74" a="1"/>
  <c r="Q33" i="74" s="1"/>
  <c r="R33" i="74" a="1"/>
  <c r="R33" i="74" s="1"/>
  <c r="S33" i="74" a="1"/>
  <c r="S33" i="74" s="1"/>
  <c r="T33" i="74" a="1"/>
  <c r="T33" i="74" s="1"/>
  <c r="U33" i="74" a="1"/>
  <c r="U33" i="74" s="1"/>
  <c r="V33" i="74" a="1"/>
  <c r="V33" i="74" s="1"/>
  <c r="Q35" i="74" a="1"/>
  <c r="Q35" i="74" s="1"/>
  <c r="R35" i="74" a="1"/>
  <c r="R35" i="74" s="1"/>
  <c r="S35" i="74" a="1"/>
  <c r="S35" i="74" s="1"/>
  <c r="T35" i="74" a="1"/>
  <c r="T35" i="74" s="1"/>
  <c r="U35" i="74" a="1"/>
  <c r="U35" i="74" s="1"/>
  <c r="V35" i="74" a="1"/>
  <c r="V35" i="74" s="1"/>
  <c r="Q36" i="74" a="1"/>
  <c r="Q36" i="74" s="1"/>
  <c r="R36" i="74" a="1"/>
  <c r="R36" i="74" s="1"/>
  <c r="B26" i="16" s="1"/>
  <c r="S36" i="74" a="1"/>
  <c r="S36" i="74" s="1"/>
  <c r="C26" i="16" s="1"/>
  <c r="T36" i="74" a="1"/>
  <c r="T36" i="74" s="1"/>
  <c r="D26" i="16" s="1"/>
  <c r="U36" i="74" a="1"/>
  <c r="U36" i="74" s="1"/>
  <c r="E26" i="16" s="1"/>
  <c r="V36" i="74" a="1"/>
  <c r="V36" i="74" s="1"/>
  <c r="F26" i="16" s="1"/>
  <c r="Q37" i="74" a="1"/>
  <c r="Q37" i="74" s="1"/>
  <c r="R37" i="74" a="1"/>
  <c r="R37" i="74" s="1"/>
  <c r="B26" i="19" s="1"/>
  <c r="S37" i="74" a="1"/>
  <c r="S37" i="74" s="1"/>
  <c r="C26" i="19" s="1"/>
  <c r="T37" i="74" a="1"/>
  <c r="T37" i="74"/>
  <c r="D26" i="19" s="1"/>
  <c r="U37" i="74" a="1"/>
  <c r="U37" i="74" s="1"/>
  <c r="E26" i="19" s="1"/>
  <c r="V37" i="74" a="1"/>
  <c r="V37" i="74" s="1"/>
  <c r="F26" i="19" s="1"/>
  <c r="Q38" i="74" a="1"/>
  <c r="Q38" i="74" s="1"/>
  <c r="R38" i="74" a="1"/>
  <c r="R38" i="74" s="1"/>
  <c r="B26" i="17" s="1"/>
  <c r="S38" i="74" a="1"/>
  <c r="S38" i="74" s="1"/>
  <c r="C26" i="17" s="1"/>
  <c r="T38" i="74" a="1"/>
  <c r="T38" i="74" s="1"/>
  <c r="D26" i="17" s="1"/>
  <c r="U38" i="74" a="1"/>
  <c r="U38" i="74" s="1"/>
  <c r="E26" i="17" s="1"/>
  <c r="V38" i="74" a="1"/>
  <c r="V38" i="74" s="1"/>
  <c r="F26" i="17" s="1"/>
  <c r="Q39" i="74" a="1"/>
  <c r="Q39" i="74" s="1"/>
  <c r="R39" i="74" a="1"/>
  <c r="R39" i="74" s="1"/>
  <c r="B26" i="15" s="1"/>
  <c r="S39" i="74" a="1"/>
  <c r="S39" i="74" s="1"/>
  <c r="C26" i="15" s="1"/>
  <c r="T39" i="74" a="1"/>
  <c r="T39" i="74" s="1"/>
  <c r="D26" i="15" s="1"/>
  <c r="U39" i="74" a="1"/>
  <c r="U39" i="74" s="1"/>
  <c r="E26" i="15" s="1"/>
  <c r="V39" i="74" a="1"/>
  <c r="V39" i="74" s="1"/>
  <c r="F26" i="15" s="1"/>
  <c r="Q40" i="74" a="1"/>
  <c r="Q40" i="74" s="1"/>
  <c r="R40" i="74" a="1"/>
  <c r="R40" i="74" s="1"/>
  <c r="B26" i="18" s="1"/>
  <c r="S40" i="74" a="1"/>
  <c r="S40" i="74" s="1"/>
  <c r="C26" i="18" s="1"/>
  <c r="T40" i="74" a="1"/>
  <c r="T40" i="74" s="1"/>
  <c r="D26" i="18" s="1"/>
  <c r="U40" i="74" a="1"/>
  <c r="U40" i="74" s="1"/>
  <c r="E26" i="18" s="1"/>
  <c r="V40" i="74" a="1"/>
  <c r="V40" i="74" s="1"/>
  <c r="F26" i="18" s="1"/>
  <c r="Q8" i="74" a="1"/>
  <c r="Q8" i="74" s="1"/>
  <c r="R8" i="74" a="1"/>
  <c r="R8" i="74" s="1"/>
  <c r="S8" i="74" a="1"/>
  <c r="S8" i="74" s="1"/>
  <c r="T8" i="74" a="1"/>
  <c r="T8" i="74" s="1"/>
  <c r="U8" i="74" a="1"/>
  <c r="U8" i="74" s="1"/>
  <c r="V8" i="74" a="1"/>
  <c r="V8" i="74" s="1"/>
  <c r="Q9" i="74" a="1"/>
  <c r="Q9" i="74" s="1"/>
  <c r="R9" i="74" a="1"/>
  <c r="R9" i="74" s="1"/>
  <c r="S9" i="74" a="1"/>
  <c r="S9" i="74" s="1"/>
  <c r="T9" i="74" a="1"/>
  <c r="T9" i="74" s="1"/>
  <c r="U9" i="74" a="1"/>
  <c r="U9" i="74" s="1"/>
  <c r="V9" i="74" a="1"/>
  <c r="V9" i="74" s="1"/>
  <c r="Q10" i="74" a="1"/>
  <c r="Q10" i="74" s="1"/>
  <c r="R10" i="74" a="1"/>
  <c r="R10" i="74" s="1"/>
  <c r="S10" i="74" a="1"/>
  <c r="S10" i="74" s="1"/>
  <c r="T10" i="74" a="1"/>
  <c r="T10" i="74" s="1"/>
  <c r="U10" i="74" a="1"/>
  <c r="U10" i="74" s="1"/>
  <c r="V10" i="74" a="1"/>
  <c r="V10" i="74" s="1"/>
  <c r="Q11" i="74" a="1"/>
  <c r="Q11" i="74" s="1"/>
  <c r="R11" i="74" a="1"/>
  <c r="R11" i="74" s="1"/>
  <c r="S11" i="74" a="1"/>
  <c r="S11" i="74" s="1"/>
  <c r="T11" i="74" a="1"/>
  <c r="T11" i="74" s="1"/>
  <c r="U11" i="74" a="1"/>
  <c r="U11" i="74" s="1"/>
  <c r="V11" i="74" a="1"/>
  <c r="V11" i="74" s="1"/>
  <c r="Q12" i="74" a="1"/>
  <c r="Q12" i="74" s="1"/>
  <c r="R12" i="74" a="1"/>
  <c r="R12" i="74" s="1"/>
  <c r="S12" i="74" a="1"/>
  <c r="S12" i="74" s="1"/>
  <c r="T12" i="74" a="1"/>
  <c r="T12" i="74" s="1"/>
  <c r="U12" i="74" a="1"/>
  <c r="U12" i="74" s="1"/>
  <c r="V12" i="74" a="1"/>
  <c r="V12" i="74" s="1"/>
  <c r="R7" i="74" a="1"/>
  <c r="R7" i="74" s="1"/>
  <c r="S7" i="74" a="1"/>
  <c r="S7" i="74" s="1"/>
  <c r="T7" i="74" a="1"/>
  <c r="T7" i="74" s="1"/>
  <c r="U7" i="74" a="1"/>
  <c r="U7" i="74" s="1"/>
  <c r="V7" i="74" a="1"/>
  <c r="V7" i="74" s="1"/>
  <c r="Q7" i="74" a="1"/>
  <c r="Q7" i="74" s="1"/>
  <c r="K17" i="19" l="1"/>
  <c r="K16" i="23"/>
  <c r="K17" i="23"/>
  <c r="K16" i="19"/>
  <c r="K16" i="22"/>
  <c r="K17" i="22"/>
  <c r="F17" i="19"/>
  <c r="F16" i="23"/>
  <c r="F16" i="19"/>
  <c r="F16" i="22"/>
  <c r="F17" i="23"/>
  <c r="F17" i="22"/>
  <c r="P12" i="23"/>
  <c r="P11" i="23"/>
  <c r="P11" i="19"/>
  <c r="P11" i="22"/>
  <c r="P12" i="22"/>
  <c r="P12" i="19"/>
  <c r="U16" i="15"/>
  <c r="U17" i="15"/>
  <c r="K20" i="16"/>
  <c r="K22" i="16"/>
  <c r="K21" i="16"/>
  <c r="K18" i="16"/>
  <c r="K19" i="16"/>
  <c r="K16" i="16"/>
  <c r="K17" i="16"/>
  <c r="P11" i="18"/>
  <c r="P12" i="18"/>
  <c r="O11" i="18"/>
  <c r="O12" i="18"/>
  <c r="P17" i="17"/>
  <c r="P16" i="17"/>
  <c r="B22" i="15"/>
  <c r="B20" i="15"/>
  <c r="B21" i="15"/>
  <c r="B18" i="15"/>
  <c r="B19" i="15"/>
  <c r="K11" i="23"/>
  <c r="K12" i="23"/>
  <c r="K11" i="22"/>
  <c r="K11" i="19"/>
  <c r="K12" i="19"/>
  <c r="K12" i="22"/>
  <c r="D18" i="18"/>
  <c r="D19" i="18"/>
  <c r="D22" i="18"/>
  <c r="D20" i="18"/>
  <c r="D21" i="18"/>
  <c r="D21" i="22"/>
  <c r="D21" i="23"/>
  <c r="D22" i="22"/>
  <c r="D22" i="23"/>
  <c r="D18" i="19"/>
  <c r="D19" i="19"/>
  <c r="D19" i="23"/>
  <c r="D20" i="19"/>
  <c r="D18" i="22"/>
  <c r="D18" i="23"/>
  <c r="D21" i="19"/>
  <c r="D19" i="22"/>
  <c r="D22" i="19"/>
  <c r="D20" i="22"/>
  <c r="D20" i="23"/>
  <c r="P16" i="15"/>
  <c r="P17" i="15"/>
  <c r="K16" i="17"/>
  <c r="K17" i="17"/>
  <c r="P16" i="23"/>
  <c r="P16" i="19"/>
  <c r="P17" i="19"/>
  <c r="P16" i="22"/>
  <c r="P17" i="22"/>
  <c r="P17" i="23"/>
  <c r="C12" i="15"/>
  <c r="C11" i="15"/>
  <c r="F12" i="16"/>
  <c r="F11" i="16"/>
  <c r="B19" i="17"/>
  <c r="B18" i="17"/>
  <c r="B20" i="17"/>
  <c r="B21" i="17"/>
  <c r="B22" i="17"/>
  <c r="D17" i="18"/>
  <c r="D16" i="18"/>
  <c r="M12" i="23"/>
  <c r="M11" i="23"/>
  <c r="M12" i="22"/>
  <c r="M11" i="19"/>
  <c r="M12" i="19"/>
  <c r="M11" i="22"/>
  <c r="P20" i="18"/>
  <c r="P18" i="18"/>
  <c r="P22" i="18"/>
  <c r="P21" i="18"/>
  <c r="P19" i="18"/>
  <c r="P18" i="22"/>
  <c r="P20" i="19"/>
  <c r="P18" i="23"/>
  <c r="P21" i="19"/>
  <c r="P19" i="23"/>
  <c r="P22" i="19"/>
  <c r="P19" i="19"/>
  <c r="P20" i="23"/>
  <c r="P19" i="22"/>
  <c r="P21" i="23"/>
  <c r="P21" i="22"/>
  <c r="P22" i="23"/>
  <c r="P22" i="22"/>
  <c r="P18" i="19"/>
  <c r="P20" i="22"/>
  <c r="M17" i="17"/>
  <c r="M16" i="17"/>
  <c r="U22" i="15"/>
  <c r="U21" i="15"/>
  <c r="U20" i="15"/>
  <c r="U19" i="15"/>
  <c r="U18" i="15"/>
  <c r="R19" i="16"/>
  <c r="R18" i="16"/>
  <c r="R22" i="16"/>
  <c r="R21" i="16"/>
  <c r="R20" i="16"/>
  <c r="U17" i="18"/>
  <c r="U16" i="18"/>
  <c r="R17" i="23"/>
  <c r="R16" i="23"/>
  <c r="R16" i="22"/>
  <c r="R17" i="19"/>
  <c r="R16" i="19"/>
  <c r="R17" i="22"/>
  <c r="R11" i="15"/>
  <c r="R12" i="15"/>
  <c r="P12" i="16"/>
  <c r="P11" i="16"/>
  <c r="B17" i="18"/>
  <c r="B16" i="18"/>
  <c r="E16" i="22"/>
  <c r="E17" i="22"/>
  <c r="E16" i="19"/>
  <c r="E17" i="23"/>
  <c r="E16" i="23"/>
  <c r="E17" i="19"/>
  <c r="I17" i="17"/>
  <c r="I16" i="17"/>
  <c r="K11" i="18"/>
  <c r="K12" i="18"/>
  <c r="I11" i="23"/>
  <c r="I12" i="23"/>
  <c r="I11" i="19"/>
  <c r="I12" i="22"/>
  <c r="I11" i="22"/>
  <c r="I12" i="19"/>
  <c r="N11" i="18"/>
  <c r="N12" i="18"/>
  <c r="O12" i="16"/>
  <c r="O11" i="16"/>
  <c r="N18" i="18"/>
  <c r="N20" i="18"/>
  <c r="N21" i="18"/>
  <c r="N19" i="18"/>
  <c r="N22" i="18"/>
  <c r="N20" i="23"/>
  <c r="N21" i="22"/>
  <c r="N21" i="23"/>
  <c r="N19" i="22"/>
  <c r="N22" i="22"/>
  <c r="N22" i="23"/>
  <c r="N18" i="19"/>
  <c r="N19" i="23"/>
  <c r="N19" i="19"/>
  <c r="N22" i="19"/>
  <c r="N20" i="19"/>
  <c r="N18" i="22"/>
  <c r="N18" i="23"/>
  <c r="N21" i="19"/>
  <c r="N20" i="22"/>
  <c r="O16" i="22"/>
  <c r="O17" i="19"/>
  <c r="O17" i="22"/>
  <c r="O17" i="23"/>
  <c r="O16" i="19"/>
  <c r="O16" i="23"/>
  <c r="S18" i="15"/>
  <c r="S22" i="15"/>
  <c r="S21" i="15"/>
  <c r="S20" i="15"/>
  <c r="S19" i="15"/>
  <c r="U15" i="22"/>
  <c r="U15" i="19"/>
  <c r="U15" i="23"/>
  <c r="S17" i="18"/>
  <c r="S16" i="18"/>
  <c r="T17" i="16"/>
  <c r="T16" i="16"/>
  <c r="T12" i="17"/>
  <c r="T11" i="17"/>
  <c r="E12" i="16"/>
  <c r="E11" i="16"/>
  <c r="J17" i="17"/>
  <c r="J16" i="17"/>
  <c r="U12" i="17"/>
  <c r="U11" i="17"/>
  <c r="C11" i="16"/>
  <c r="C12" i="16"/>
  <c r="B22" i="18"/>
  <c r="B19" i="18"/>
  <c r="B21" i="18"/>
  <c r="B18" i="18"/>
  <c r="B20" i="18"/>
  <c r="B18" i="22"/>
  <c r="B21" i="23"/>
  <c r="B18" i="19"/>
  <c r="B21" i="22"/>
  <c r="B20" i="22"/>
  <c r="B19" i="19"/>
  <c r="B20" i="23"/>
  <c r="B22" i="19"/>
  <c r="B22" i="22"/>
  <c r="B18" i="23"/>
  <c r="B19" i="22"/>
  <c r="B21" i="19"/>
  <c r="B22" i="23"/>
  <c r="B19" i="23"/>
  <c r="B20" i="19"/>
  <c r="D16" i="19"/>
  <c r="D17" i="19"/>
  <c r="D16" i="23"/>
  <c r="D16" i="22"/>
  <c r="D17" i="23"/>
  <c r="D17" i="22"/>
  <c r="K22" i="18"/>
  <c r="K21" i="18"/>
  <c r="K20" i="18"/>
  <c r="K19" i="18"/>
  <c r="K18" i="18"/>
  <c r="K18" i="19"/>
  <c r="K19" i="19"/>
  <c r="K18" i="23"/>
  <c r="K20" i="19"/>
  <c r="K18" i="22"/>
  <c r="K20" i="23"/>
  <c r="K22" i="23"/>
  <c r="K21" i="19"/>
  <c r="K19" i="22"/>
  <c r="K22" i="19"/>
  <c r="K20" i="22"/>
  <c r="K21" i="22"/>
  <c r="K19" i="23"/>
  <c r="K21" i="23"/>
  <c r="K22" i="22"/>
  <c r="H16" i="17"/>
  <c r="H17" i="17"/>
  <c r="J12" i="18"/>
  <c r="J11" i="18"/>
  <c r="H12" i="23"/>
  <c r="H11" i="23"/>
  <c r="H11" i="19"/>
  <c r="H12" i="22"/>
  <c r="H12" i="19"/>
  <c r="H11" i="22"/>
  <c r="M11" i="18"/>
  <c r="M12" i="18"/>
  <c r="M18" i="18"/>
  <c r="M22" i="18"/>
  <c r="M21" i="18"/>
  <c r="M20" i="18"/>
  <c r="M19" i="18"/>
  <c r="M18" i="22"/>
  <c r="M21" i="19"/>
  <c r="M19" i="22"/>
  <c r="M19" i="19"/>
  <c r="M22" i="19"/>
  <c r="M21" i="23"/>
  <c r="M20" i="22"/>
  <c r="M21" i="22"/>
  <c r="M18" i="23"/>
  <c r="M22" i="22"/>
  <c r="M20" i="23"/>
  <c r="M22" i="23"/>
  <c r="M18" i="19"/>
  <c r="M19" i="23"/>
  <c r="M20" i="19"/>
  <c r="O22" i="16"/>
  <c r="O21" i="16"/>
  <c r="O20" i="16"/>
  <c r="O19" i="16"/>
  <c r="O18" i="16"/>
  <c r="P17" i="18"/>
  <c r="P16" i="18"/>
  <c r="N17" i="23"/>
  <c r="N16" i="23"/>
  <c r="N16" i="19"/>
  <c r="N16" i="22"/>
  <c r="N17" i="19"/>
  <c r="N17" i="22"/>
  <c r="R22" i="15"/>
  <c r="R20" i="15"/>
  <c r="R18" i="15"/>
  <c r="R21" i="15"/>
  <c r="R19" i="15"/>
  <c r="T15" i="23"/>
  <c r="T15" i="19"/>
  <c r="T15" i="22"/>
  <c r="R17" i="18"/>
  <c r="R16" i="18"/>
  <c r="S17" i="16"/>
  <c r="S16" i="16"/>
  <c r="S12" i="17"/>
  <c r="S11" i="17"/>
  <c r="T20" i="15"/>
  <c r="T19" i="15"/>
  <c r="T18" i="15"/>
  <c r="T22" i="15"/>
  <c r="T21" i="15"/>
  <c r="F12" i="17"/>
  <c r="F11" i="17"/>
  <c r="E11" i="17"/>
  <c r="E12" i="17"/>
  <c r="B11" i="16"/>
  <c r="B12" i="16"/>
  <c r="F16" i="15"/>
  <c r="F17" i="15"/>
  <c r="C17" i="22"/>
  <c r="C16" i="22"/>
  <c r="C16" i="23"/>
  <c r="C16" i="19"/>
  <c r="C17" i="23"/>
  <c r="C17" i="19"/>
  <c r="I12" i="18"/>
  <c r="I11" i="18"/>
  <c r="K11" i="16"/>
  <c r="K12" i="16"/>
  <c r="P11" i="15"/>
  <c r="P12" i="15"/>
  <c r="N11" i="16"/>
  <c r="N12" i="16"/>
  <c r="P19" i="15"/>
  <c r="P18" i="15"/>
  <c r="P22" i="15"/>
  <c r="P21" i="15"/>
  <c r="P20" i="15"/>
  <c r="N19" i="16"/>
  <c r="N18" i="16"/>
  <c r="N21" i="16"/>
  <c r="N22" i="16"/>
  <c r="N20" i="16"/>
  <c r="O17" i="18"/>
  <c r="O16" i="18"/>
  <c r="M16" i="23"/>
  <c r="M16" i="19"/>
  <c r="M17" i="19"/>
  <c r="M16" i="22"/>
  <c r="M17" i="23"/>
  <c r="M17" i="22"/>
  <c r="U22" i="17"/>
  <c r="U21" i="17"/>
  <c r="U19" i="17"/>
  <c r="U20" i="17"/>
  <c r="U18" i="17"/>
  <c r="S15" i="19"/>
  <c r="S15" i="23"/>
  <c r="S15" i="22"/>
  <c r="R17" i="16"/>
  <c r="R16" i="16"/>
  <c r="R11" i="17"/>
  <c r="R12" i="17"/>
  <c r="F19" i="15"/>
  <c r="F18" i="15"/>
  <c r="F22" i="15"/>
  <c r="F21" i="15"/>
  <c r="F20" i="15"/>
  <c r="E16" i="15"/>
  <c r="E17" i="15"/>
  <c r="B16" i="19"/>
  <c r="B16" i="23"/>
  <c r="B17" i="19"/>
  <c r="B17" i="22"/>
  <c r="B17" i="23"/>
  <c r="B16" i="22"/>
  <c r="J22" i="18"/>
  <c r="J21" i="18"/>
  <c r="J20" i="18"/>
  <c r="J19" i="18"/>
  <c r="J18" i="18"/>
  <c r="J22" i="19"/>
  <c r="J21" i="22"/>
  <c r="J18" i="23"/>
  <c r="J22" i="22"/>
  <c r="J19" i="23"/>
  <c r="J19" i="19"/>
  <c r="J20" i="19"/>
  <c r="J20" i="23"/>
  <c r="J21" i="23"/>
  <c r="J22" i="23"/>
  <c r="J21" i="19"/>
  <c r="J19" i="22"/>
  <c r="J18" i="22"/>
  <c r="J20" i="22"/>
  <c r="J18" i="19"/>
  <c r="H11" i="18"/>
  <c r="H12" i="18"/>
  <c r="J12" i="16"/>
  <c r="J11" i="16"/>
  <c r="O11" i="15"/>
  <c r="O12" i="15"/>
  <c r="M12" i="16"/>
  <c r="M11" i="16"/>
  <c r="O18" i="15"/>
  <c r="O21" i="15"/>
  <c r="O19" i="15"/>
  <c r="O22" i="15"/>
  <c r="O20" i="15"/>
  <c r="M22" i="16"/>
  <c r="M21" i="16"/>
  <c r="M20" i="16"/>
  <c r="M19" i="16"/>
  <c r="M18" i="16"/>
  <c r="N17" i="18"/>
  <c r="N16" i="18"/>
  <c r="P17" i="16"/>
  <c r="P16" i="16"/>
  <c r="T21" i="17"/>
  <c r="T19" i="17"/>
  <c r="T20" i="17"/>
  <c r="T22" i="17"/>
  <c r="T18" i="17"/>
  <c r="R15" i="22"/>
  <c r="R15" i="23"/>
  <c r="R15" i="19"/>
  <c r="U11" i="23"/>
  <c r="U12" i="23"/>
  <c r="U11" i="22"/>
  <c r="U12" i="19"/>
  <c r="U12" i="22"/>
  <c r="U11" i="19"/>
  <c r="P22" i="16"/>
  <c r="P21" i="16"/>
  <c r="P20" i="16"/>
  <c r="P19" i="16"/>
  <c r="P18" i="16"/>
  <c r="E18" i="15"/>
  <c r="E22" i="15"/>
  <c r="E20" i="15"/>
  <c r="E21" i="15"/>
  <c r="E19" i="15"/>
  <c r="D16" i="15"/>
  <c r="D17" i="15"/>
  <c r="I20" i="18"/>
  <c r="I19" i="18"/>
  <c r="I18" i="18"/>
  <c r="I22" i="18"/>
  <c r="I21" i="18"/>
  <c r="I18" i="22"/>
  <c r="I18" i="19"/>
  <c r="I20" i="19"/>
  <c r="I19" i="22"/>
  <c r="I22" i="19"/>
  <c r="I21" i="23"/>
  <c r="I20" i="22"/>
  <c r="I21" i="22"/>
  <c r="I18" i="23"/>
  <c r="I19" i="19"/>
  <c r="I22" i="22"/>
  <c r="I19" i="23"/>
  <c r="I21" i="19"/>
  <c r="I20" i="23"/>
  <c r="I22" i="23"/>
  <c r="J22" i="16"/>
  <c r="J21" i="16"/>
  <c r="J20" i="16"/>
  <c r="J19" i="16"/>
  <c r="J18" i="16"/>
  <c r="J16" i="22"/>
  <c r="J17" i="23"/>
  <c r="J17" i="22"/>
  <c r="J17" i="19"/>
  <c r="J16" i="19"/>
  <c r="J16" i="23"/>
  <c r="K12" i="15"/>
  <c r="K11" i="15"/>
  <c r="I12" i="16"/>
  <c r="I11" i="16"/>
  <c r="N12" i="15"/>
  <c r="N11" i="15"/>
  <c r="N18" i="15"/>
  <c r="N22" i="15"/>
  <c r="N21" i="15"/>
  <c r="N20" i="15"/>
  <c r="N19" i="15"/>
  <c r="M17" i="18"/>
  <c r="M16" i="18"/>
  <c r="O17" i="16"/>
  <c r="O16" i="16"/>
  <c r="S21" i="17"/>
  <c r="S20" i="17"/>
  <c r="S19" i="17"/>
  <c r="S18" i="17"/>
  <c r="S22" i="17"/>
  <c r="T16" i="15"/>
  <c r="T17" i="15"/>
  <c r="T11" i="23"/>
  <c r="T12" i="23"/>
  <c r="T11" i="22"/>
  <c r="T12" i="19"/>
  <c r="T12" i="22"/>
  <c r="T11" i="19"/>
  <c r="J11" i="23"/>
  <c r="J12" i="23"/>
  <c r="J12" i="22"/>
  <c r="J12" i="19"/>
  <c r="J11" i="22"/>
  <c r="J11" i="19"/>
  <c r="D11" i="16"/>
  <c r="D12" i="16"/>
  <c r="F12" i="18"/>
  <c r="F11" i="18"/>
  <c r="B11" i="17"/>
  <c r="B12" i="17"/>
  <c r="D18" i="15"/>
  <c r="D22" i="15"/>
  <c r="D21" i="15"/>
  <c r="D20" i="15"/>
  <c r="D19" i="15"/>
  <c r="C16" i="15"/>
  <c r="C17" i="15"/>
  <c r="H20" i="18"/>
  <c r="H22" i="18"/>
  <c r="H18" i="18"/>
  <c r="H19" i="18"/>
  <c r="H21" i="18"/>
  <c r="H20" i="23"/>
  <c r="H21" i="23"/>
  <c r="H22" i="23"/>
  <c r="H19" i="23"/>
  <c r="H18" i="22"/>
  <c r="H18" i="19"/>
  <c r="H22" i="19"/>
  <c r="H19" i="22"/>
  <c r="H19" i="19"/>
  <c r="H20" i="22"/>
  <c r="H20" i="19"/>
  <c r="H21" i="22"/>
  <c r="H18" i="23"/>
  <c r="H21" i="19"/>
  <c r="H22" i="22"/>
  <c r="I22" i="16"/>
  <c r="I21" i="16"/>
  <c r="I20" i="16"/>
  <c r="I19" i="16"/>
  <c r="I18" i="16"/>
  <c r="K16" i="18"/>
  <c r="K17" i="18"/>
  <c r="I17" i="23"/>
  <c r="I16" i="22"/>
  <c r="I16" i="19"/>
  <c r="I16" i="23"/>
  <c r="I17" i="19"/>
  <c r="I17" i="22"/>
  <c r="J11" i="15"/>
  <c r="J12" i="15"/>
  <c r="H12" i="16"/>
  <c r="H11" i="16"/>
  <c r="M12" i="15"/>
  <c r="M11" i="15"/>
  <c r="M22" i="15"/>
  <c r="M19" i="15"/>
  <c r="M21" i="15"/>
  <c r="M20" i="15"/>
  <c r="M18" i="15"/>
  <c r="P15" i="19"/>
  <c r="P15" i="22"/>
  <c r="P15" i="23"/>
  <c r="N17" i="16"/>
  <c r="N16" i="16"/>
  <c r="R22" i="17"/>
  <c r="R21" i="17"/>
  <c r="R18" i="17"/>
  <c r="R20" i="17"/>
  <c r="R19" i="17"/>
  <c r="S16" i="15"/>
  <c r="S17" i="15"/>
  <c r="S11" i="23"/>
  <c r="S12" i="23"/>
  <c r="S12" i="19"/>
  <c r="S11" i="22"/>
  <c r="S12" i="22"/>
  <c r="S11" i="19"/>
  <c r="B11" i="15"/>
  <c r="B12" i="15"/>
  <c r="U16" i="16"/>
  <c r="U17" i="16"/>
  <c r="D12" i="17"/>
  <c r="D11" i="17"/>
  <c r="F18" i="16"/>
  <c r="F22" i="16"/>
  <c r="F21" i="16"/>
  <c r="F20" i="16"/>
  <c r="F19" i="16"/>
  <c r="B16" i="15"/>
  <c r="B17" i="15"/>
  <c r="F17" i="16"/>
  <c r="F16" i="16"/>
  <c r="K22" i="15"/>
  <c r="K21" i="15"/>
  <c r="K20" i="15"/>
  <c r="K19" i="15"/>
  <c r="K18" i="15"/>
  <c r="H20" i="16"/>
  <c r="H19" i="16"/>
  <c r="H18" i="16"/>
  <c r="H22" i="16"/>
  <c r="H21" i="16"/>
  <c r="J17" i="18"/>
  <c r="J16" i="18"/>
  <c r="H16" i="19"/>
  <c r="H17" i="23"/>
  <c r="H17" i="19"/>
  <c r="H16" i="22"/>
  <c r="H17" i="22"/>
  <c r="H16" i="23"/>
  <c r="I11" i="15"/>
  <c r="I12" i="15"/>
  <c r="P12" i="17"/>
  <c r="P11" i="17"/>
  <c r="P20" i="17"/>
  <c r="P19" i="17"/>
  <c r="P18" i="17"/>
  <c r="P22" i="17"/>
  <c r="P21" i="17"/>
  <c r="O15" i="19"/>
  <c r="O15" i="23"/>
  <c r="O15" i="22"/>
  <c r="M16" i="16"/>
  <c r="M17" i="16"/>
  <c r="R16" i="15"/>
  <c r="R17" i="15"/>
  <c r="R12" i="23"/>
  <c r="R11" i="23"/>
  <c r="R11" i="19"/>
  <c r="R12" i="19"/>
  <c r="R12" i="22"/>
  <c r="R11" i="22"/>
  <c r="T16" i="18"/>
  <c r="T17" i="18"/>
  <c r="C22" i="15"/>
  <c r="C21" i="15"/>
  <c r="C20" i="15"/>
  <c r="C19" i="15"/>
  <c r="C18" i="15"/>
  <c r="D11" i="18"/>
  <c r="D12" i="18"/>
  <c r="F11" i="23"/>
  <c r="F12" i="23"/>
  <c r="F11" i="19"/>
  <c r="F12" i="19"/>
  <c r="F11" i="22"/>
  <c r="F12" i="22"/>
  <c r="E20" i="16"/>
  <c r="E22" i="16"/>
  <c r="E19" i="16"/>
  <c r="E21" i="16"/>
  <c r="E18" i="16"/>
  <c r="E17" i="16"/>
  <c r="E16" i="16"/>
  <c r="J20" i="15"/>
  <c r="J19" i="15"/>
  <c r="J18" i="15"/>
  <c r="J22" i="15"/>
  <c r="J21" i="15"/>
  <c r="I17" i="18"/>
  <c r="I16" i="18"/>
  <c r="H11" i="15"/>
  <c r="H12" i="15"/>
  <c r="O12" i="17"/>
  <c r="O11" i="17"/>
  <c r="O19" i="17"/>
  <c r="O18" i="17"/>
  <c r="O22" i="17"/>
  <c r="O21" i="17"/>
  <c r="O20" i="17"/>
  <c r="N15" i="23"/>
  <c r="N15" i="19"/>
  <c r="N15" i="22"/>
  <c r="O16" i="15"/>
  <c r="O17" i="15"/>
  <c r="U16" i="17"/>
  <c r="U17" i="17"/>
  <c r="U11" i="18"/>
  <c r="U12" i="18"/>
  <c r="U11" i="16"/>
  <c r="U12" i="16"/>
  <c r="C12" i="17"/>
  <c r="C11" i="17"/>
  <c r="E11" i="23"/>
  <c r="E12" i="23"/>
  <c r="E11" i="22"/>
  <c r="E12" i="19"/>
  <c r="E11" i="19"/>
  <c r="E12" i="22"/>
  <c r="D19" i="16"/>
  <c r="D18" i="16"/>
  <c r="D21" i="16"/>
  <c r="D22" i="16"/>
  <c r="D20" i="16"/>
  <c r="F15" i="19"/>
  <c r="F15" i="23"/>
  <c r="F15" i="22"/>
  <c r="F17" i="17"/>
  <c r="F16" i="17"/>
  <c r="D17" i="16"/>
  <c r="D16" i="16"/>
  <c r="I18" i="15"/>
  <c r="I22" i="15"/>
  <c r="I21" i="15"/>
  <c r="I20" i="15"/>
  <c r="I19" i="15"/>
  <c r="H17" i="18"/>
  <c r="H16" i="18"/>
  <c r="K12" i="17"/>
  <c r="K11" i="17"/>
  <c r="N11" i="17"/>
  <c r="N12" i="17"/>
  <c r="N22" i="17"/>
  <c r="N21" i="17"/>
  <c r="N20" i="17"/>
  <c r="N19" i="17"/>
  <c r="N18" i="17"/>
  <c r="M15" i="22"/>
  <c r="M15" i="19"/>
  <c r="M15" i="23"/>
  <c r="N16" i="15"/>
  <c r="N17" i="15"/>
  <c r="T17" i="17"/>
  <c r="T16" i="17"/>
  <c r="T12" i="18"/>
  <c r="T11" i="18"/>
  <c r="T12" i="16"/>
  <c r="T11" i="16"/>
  <c r="C12" i="18"/>
  <c r="C11" i="18"/>
  <c r="D11" i="23"/>
  <c r="D12" i="23"/>
  <c r="D12" i="22"/>
  <c r="D11" i="19"/>
  <c r="D12" i="19"/>
  <c r="D11" i="22"/>
  <c r="E15" i="19"/>
  <c r="E15" i="22"/>
  <c r="E15" i="23"/>
  <c r="E16" i="17"/>
  <c r="E17" i="17"/>
  <c r="H18" i="15"/>
  <c r="H19" i="15"/>
  <c r="H22" i="15"/>
  <c r="H20" i="15"/>
  <c r="H21" i="15"/>
  <c r="K15" i="19"/>
  <c r="K15" i="23"/>
  <c r="K15" i="22"/>
  <c r="K16" i="15"/>
  <c r="K17" i="15"/>
  <c r="J16" i="16"/>
  <c r="J17" i="16"/>
  <c r="M12" i="17"/>
  <c r="M11" i="17"/>
  <c r="M22" i="17"/>
  <c r="M21" i="17"/>
  <c r="M20" i="17"/>
  <c r="M19" i="17"/>
  <c r="M18" i="17"/>
  <c r="M16" i="15"/>
  <c r="M17" i="15"/>
  <c r="S17" i="17"/>
  <c r="S16" i="17"/>
  <c r="S12" i="18"/>
  <c r="S11" i="18"/>
  <c r="S12" i="16"/>
  <c r="S11" i="16"/>
  <c r="C17" i="18"/>
  <c r="C16" i="18"/>
  <c r="C18" i="18"/>
  <c r="C22" i="18"/>
  <c r="C21" i="18"/>
  <c r="C20" i="18"/>
  <c r="C19" i="18"/>
  <c r="C21" i="19"/>
  <c r="C19" i="22"/>
  <c r="C18" i="23"/>
  <c r="C20" i="19"/>
  <c r="C20" i="23"/>
  <c r="C22" i="19"/>
  <c r="C20" i="22"/>
  <c r="C22" i="23"/>
  <c r="C21" i="22"/>
  <c r="C22" i="22"/>
  <c r="C21" i="23"/>
  <c r="C18" i="19"/>
  <c r="C19" i="19"/>
  <c r="C18" i="22"/>
  <c r="C19" i="23"/>
  <c r="C11" i="23"/>
  <c r="C12" i="23"/>
  <c r="C11" i="19"/>
  <c r="C12" i="19"/>
  <c r="C12" i="22"/>
  <c r="C11" i="22"/>
  <c r="F21" i="17"/>
  <c r="F20" i="17"/>
  <c r="F19" i="17"/>
  <c r="F18" i="17"/>
  <c r="F22" i="17"/>
  <c r="C22" i="16"/>
  <c r="C21" i="16"/>
  <c r="C20" i="16"/>
  <c r="C19" i="16"/>
  <c r="C18" i="16"/>
  <c r="D15" i="19"/>
  <c r="D15" i="22"/>
  <c r="D15" i="23"/>
  <c r="D16" i="17"/>
  <c r="D17" i="17"/>
  <c r="C16" i="16"/>
  <c r="C17" i="16"/>
  <c r="K18" i="17"/>
  <c r="K19" i="17"/>
  <c r="K21" i="17"/>
  <c r="K20" i="17"/>
  <c r="K22" i="17"/>
  <c r="J15" i="23"/>
  <c r="J15" i="22"/>
  <c r="J15" i="19"/>
  <c r="J16" i="15"/>
  <c r="J17" i="15"/>
  <c r="I17" i="16"/>
  <c r="I16" i="16"/>
  <c r="J12" i="17"/>
  <c r="J11" i="17"/>
  <c r="U22" i="18"/>
  <c r="U21" i="18"/>
  <c r="U20" i="18"/>
  <c r="U19" i="18"/>
  <c r="U18" i="18"/>
  <c r="U21" i="23"/>
  <c r="U18" i="19"/>
  <c r="U19" i="19"/>
  <c r="U20" i="19"/>
  <c r="U18" i="22"/>
  <c r="U21" i="19"/>
  <c r="U19" i="22"/>
  <c r="U22" i="19"/>
  <c r="U20" i="22"/>
  <c r="U22" i="23"/>
  <c r="U18" i="23"/>
  <c r="U22" i="22"/>
  <c r="U21" i="22"/>
  <c r="U20" i="23"/>
  <c r="U19" i="23"/>
  <c r="U18" i="16"/>
  <c r="U22" i="16"/>
  <c r="U19" i="16"/>
  <c r="U20" i="16"/>
  <c r="U21" i="16"/>
  <c r="R16" i="17"/>
  <c r="R17" i="17"/>
  <c r="R12" i="18"/>
  <c r="R11" i="18"/>
  <c r="R12" i="16"/>
  <c r="R11" i="16"/>
  <c r="E19" i="17"/>
  <c r="E18" i="17"/>
  <c r="E22" i="17"/>
  <c r="E21" i="17"/>
  <c r="E20" i="17"/>
  <c r="B21" i="16"/>
  <c r="B19" i="16"/>
  <c r="B22" i="16"/>
  <c r="B20" i="16"/>
  <c r="B18" i="16"/>
  <c r="C15" i="22"/>
  <c r="C15" i="23"/>
  <c r="C15" i="19"/>
  <c r="C16" i="17"/>
  <c r="C17" i="17"/>
  <c r="B17" i="16"/>
  <c r="B16" i="16"/>
  <c r="J22" i="17"/>
  <c r="J18" i="17"/>
  <c r="J20" i="17"/>
  <c r="J21" i="17"/>
  <c r="J19" i="17"/>
  <c r="I15" i="23"/>
  <c r="I15" i="19"/>
  <c r="I15" i="22"/>
  <c r="I16" i="15"/>
  <c r="I17" i="15"/>
  <c r="H17" i="16"/>
  <c r="H16" i="16"/>
  <c r="I11" i="17"/>
  <c r="I12" i="17"/>
  <c r="T22" i="18"/>
  <c r="T21" i="18"/>
  <c r="T20" i="18"/>
  <c r="T19" i="18"/>
  <c r="T18" i="18"/>
  <c r="T20" i="22"/>
  <c r="T19" i="22"/>
  <c r="T21" i="19"/>
  <c r="T21" i="22"/>
  <c r="T18" i="23"/>
  <c r="T22" i="22"/>
  <c r="T19" i="23"/>
  <c r="T18" i="19"/>
  <c r="T20" i="23"/>
  <c r="T20" i="19"/>
  <c r="T22" i="19"/>
  <c r="T21" i="23"/>
  <c r="T22" i="23"/>
  <c r="T19" i="19"/>
  <c r="T18" i="22"/>
  <c r="U17" i="19"/>
  <c r="U16" i="23"/>
  <c r="U16" i="22"/>
  <c r="U17" i="22"/>
  <c r="U17" i="23"/>
  <c r="U16" i="19"/>
  <c r="U11" i="15"/>
  <c r="U12" i="15"/>
  <c r="O19" i="18"/>
  <c r="O18" i="18"/>
  <c r="O22" i="18"/>
  <c r="O21" i="18"/>
  <c r="O20" i="18"/>
  <c r="O18" i="19"/>
  <c r="O19" i="19"/>
  <c r="O20" i="19"/>
  <c r="O20" i="22"/>
  <c r="O21" i="23"/>
  <c r="O18" i="23"/>
  <c r="O21" i="19"/>
  <c r="O19" i="22"/>
  <c r="O21" i="22"/>
  <c r="O19" i="23"/>
  <c r="O22" i="19"/>
  <c r="O22" i="22"/>
  <c r="O20" i="23"/>
  <c r="O18" i="22"/>
  <c r="O22" i="23"/>
  <c r="B11" i="18"/>
  <c r="B12" i="18"/>
  <c r="E12" i="15"/>
  <c r="E11" i="15"/>
  <c r="F19" i="18"/>
  <c r="F20" i="18"/>
  <c r="F18" i="18"/>
  <c r="F21" i="18"/>
  <c r="F22" i="18"/>
  <c r="F18" i="23"/>
  <c r="F21" i="19"/>
  <c r="F19" i="23"/>
  <c r="F22" i="19"/>
  <c r="F19" i="22"/>
  <c r="F21" i="22"/>
  <c r="F20" i="23"/>
  <c r="F21" i="23"/>
  <c r="F18" i="22"/>
  <c r="F20" i="22"/>
  <c r="F22" i="23"/>
  <c r="F19" i="19"/>
  <c r="F22" i="22"/>
  <c r="F18" i="19"/>
  <c r="F20" i="19"/>
  <c r="D22" i="17"/>
  <c r="D21" i="17"/>
  <c r="D20" i="17"/>
  <c r="D19" i="17"/>
  <c r="D18" i="17"/>
  <c r="B15" i="19"/>
  <c r="B15" i="22"/>
  <c r="B15" i="23"/>
  <c r="F16" i="18"/>
  <c r="F17" i="18"/>
  <c r="B16" i="17"/>
  <c r="B17" i="17"/>
  <c r="I22" i="17"/>
  <c r="I21" i="17"/>
  <c r="I20" i="17"/>
  <c r="I19" i="17"/>
  <c r="I18" i="17"/>
  <c r="H15" i="23"/>
  <c r="H15" i="19"/>
  <c r="H15" i="22"/>
  <c r="H16" i="15"/>
  <c r="H17" i="15"/>
  <c r="H12" i="17"/>
  <c r="H11" i="17"/>
  <c r="O12" i="23"/>
  <c r="O11" i="23"/>
  <c r="O11" i="19"/>
  <c r="O12" i="22"/>
  <c r="O11" i="22"/>
  <c r="O12" i="19"/>
  <c r="O16" i="17"/>
  <c r="O17" i="17"/>
  <c r="S20" i="18"/>
  <c r="S19" i="18"/>
  <c r="S18" i="18"/>
  <c r="S22" i="18"/>
  <c r="S21" i="18"/>
  <c r="S22" i="23"/>
  <c r="S18" i="19"/>
  <c r="S18" i="22"/>
  <c r="S20" i="19"/>
  <c r="S22" i="19"/>
  <c r="S19" i="22"/>
  <c r="S20" i="22"/>
  <c r="S21" i="23"/>
  <c r="S21" i="22"/>
  <c r="S18" i="23"/>
  <c r="S22" i="22"/>
  <c r="S19" i="23"/>
  <c r="S19" i="19"/>
  <c r="S20" i="23"/>
  <c r="S21" i="19"/>
  <c r="T22" i="16"/>
  <c r="T21" i="16"/>
  <c r="T20" i="16"/>
  <c r="T19" i="16"/>
  <c r="T18" i="16"/>
  <c r="T16" i="23"/>
  <c r="T16" i="22"/>
  <c r="T17" i="22"/>
  <c r="T16" i="19"/>
  <c r="T17" i="23"/>
  <c r="T17" i="19"/>
  <c r="T12" i="15"/>
  <c r="T11" i="15"/>
  <c r="E11" i="18"/>
  <c r="E12" i="18"/>
  <c r="F11" i="15"/>
  <c r="F12" i="15"/>
  <c r="B12" i="23"/>
  <c r="B11" i="23"/>
  <c r="B12" i="19"/>
  <c r="B11" i="19"/>
  <c r="B11" i="22"/>
  <c r="B12" i="22"/>
  <c r="D12" i="15"/>
  <c r="D11" i="15"/>
  <c r="E19" i="18"/>
  <c r="E18" i="18"/>
  <c r="E22" i="18"/>
  <c r="E21" i="18"/>
  <c r="E20" i="18"/>
  <c r="E18" i="19"/>
  <c r="E19" i="22"/>
  <c r="E21" i="22"/>
  <c r="E19" i="19"/>
  <c r="E20" i="19"/>
  <c r="E18" i="22"/>
  <c r="E20" i="22"/>
  <c r="E18" i="23"/>
  <c r="E21" i="19"/>
  <c r="E22" i="22"/>
  <c r="E19" i="23"/>
  <c r="E22" i="19"/>
  <c r="E22" i="23"/>
  <c r="E20" i="23"/>
  <c r="E21" i="23"/>
  <c r="C22" i="17"/>
  <c r="C21" i="17"/>
  <c r="C20" i="17"/>
  <c r="C19" i="17"/>
  <c r="C18" i="17"/>
  <c r="E17" i="18"/>
  <c r="E16" i="18"/>
  <c r="H19" i="17"/>
  <c r="H22" i="17"/>
  <c r="H18" i="17"/>
  <c r="H20" i="17"/>
  <c r="H21" i="17"/>
  <c r="N11" i="23"/>
  <c r="N12" i="23"/>
  <c r="N12" i="19"/>
  <c r="N11" i="22"/>
  <c r="N11" i="19"/>
  <c r="N12" i="22"/>
  <c r="N16" i="17"/>
  <c r="N17" i="17"/>
  <c r="R20" i="18"/>
  <c r="R19" i="18"/>
  <c r="R18" i="18"/>
  <c r="R22" i="18"/>
  <c r="R21" i="18"/>
  <c r="R20" i="23"/>
  <c r="R21" i="23"/>
  <c r="R22" i="23"/>
  <c r="R18" i="22"/>
  <c r="R18" i="19"/>
  <c r="R21" i="19"/>
  <c r="R19" i="22"/>
  <c r="R19" i="19"/>
  <c r="R21" i="22"/>
  <c r="R18" i="23"/>
  <c r="R20" i="22"/>
  <c r="R20" i="19"/>
  <c r="R22" i="22"/>
  <c r="R19" i="23"/>
  <c r="R22" i="19"/>
  <c r="S21" i="16"/>
  <c r="S20" i="16"/>
  <c r="S19" i="16"/>
  <c r="S18" i="16"/>
  <c r="S22" i="16"/>
  <c r="S16" i="23"/>
  <c r="S17" i="23"/>
  <c r="S17" i="22"/>
  <c r="S16" i="22"/>
  <c r="S16" i="19"/>
  <c r="S17" i="19"/>
  <c r="S12" i="15"/>
  <c r="S11" i="15"/>
  <c r="H26" i="22"/>
  <c r="R26" i="22"/>
  <c r="F23" i="22"/>
  <c r="P23" i="22"/>
  <c r="F13" i="22"/>
  <c r="P13" i="22"/>
  <c r="F14" i="22"/>
  <c r="P14" i="22"/>
  <c r="F5" i="22"/>
  <c r="P5" i="22"/>
  <c r="F6" i="22"/>
  <c r="P6" i="22"/>
  <c r="F7" i="22"/>
  <c r="P7" i="22"/>
  <c r="F8" i="22"/>
  <c r="P8" i="22"/>
  <c r="F9" i="22"/>
  <c r="P9" i="22"/>
  <c r="B9" i="22"/>
  <c r="I26" i="22"/>
  <c r="S26" i="22"/>
  <c r="H23" i="22"/>
  <c r="R23" i="22"/>
  <c r="H13" i="22"/>
  <c r="R13" i="22"/>
  <c r="H14" i="22"/>
  <c r="R14" i="22"/>
  <c r="H5" i="22"/>
  <c r="R5" i="22"/>
  <c r="H6" i="22"/>
  <c r="R6" i="22"/>
  <c r="H7" i="22"/>
  <c r="R7" i="22"/>
  <c r="H8" i="22"/>
  <c r="R8" i="22"/>
  <c r="H9" i="22"/>
  <c r="R9" i="22"/>
  <c r="B8" i="22"/>
  <c r="J26" i="22"/>
  <c r="T26" i="22"/>
  <c r="I23" i="22"/>
  <c r="S23" i="22"/>
  <c r="I13" i="22"/>
  <c r="S13" i="22"/>
  <c r="I14" i="22"/>
  <c r="S14" i="22"/>
  <c r="I5" i="22"/>
  <c r="S5" i="22"/>
  <c r="I6" i="22"/>
  <c r="S6" i="22"/>
  <c r="I7" i="22"/>
  <c r="S7" i="22"/>
  <c r="I8" i="22"/>
  <c r="S8" i="22"/>
  <c r="I9" i="22"/>
  <c r="S9" i="22"/>
  <c r="B7" i="22"/>
  <c r="K26" i="22"/>
  <c r="U26" i="22"/>
  <c r="J23" i="22"/>
  <c r="T23" i="22"/>
  <c r="J13" i="22"/>
  <c r="T13" i="22"/>
  <c r="J14" i="22"/>
  <c r="T14" i="22"/>
  <c r="J5" i="22"/>
  <c r="T5" i="22"/>
  <c r="J6" i="22"/>
  <c r="T6" i="22"/>
  <c r="J7" i="22"/>
  <c r="T7" i="22"/>
  <c r="J8" i="22"/>
  <c r="T8" i="22"/>
  <c r="J9" i="22"/>
  <c r="T9" i="22"/>
  <c r="B6" i="22"/>
  <c r="C26" i="22"/>
  <c r="M26" i="22"/>
  <c r="B26" i="22"/>
  <c r="K23" i="22"/>
  <c r="U23" i="22"/>
  <c r="K13" i="22"/>
  <c r="U13" i="22"/>
  <c r="K14" i="22"/>
  <c r="U14" i="22"/>
  <c r="K5" i="22"/>
  <c r="U5" i="22"/>
  <c r="K6" i="22"/>
  <c r="U6" i="22"/>
  <c r="K7" i="22"/>
  <c r="U7" i="22"/>
  <c r="K8" i="22"/>
  <c r="U8" i="22"/>
  <c r="K9" i="22"/>
  <c r="U9" i="22"/>
  <c r="D26" i="22"/>
  <c r="N26" i="22"/>
  <c r="C23" i="22"/>
  <c r="M23" i="22"/>
  <c r="C13" i="22"/>
  <c r="M13" i="22"/>
  <c r="C14" i="22"/>
  <c r="M14" i="22"/>
  <c r="C5" i="22"/>
  <c r="M5" i="22"/>
  <c r="C6" i="22"/>
  <c r="M6" i="22"/>
  <c r="C7" i="22"/>
  <c r="M7" i="22"/>
  <c r="C8" i="22"/>
  <c r="M8" i="22"/>
  <c r="C9" i="22"/>
  <c r="M9" i="22"/>
  <c r="B23" i="22"/>
  <c r="F26" i="22"/>
  <c r="O13" i="22"/>
  <c r="O5" i="22"/>
  <c r="O7" i="22"/>
  <c r="O9" i="22"/>
  <c r="O26" i="22"/>
  <c r="D23" i="22"/>
  <c r="D14" i="22"/>
  <c r="D6" i="22"/>
  <c r="D8" i="22"/>
  <c r="B14" i="22"/>
  <c r="P26" i="22"/>
  <c r="E23" i="22"/>
  <c r="E14" i="22"/>
  <c r="E6" i="22"/>
  <c r="E8" i="22"/>
  <c r="B13" i="22"/>
  <c r="N23" i="22"/>
  <c r="N14" i="22"/>
  <c r="N6" i="22"/>
  <c r="N8" i="22"/>
  <c r="O23" i="22"/>
  <c r="O14" i="22"/>
  <c r="O6" i="22"/>
  <c r="O8" i="22"/>
  <c r="D13" i="22"/>
  <c r="D5" i="22"/>
  <c r="D7" i="22"/>
  <c r="D9" i="22"/>
  <c r="E26" i="22"/>
  <c r="N5" i="22"/>
  <c r="N9" i="22"/>
  <c r="E13" i="22"/>
  <c r="E5" i="22"/>
  <c r="E7" i="22"/>
  <c r="E9" i="22"/>
  <c r="N13" i="22"/>
  <c r="N7" i="22"/>
  <c r="I26" i="23"/>
  <c r="S26" i="23"/>
  <c r="E23" i="23"/>
  <c r="O23" i="23"/>
  <c r="E13" i="23"/>
  <c r="O13" i="23"/>
  <c r="E14" i="23"/>
  <c r="O14" i="23"/>
  <c r="E5" i="23"/>
  <c r="O5" i="23"/>
  <c r="E6" i="23"/>
  <c r="O6" i="23"/>
  <c r="E7" i="23"/>
  <c r="O7" i="23"/>
  <c r="E8" i="23"/>
  <c r="O8" i="23"/>
  <c r="E9" i="23"/>
  <c r="O9" i="23"/>
  <c r="B13" i="23"/>
  <c r="J26" i="23"/>
  <c r="T26" i="23"/>
  <c r="F23" i="23"/>
  <c r="P23" i="23"/>
  <c r="F13" i="23"/>
  <c r="P13" i="23"/>
  <c r="F14" i="23"/>
  <c r="P14" i="23"/>
  <c r="F5" i="23"/>
  <c r="P5" i="23"/>
  <c r="F6" i="23"/>
  <c r="P6" i="23"/>
  <c r="F7" i="23"/>
  <c r="P7" i="23"/>
  <c r="F8" i="23"/>
  <c r="P8" i="23"/>
  <c r="F9" i="23"/>
  <c r="P9" i="23"/>
  <c r="B9" i="23"/>
  <c r="K26" i="23"/>
  <c r="U26" i="23"/>
  <c r="H23" i="23"/>
  <c r="R23" i="23"/>
  <c r="H13" i="23"/>
  <c r="R13" i="23"/>
  <c r="H14" i="23"/>
  <c r="R14" i="23"/>
  <c r="H5" i="23"/>
  <c r="R5" i="23"/>
  <c r="H6" i="23"/>
  <c r="R6" i="23"/>
  <c r="H7" i="23"/>
  <c r="R7" i="23"/>
  <c r="H8" i="23"/>
  <c r="R8" i="23"/>
  <c r="H9" i="23"/>
  <c r="R9" i="23"/>
  <c r="B8" i="23"/>
  <c r="C26" i="23"/>
  <c r="M26" i="23"/>
  <c r="B26" i="23"/>
  <c r="I23" i="23"/>
  <c r="S23" i="23"/>
  <c r="I13" i="23"/>
  <c r="S13" i="23"/>
  <c r="I14" i="23"/>
  <c r="S14" i="23"/>
  <c r="I5" i="23"/>
  <c r="S5" i="23"/>
  <c r="I6" i="23"/>
  <c r="S6" i="23"/>
  <c r="I7" i="23"/>
  <c r="S7" i="23"/>
  <c r="I8" i="23"/>
  <c r="S8" i="23"/>
  <c r="I9" i="23"/>
  <c r="S9" i="23"/>
  <c r="B7" i="23"/>
  <c r="D26" i="23"/>
  <c r="N26" i="23"/>
  <c r="J23" i="23"/>
  <c r="T23" i="23"/>
  <c r="J13" i="23"/>
  <c r="T13" i="23"/>
  <c r="J14" i="23"/>
  <c r="T14" i="23"/>
  <c r="J5" i="23"/>
  <c r="T5" i="23"/>
  <c r="J6" i="23"/>
  <c r="T6" i="23"/>
  <c r="J7" i="23"/>
  <c r="T7" i="23"/>
  <c r="J8" i="23"/>
  <c r="T8" i="23"/>
  <c r="J9" i="23"/>
  <c r="T9" i="23"/>
  <c r="B6" i="23"/>
  <c r="E26" i="23"/>
  <c r="O26" i="23"/>
  <c r="K23" i="23"/>
  <c r="U23" i="23"/>
  <c r="K13" i="23"/>
  <c r="U13" i="23"/>
  <c r="K14" i="23"/>
  <c r="U14" i="23"/>
  <c r="K5" i="23"/>
  <c r="U5" i="23"/>
  <c r="K6" i="23"/>
  <c r="U6" i="23"/>
  <c r="K7" i="23"/>
  <c r="U7" i="23"/>
  <c r="K8" i="23"/>
  <c r="U8" i="23"/>
  <c r="K9" i="23"/>
  <c r="U9" i="23"/>
  <c r="D23" i="23"/>
  <c r="D14" i="23"/>
  <c r="D6" i="23"/>
  <c r="D8" i="23"/>
  <c r="B14" i="23"/>
  <c r="M23" i="23"/>
  <c r="M14" i="23"/>
  <c r="M6" i="23"/>
  <c r="M8" i="23"/>
  <c r="N23" i="23"/>
  <c r="N14" i="23"/>
  <c r="N6" i="23"/>
  <c r="N8" i="23"/>
  <c r="F26" i="23"/>
  <c r="C13" i="23"/>
  <c r="C5" i="23"/>
  <c r="C7" i="23"/>
  <c r="C9" i="23"/>
  <c r="H26" i="23"/>
  <c r="D13" i="23"/>
  <c r="D5" i="23"/>
  <c r="D7" i="23"/>
  <c r="D9" i="23"/>
  <c r="P26" i="23"/>
  <c r="M13" i="23"/>
  <c r="M5" i="23"/>
  <c r="M7" i="23"/>
  <c r="M9" i="23"/>
  <c r="C23" i="23"/>
  <c r="C6" i="23"/>
  <c r="B23" i="23"/>
  <c r="R26" i="23"/>
  <c r="N13" i="23"/>
  <c r="N5" i="23"/>
  <c r="N7" i="23"/>
  <c r="N9" i="23"/>
  <c r="C14" i="23"/>
  <c r="C8" i="23"/>
  <c r="K14" i="17"/>
  <c r="K13" i="17"/>
  <c r="F14" i="16"/>
  <c r="F13" i="16"/>
  <c r="U14" i="16"/>
  <c r="U13" i="16"/>
  <c r="K14" i="19"/>
  <c r="K13" i="19"/>
  <c r="B14" i="16"/>
  <c r="B13" i="16"/>
  <c r="P14" i="18"/>
  <c r="P13" i="18"/>
  <c r="B14" i="17"/>
  <c r="B13" i="17"/>
  <c r="K14" i="18"/>
  <c r="K13" i="18"/>
  <c r="P14" i="15"/>
  <c r="P13" i="15"/>
  <c r="U13" i="17"/>
  <c r="U14" i="17"/>
  <c r="K14" i="15"/>
  <c r="K13" i="15"/>
  <c r="P14" i="17"/>
  <c r="P13" i="17"/>
  <c r="C14" i="19"/>
  <c r="C13" i="19"/>
  <c r="I14" i="18"/>
  <c r="I13" i="18"/>
  <c r="H13" i="19"/>
  <c r="H14" i="19"/>
  <c r="M14" i="17"/>
  <c r="M13" i="17"/>
  <c r="T14" i="19"/>
  <c r="T13" i="19"/>
  <c r="O14" i="17"/>
  <c r="O13" i="17"/>
  <c r="C13" i="15"/>
  <c r="C14" i="15"/>
  <c r="B14" i="19"/>
  <c r="B13" i="19"/>
  <c r="H14" i="18"/>
  <c r="H13" i="18"/>
  <c r="K14" i="16"/>
  <c r="K13" i="16"/>
  <c r="P14" i="19"/>
  <c r="P13" i="19"/>
  <c r="T13" i="18"/>
  <c r="T14" i="18"/>
  <c r="S14" i="19"/>
  <c r="S13" i="19"/>
  <c r="U14" i="18"/>
  <c r="U13" i="18"/>
  <c r="B13" i="15"/>
  <c r="B14" i="15"/>
  <c r="S13" i="18"/>
  <c r="S14" i="18"/>
  <c r="R14" i="19"/>
  <c r="R13" i="19"/>
  <c r="J13" i="19"/>
  <c r="J14" i="19"/>
  <c r="N14" i="17"/>
  <c r="N13" i="17"/>
  <c r="J13" i="16"/>
  <c r="J14" i="16"/>
  <c r="O14" i="19"/>
  <c r="O13" i="19"/>
  <c r="R14" i="18"/>
  <c r="R13" i="18"/>
  <c r="F13" i="17"/>
  <c r="F14" i="17"/>
  <c r="J13" i="15"/>
  <c r="J14" i="15"/>
  <c r="I14" i="16"/>
  <c r="I13" i="16"/>
  <c r="O14" i="18"/>
  <c r="O13" i="18"/>
  <c r="N14" i="19"/>
  <c r="N13" i="19"/>
  <c r="U14" i="15"/>
  <c r="U13" i="15"/>
  <c r="D14" i="19"/>
  <c r="D13" i="19"/>
  <c r="E13" i="16"/>
  <c r="E14" i="16"/>
  <c r="I13" i="15"/>
  <c r="I14" i="15"/>
  <c r="H13" i="16"/>
  <c r="H14" i="16"/>
  <c r="N14" i="18"/>
  <c r="N13" i="18"/>
  <c r="M14" i="19"/>
  <c r="M13" i="19"/>
  <c r="T14" i="16"/>
  <c r="T13" i="16"/>
  <c r="D14" i="15"/>
  <c r="D13" i="15"/>
  <c r="D13" i="17"/>
  <c r="D14" i="17"/>
  <c r="C14" i="16"/>
  <c r="C13" i="16"/>
  <c r="S14" i="15"/>
  <c r="S13" i="15"/>
  <c r="R14" i="16"/>
  <c r="R13" i="16"/>
  <c r="E14" i="18"/>
  <c r="E13" i="18"/>
  <c r="C13" i="17"/>
  <c r="C14" i="17"/>
  <c r="O14" i="16"/>
  <c r="O13" i="16"/>
  <c r="R14" i="15"/>
  <c r="R13" i="15"/>
  <c r="D13" i="18"/>
  <c r="D14" i="18"/>
  <c r="J13" i="17"/>
  <c r="J14" i="17"/>
  <c r="O14" i="15"/>
  <c r="O13" i="15"/>
  <c r="N14" i="16"/>
  <c r="N13" i="16"/>
  <c r="E14" i="15"/>
  <c r="E13" i="15"/>
  <c r="J13" i="18"/>
  <c r="J14" i="18"/>
  <c r="E13" i="17"/>
  <c r="E14" i="17"/>
  <c r="P14" i="16"/>
  <c r="P13" i="16"/>
  <c r="I14" i="17"/>
  <c r="I13" i="17"/>
  <c r="N14" i="15"/>
  <c r="N13" i="15"/>
  <c r="M14" i="16"/>
  <c r="M13" i="16"/>
  <c r="F13" i="18"/>
  <c r="F14" i="18"/>
  <c r="M14" i="18"/>
  <c r="M13" i="18"/>
  <c r="C13" i="18"/>
  <c r="C14" i="18"/>
  <c r="B13" i="18"/>
  <c r="B14" i="18"/>
  <c r="H13" i="17"/>
  <c r="H14" i="17"/>
  <c r="M14" i="15"/>
  <c r="M13" i="15"/>
  <c r="T14" i="17"/>
  <c r="T13" i="17"/>
  <c r="I14" i="19"/>
  <c r="I13" i="19"/>
  <c r="T14" i="15"/>
  <c r="T13" i="15"/>
  <c r="F13" i="19"/>
  <c r="F14" i="19"/>
  <c r="S14" i="17"/>
  <c r="S13" i="17"/>
  <c r="U14" i="19"/>
  <c r="U13" i="19"/>
  <c r="D13" i="16"/>
  <c r="D14" i="16"/>
  <c r="H13" i="15"/>
  <c r="H14" i="15"/>
  <c r="S14" i="16"/>
  <c r="S13" i="16"/>
  <c r="F13" i="15"/>
  <c r="F14" i="15"/>
  <c r="E13" i="19"/>
  <c r="E14" i="19"/>
  <c r="R14" i="17"/>
  <c r="R13" i="17"/>
  <c r="W7" i="74"/>
  <c r="AB7" i="74"/>
  <c r="AG7" i="74"/>
  <c r="AL7" i="74"/>
  <c r="W8" i="74"/>
  <c r="AB8" i="74"/>
  <c r="AG8" i="74"/>
  <c r="AL8" i="74"/>
  <c r="W9" i="74"/>
  <c r="AB9" i="74"/>
  <c r="AG9" i="74"/>
  <c r="AL9" i="74"/>
  <c r="W10" i="74"/>
  <c r="AB10" i="74"/>
  <c r="AG10" i="74"/>
  <c r="AL10" i="74"/>
  <c r="W11" i="74"/>
  <c r="AB11" i="74"/>
  <c r="AG11" i="74"/>
  <c r="AL11" i="74"/>
  <c r="W12" i="74"/>
  <c r="AB12" i="74"/>
  <c r="AG12" i="74"/>
  <c r="AL12" i="74"/>
  <c r="W14" i="74"/>
  <c r="AB14" i="74"/>
  <c r="AG14" i="74"/>
  <c r="AL14" i="74"/>
  <c r="W15" i="74"/>
  <c r="AB15" i="74"/>
  <c r="AG15" i="74"/>
  <c r="AL15" i="74"/>
  <c r="W16" i="74"/>
  <c r="AB16" i="74"/>
  <c r="AG16" i="74"/>
  <c r="AL16" i="74"/>
  <c r="W17" i="74"/>
  <c r="AB17" i="74"/>
  <c r="AG17" i="74"/>
  <c r="AL17" i="74"/>
  <c r="W18" i="74"/>
  <c r="AB18" i="74"/>
  <c r="AG18" i="74"/>
  <c r="AL18" i="74"/>
  <c r="W19" i="74"/>
  <c r="AB19" i="74"/>
  <c r="AG19" i="74"/>
  <c r="AL19" i="74"/>
  <c r="W21" i="74"/>
  <c r="AB21" i="74"/>
  <c r="AG21" i="74"/>
  <c r="AL21" i="74"/>
  <c r="W22" i="74"/>
  <c r="G15" i="16" s="1"/>
  <c r="AB22" i="74"/>
  <c r="L15" i="16" s="1"/>
  <c r="AG22" i="74"/>
  <c r="AL22" i="74"/>
  <c r="V15" i="16" s="1"/>
  <c r="W23" i="74"/>
  <c r="AB23" i="74"/>
  <c r="AG23" i="74"/>
  <c r="AL23" i="74"/>
  <c r="W24" i="74"/>
  <c r="G15" i="17" s="1"/>
  <c r="AB24" i="74"/>
  <c r="L15" i="17" s="1"/>
  <c r="AG24" i="74"/>
  <c r="AU24" i="74" s="1"/>
  <c r="AE15" i="17" s="1"/>
  <c r="AL24" i="74"/>
  <c r="V15" i="17" s="1"/>
  <c r="W25" i="74"/>
  <c r="G15" i="15" s="1"/>
  <c r="AB25" i="74"/>
  <c r="L15" i="15" s="1"/>
  <c r="AG25" i="74"/>
  <c r="AL25" i="74"/>
  <c r="V15" i="15" s="1"/>
  <c r="W26" i="74"/>
  <c r="G15" i="18" s="1"/>
  <c r="AB26" i="74"/>
  <c r="L15" i="18" s="1"/>
  <c r="AG26" i="74"/>
  <c r="AL26" i="74"/>
  <c r="V15" i="18" s="1"/>
  <c r="W28" i="74"/>
  <c r="AB28" i="74"/>
  <c r="AG28" i="74"/>
  <c r="AL28" i="74"/>
  <c r="W29" i="74"/>
  <c r="AB29" i="74"/>
  <c r="AG29" i="74"/>
  <c r="AL29" i="74"/>
  <c r="W30" i="74"/>
  <c r="AB30" i="74"/>
  <c r="AG30" i="74"/>
  <c r="AL30" i="74"/>
  <c r="W31" i="74"/>
  <c r="AB31" i="74"/>
  <c r="AG31" i="74"/>
  <c r="AL31" i="74"/>
  <c r="W32" i="74"/>
  <c r="AB32" i="74"/>
  <c r="AG32" i="74"/>
  <c r="AL32" i="74"/>
  <c r="W33" i="74"/>
  <c r="AB33" i="74"/>
  <c r="AG33" i="74"/>
  <c r="AL33" i="74"/>
  <c r="O8" i="74"/>
  <c r="P8" i="74"/>
  <c r="O9" i="74"/>
  <c r="P9" i="74"/>
  <c r="O10" i="74"/>
  <c r="P10" i="74"/>
  <c r="O11" i="74"/>
  <c r="P11" i="74"/>
  <c r="O12" i="74"/>
  <c r="P12" i="74"/>
  <c r="O14" i="74"/>
  <c r="P14" i="74"/>
  <c r="O15" i="74"/>
  <c r="P15" i="74"/>
  <c r="O16" i="74"/>
  <c r="P16" i="74"/>
  <c r="O17" i="74"/>
  <c r="P17" i="74"/>
  <c r="O18" i="74"/>
  <c r="P18" i="74"/>
  <c r="O19" i="74"/>
  <c r="P19" i="74"/>
  <c r="O21" i="74"/>
  <c r="P21" i="74"/>
  <c r="O22" i="74"/>
  <c r="P22" i="74"/>
  <c r="O23" i="74"/>
  <c r="P23" i="74"/>
  <c r="O24" i="74"/>
  <c r="P24" i="74"/>
  <c r="O25" i="74"/>
  <c r="P25" i="74"/>
  <c r="O26" i="74"/>
  <c r="P26" i="74"/>
  <c r="O28" i="74"/>
  <c r="P28" i="74"/>
  <c r="O29" i="74"/>
  <c r="P29" i="74"/>
  <c r="O30" i="74"/>
  <c r="P30" i="74"/>
  <c r="O31" i="74"/>
  <c r="P31" i="74"/>
  <c r="O32" i="74"/>
  <c r="P32" i="74"/>
  <c r="O33" i="74"/>
  <c r="P33" i="74"/>
  <c r="P7" i="74"/>
  <c r="O7" i="74"/>
  <c r="P36" i="74"/>
  <c r="W36" i="74"/>
  <c r="G26" i="16" s="1"/>
  <c r="AB36" i="74"/>
  <c r="L26" i="16" s="1"/>
  <c r="AG36" i="74"/>
  <c r="Q26" i="16" s="1"/>
  <c r="AL36" i="74"/>
  <c r="V26" i="16" s="1"/>
  <c r="P37" i="74"/>
  <c r="W37" i="74"/>
  <c r="AB37" i="74"/>
  <c r="AG37" i="74"/>
  <c r="AL37" i="74"/>
  <c r="P38" i="74"/>
  <c r="W38" i="74"/>
  <c r="G26" i="17" s="1"/>
  <c r="AB38" i="74"/>
  <c r="L26" i="17" s="1"/>
  <c r="AG38" i="74"/>
  <c r="AL38" i="74"/>
  <c r="V26" i="17" s="1"/>
  <c r="P39" i="74"/>
  <c r="W39" i="74"/>
  <c r="G26" i="15" s="1"/>
  <c r="AB39" i="74"/>
  <c r="L26" i="15" s="1"/>
  <c r="AG39" i="74"/>
  <c r="Q26" i="15" s="1"/>
  <c r="AL39" i="74"/>
  <c r="V26" i="15" s="1"/>
  <c r="P40" i="74"/>
  <c r="W40" i="74"/>
  <c r="G26" i="18" s="1"/>
  <c r="AB40" i="74"/>
  <c r="L26" i="18" s="1"/>
  <c r="AG40" i="74"/>
  <c r="AL40" i="74"/>
  <c r="V26" i="18" s="1"/>
  <c r="O40" i="74"/>
  <c r="O36" i="74"/>
  <c r="O37" i="74"/>
  <c r="O38" i="74"/>
  <c r="O39" i="74"/>
  <c r="O35" i="74"/>
  <c r="W35" i="74"/>
  <c r="AB35" i="74"/>
  <c r="AG35" i="74"/>
  <c r="AL35" i="74"/>
  <c r="P35" i="74"/>
  <c r="AT28" i="74" l="1"/>
  <c r="AN18" i="74"/>
  <c r="X16" i="15" s="1"/>
  <c r="AQ16" i="74"/>
  <c r="AA17" i="23" s="1"/>
  <c r="AU14" i="74"/>
  <c r="AO11" i="74"/>
  <c r="Y12" i="15" s="1"/>
  <c r="AU25" i="74"/>
  <c r="AE15" i="15" s="1"/>
  <c r="AT14" i="74"/>
  <c r="AP30" i="74"/>
  <c r="AU37" i="74"/>
  <c r="AE23" i="23" s="1"/>
  <c r="AO23" i="74"/>
  <c r="Y15" i="19" s="1"/>
  <c r="AN23" i="74"/>
  <c r="X15" i="19" s="1"/>
  <c r="AQ32" i="74"/>
  <c r="AA18" i="15" s="1"/>
  <c r="Y11" i="15"/>
  <c r="AA16" i="19"/>
  <c r="AA16" i="22"/>
  <c r="X17" i="15"/>
  <c r="AQ33" i="74"/>
  <c r="Q19" i="22"/>
  <c r="Q21" i="23"/>
  <c r="Q20" i="19"/>
  <c r="Q20" i="18"/>
  <c r="Q18" i="22"/>
  <c r="Q22" i="22"/>
  <c r="Q20" i="23"/>
  <c r="Q19" i="19"/>
  <c r="Q19" i="18"/>
  <c r="Q21" i="22"/>
  <c r="Q19" i="23"/>
  <c r="Q18" i="19"/>
  <c r="Q22" i="19"/>
  <c r="Q18" i="18"/>
  <c r="Q22" i="18"/>
  <c r="Q20" i="22"/>
  <c r="Q21" i="18"/>
  <c r="Q22" i="23"/>
  <c r="Q18" i="23"/>
  <c r="Q21" i="19"/>
  <c r="AN26" i="74"/>
  <c r="X15" i="18" s="1"/>
  <c r="Q15" i="18"/>
  <c r="AS22" i="74"/>
  <c r="AC15" i="16" s="1"/>
  <c r="Q15" i="16"/>
  <c r="AR10" i="74"/>
  <c r="Q12" i="17"/>
  <c r="Q11" i="17"/>
  <c r="AV38" i="74"/>
  <c r="AF26" i="17" s="1"/>
  <c r="L19" i="23"/>
  <c r="L18" i="19"/>
  <c r="L22" i="19"/>
  <c r="L18" i="18"/>
  <c r="L22" i="18"/>
  <c r="L20" i="22"/>
  <c r="L18" i="23"/>
  <c r="L22" i="23"/>
  <c r="L21" i="19"/>
  <c r="L21" i="18"/>
  <c r="L19" i="22"/>
  <c r="L21" i="23"/>
  <c r="L20" i="19"/>
  <c r="L20" i="18"/>
  <c r="L18" i="22"/>
  <c r="L22" i="22"/>
  <c r="L20" i="23"/>
  <c r="L19" i="19"/>
  <c r="L19" i="18"/>
  <c r="L21" i="22"/>
  <c r="L19" i="17"/>
  <c r="L18" i="17"/>
  <c r="L22" i="17"/>
  <c r="L21" i="17"/>
  <c r="L20" i="17"/>
  <c r="L21" i="16"/>
  <c r="L20" i="16"/>
  <c r="L19" i="16"/>
  <c r="L18" i="16"/>
  <c r="L22" i="16"/>
  <c r="L17" i="18"/>
  <c r="L16" i="18"/>
  <c r="L17" i="17"/>
  <c r="L16" i="17"/>
  <c r="L17" i="16"/>
  <c r="L16" i="16"/>
  <c r="L12" i="18"/>
  <c r="L11" i="18"/>
  <c r="L12" i="17"/>
  <c r="L11" i="17"/>
  <c r="L12" i="16"/>
  <c r="L11" i="16"/>
  <c r="AP16" i="74"/>
  <c r="AM19" i="74"/>
  <c r="Q16" i="18"/>
  <c r="Q17" i="18"/>
  <c r="X15" i="23"/>
  <c r="X15" i="22"/>
  <c r="G18" i="22"/>
  <c r="G22" i="22"/>
  <c r="G20" i="23"/>
  <c r="G19" i="19"/>
  <c r="G19" i="18"/>
  <c r="G21" i="22"/>
  <c r="G19" i="23"/>
  <c r="G18" i="19"/>
  <c r="G22" i="19"/>
  <c r="G18" i="18"/>
  <c r="G22" i="18"/>
  <c r="G20" i="22"/>
  <c r="G18" i="23"/>
  <c r="G22" i="23"/>
  <c r="G21" i="19"/>
  <c r="G21" i="18"/>
  <c r="G19" i="22"/>
  <c r="G20" i="19"/>
  <c r="G20" i="18"/>
  <c r="G21" i="23"/>
  <c r="G21" i="17"/>
  <c r="G20" i="17"/>
  <c r="G19" i="17"/>
  <c r="G18" i="17"/>
  <c r="G22" i="17"/>
  <c r="G18" i="16"/>
  <c r="G22" i="16"/>
  <c r="G21" i="16"/>
  <c r="G20" i="16"/>
  <c r="G19" i="16"/>
  <c r="G17" i="18"/>
  <c r="G16" i="18"/>
  <c r="G17" i="17"/>
  <c r="G16" i="17"/>
  <c r="G16" i="16"/>
  <c r="G17" i="16"/>
  <c r="G11" i="18"/>
  <c r="G12" i="18"/>
  <c r="G11" i="17"/>
  <c r="G12" i="17"/>
  <c r="G12" i="16"/>
  <c r="G11" i="16"/>
  <c r="AO24" i="74"/>
  <c r="Y15" i="17" s="1"/>
  <c r="AT19" i="74"/>
  <c r="AP19" i="74"/>
  <c r="AM15" i="74"/>
  <c r="Q17" i="16"/>
  <c r="Q16" i="16"/>
  <c r="AQ8" i="74"/>
  <c r="Q11" i="16"/>
  <c r="Q12" i="16"/>
  <c r="V19" i="15"/>
  <c r="V18" i="15"/>
  <c r="V22" i="15"/>
  <c r="V21" i="15"/>
  <c r="V20" i="15"/>
  <c r="V15" i="19"/>
  <c r="V15" i="22"/>
  <c r="V15" i="23"/>
  <c r="V12" i="15"/>
  <c r="V11" i="15"/>
  <c r="AS28" i="74"/>
  <c r="AS25" i="74"/>
  <c r="AC15" i="15" s="1"/>
  <c r="Q15" i="15"/>
  <c r="AQ23" i="74"/>
  <c r="Q15" i="23"/>
  <c r="Q15" i="22"/>
  <c r="Q15" i="19"/>
  <c r="AS21" i="74"/>
  <c r="AV18" i="74"/>
  <c r="Q16" i="15"/>
  <c r="Q17" i="15"/>
  <c r="AV16" i="74"/>
  <c r="Q17" i="23"/>
  <c r="Q16" i="22"/>
  <c r="Q16" i="23"/>
  <c r="Q17" i="19"/>
  <c r="Q17" i="22"/>
  <c r="Q16" i="19"/>
  <c r="AR14" i="74"/>
  <c r="AU11" i="74"/>
  <c r="Q12" i="15"/>
  <c r="Q11" i="15"/>
  <c r="AQ9" i="74"/>
  <c r="Q12" i="22"/>
  <c r="Q11" i="19"/>
  <c r="Q12" i="23"/>
  <c r="Q11" i="22"/>
  <c r="Q11" i="23"/>
  <c r="Q12" i="19"/>
  <c r="AU7" i="74"/>
  <c r="AO33" i="74"/>
  <c r="AR18" i="74"/>
  <c r="AT33" i="74"/>
  <c r="AM18" i="74"/>
  <c r="AR31" i="74"/>
  <c r="Q18" i="17"/>
  <c r="Q22" i="17"/>
  <c r="Q21" i="17"/>
  <c r="Q20" i="17"/>
  <c r="Q19" i="17"/>
  <c r="AR24" i="74"/>
  <c r="AB15" i="17" s="1"/>
  <c r="Q15" i="17"/>
  <c r="AO17" i="74"/>
  <c r="Q17" i="17"/>
  <c r="Q16" i="17"/>
  <c r="V17" i="15"/>
  <c r="V16" i="15"/>
  <c r="AO30" i="74"/>
  <c r="L18" i="15"/>
  <c r="L22" i="15"/>
  <c r="L21" i="15"/>
  <c r="L20" i="15"/>
  <c r="L19" i="15"/>
  <c r="L15" i="19"/>
  <c r="L15" i="22"/>
  <c r="L15" i="23"/>
  <c r="L17" i="15"/>
  <c r="L16" i="15"/>
  <c r="L17" i="22"/>
  <c r="L16" i="19"/>
  <c r="L17" i="23"/>
  <c r="L16" i="22"/>
  <c r="L16" i="23"/>
  <c r="L17" i="19"/>
  <c r="L11" i="15"/>
  <c r="L12" i="15"/>
  <c r="L12" i="19"/>
  <c r="L12" i="22"/>
  <c r="L11" i="19"/>
  <c r="L12" i="23"/>
  <c r="L11" i="22"/>
  <c r="L11" i="23"/>
  <c r="AS14" i="74"/>
  <c r="AN15" i="74"/>
  <c r="AN21" i="74"/>
  <c r="AU18" i="74"/>
  <c r="AO9" i="74"/>
  <c r="AU29" i="74"/>
  <c r="Q19" i="16"/>
  <c r="Q18" i="16"/>
  <c r="Q22" i="16"/>
  <c r="Q21" i="16"/>
  <c r="Q20" i="16"/>
  <c r="AN12" i="74"/>
  <c r="Q12" i="18"/>
  <c r="Q11" i="18"/>
  <c r="V17" i="19"/>
  <c r="V17" i="22"/>
  <c r="V16" i="19"/>
  <c r="V17" i="23"/>
  <c r="V16" i="22"/>
  <c r="V16" i="23"/>
  <c r="G20" i="15"/>
  <c r="G19" i="15"/>
  <c r="G18" i="15"/>
  <c r="G22" i="15"/>
  <c r="G21" i="15"/>
  <c r="G15" i="19"/>
  <c r="G15" i="22"/>
  <c r="G15" i="23"/>
  <c r="G17" i="15"/>
  <c r="G16" i="15"/>
  <c r="G16" i="23"/>
  <c r="G17" i="19"/>
  <c r="G17" i="22"/>
  <c r="G16" i="19"/>
  <c r="G17" i="23"/>
  <c r="G16" i="22"/>
  <c r="G12" i="15"/>
  <c r="G11" i="15"/>
  <c r="G12" i="23"/>
  <c r="G11" i="22"/>
  <c r="G11" i="23"/>
  <c r="G12" i="19"/>
  <c r="G12" i="22"/>
  <c r="G11" i="19"/>
  <c r="AO16" i="74"/>
  <c r="AT16" i="74"/>
  <c r="AQ21" i="74"/>
  <c r="V11" i="22"/>
  <c r="V11" i="23"/>
  <c r="V12" i="19"/>
  <c r="V12" i="22"/>
  <c r="V11" i="19"/>
  <c r="V12" i="23"/>
  <c r="AT32" i="74"/>
  <c r="Q21" i="15"/>
  <c r="Q20" i="15"/>
  <c r="Q19" i="15"/>
  <c r="Q18" i="15"/>
  <c r="Q22" i="15"/>
  <c r="AS40" i="74"/>
  <c r="AC26" i="18" s="1"/>
  <c r="V20" i="23"/>
  <c r="V19" i="19"/>
  <c r="V19" i="18"/>
  <c r="V21" i="22"/>
  <c r="V19" i="23"/>
  <c r="V18" i="19"/>
  <c r="V22" i="19"/>
  <c r="V18" i="18"/>
  <c r="V22" i="18"/>
  <c r="V20" i="22"/>
  <c r="V18" i="23"/>
  <c r="V22" i="23"/>
  <c r="V21" i="19"/>
  <c r="V21" i="18"/>
  <c r="V19" i="22"/>
  <c r="V21" i="23"/>
  <c r="V20" i="19"/>
  <c r="V20" i="18"/>
  <c r="V22" i="22"/>
  <c r="V18" i="22"/>
  <c r="V20" i="17"/>
  <c r="V19" i="17"/>
  <c r="V18" i="17"/>
  <c r="V22" i="17"/>
  <c r="V21" i="17"/>
  <c r="V18" i="16"/>
  <c r="V22" i="16"/>
  <c r="V21" i="16"/>
  <c r="V20" i="16"/>
  <c r="V19" i="16"/>
  <c r="V17" i="18"/>
  <c r="V16" i="18"/>
  <c r="V16" i="17"/>
  <c r="V17" i="17"/>
  <c r="V17" i="16"/>
  <c r="V16" i="16"/>
  <c r="V11" i="18"/>
  <c r="V12" i="18"/>
  <c r="V12" i="17"/>
  <c r="V11" i="17"/>
  <c r="V12" i="16"/>
  <c r="V11" i="16"/>
  <c r="AS23" i="74"/>
  <c r="AP18" i="74"/>
  <c r="AR21" i="74"/>
  <c r="AS39" i="74"/>
  <c r="AC26" i="15" s="1"/>
  <c r="AR35" i="74"/>
  <c r="V26" i="23"/>
  <c r="V14" i="22"/>
  <c r="V8" i="22"/>
  <c r="V14" i="23"/>
  <c r="V8" i="23"/>
  <c r="V5" i="22"/>
  <c r="V13" i="22"/>
  <c r="V7" i="22"/>
  <c r="V13" i="23"/>
  <c r="V7" i="23"/>
  <c r="V23" i="22"/>
  <c r="V6" i="22"/>
  <c r="V26" i="19"/>
  <c r="V9" i="22"/>
  <c r="V23" i="23"/>
  <c r="V6" i="23"/>
  <c r="V26" i="22"/>
  <c r="V5" i="23"/>
  <c r="V9" i="23"/>
  <c r="AR37" i="74"/>
  <c r="AB2" i="19" s="1"/>
  <c r="Q23" i="23"/>
  <c r="Q6" i="23"/>
  <c r="Q26" i="19"/>
  <c r="Q5" i="22"/>
  <c r="Q9" i="22"/>
  <c r="Q7" i="23"/>
  <c r="Q26" i="22"/>
  <c r="Q5" i="23"/>
  <c r="Q9" i="23"/>
  <c r="Q13" i="23"/>
  <c r="Q26" i="23"/>
  <c r="Q14" i="22"/>
  <c r="Q8" i="22"/>
  <c r="Q14" i="23"/>
  <c r="Q8" i="23"/>
  <c r="Q13" i="22"/>
  <c r="Q7" i="22"/>
  <c r="Q23" i="22"/>
  <c r="Q6" i="22"/>
  <c r="AO40" i="74"/>
  <c r="Y26" i="18" s="1"/>
  <c r="Q26" i="18"/>
  <c r="L13" i="22"/>
  <c r="L7" i="22"/>
  <c r="L13" i="23"/>
  <c r="L7" i="23"/>
  <c r="L23" i="22"/>
  <c r="L6" i="22"/>
  <c r="L26" i="23"/>
  <c r="L23" i="23"/>
  <c r="L6" i="23"/>
  <c r="L26" i="19"/>
  <c r="L5" i="22"/>
  <c r="L9" i="22"/>
  <c r="L14" i="22"/>
  <c r="L8" i="22"/>
  <c r="L26" i="22"/>
  <c r="L5" i="23"/>
  <c r="L9" i="23"/>
  <c r="L14" i="23"/>
  <c r="L8" i="23"/>
  <c r="G26" i="22"/>
  <c r="G5" i="23"/>
  <c r="G9" i="23"/>
  <c r="G26" i="23"/>
  <c r="G14" i="22"/>
  <c r="G8" i="22"/>
  <c r="G14" i="23"/>
  <c r="G8" i="23"/>
  <c r="G23" i="23"/>
  <c r="G13" i="22"/>
  <c r="G7" i="22"/>
  <c r="G13" i="23"/>
  <c r="G7" i="23"/>
  <c r="G23" i="22"/>
  <c r="G6" i="22"/>
  <c r="G6" i="23"/>
  <c r="G26" i="19"/>
  <c r="G5" i="22"/>
  <c r="G9" i="22"/>
  <c r="AN37" i="74"/>
  <c r="X7" i="19" s="1"/>
  <c r="AM38" i="74"/>
  <c r="W26" i="17" s="1"/>
  <c r="Q26" i="17"/>
  <c r="AQ31" i="74"/>
  <c r="AM11" i="74"/>
  <c r="AP22" i="74"/>
  <c r="Z15" i="16" s="1"/>
  <c r="AM31" i="74"/>
  <c r="V14" i="15"/>
  <c r="V13" i="15"/>
  <c r="Q14" i="16"/>
  <c r="Q13" i="16"/>
  <c r="AQ19" i="74"/>
  <c r="AV17" i="74"/>
  <c r="AS19" i="74"/>
  <c r="AV23" i="74"/>
  <c r="AP8" i="74"/>
  <c r="AV19" i="74"/>
  <c r="AQ28" i="74"/>
  <c r="AT22" i="74"/>
  <c r="AD15" i="16" s="1"/>
  <c r="AR36" i="74"/>
  <c r="AB26" i="16" s="1"/>
  <c r="AM32" i="74"/>
  <c r="AM23" i="74"/>
  <c r="AT24" i="74"/>
  <c r="AD15" i="17" s="1"/>
  <c r="AQ26" i="74"/>
  <c r="AA15" i="18" s="1"/>
  <c r="AU10" i="74"/>
  <c r="AT40" i="74"/>
  <c r="AM36" i="74"/>
  <c r="W26" i="16" s="1"/>
  <c r="AM24" i="74"/>
  <c r="W15" i="17" s="1"/>
  <c r="AN16" i="74"/>
  <c r="AR19" i="74"/>
  <c r="AO22" i="74"/>
  <c r="Y15" i="16" s="1"/>
  <c r="AR25" i="74"/>
  <c r="AB15" i="15" s="1"/>
  <c r="AV9" i="74"/>
  <c r="AR22" i="74"/>
  <c r="AB15" i="16" s="1"/>
  <c r="AM30" i="74"/>
  <c r="AP24" i="74"/>
  <c r="Z15" i="17" s="1"/>
  <c r="AO38" i="74"/>
  <c r="Y26" i="17" s="1"/>
  <c r="AU33" i="74"/>
  <c r="AS24" i="74"/>
  <c r="AC15" i="17" s="1"/>
  <c r="AP26" i="74"/>
  <c r="Z15" i="18" s="1"/>
  <c r="AM29" i="74"/>
  <c r="AQ12" i="74"/>
  <c r="AP9" i="74"/>
  <c r="AM10" i="74"/>
  <c r="AM37" i="74"/>
  <c r="W5" i="19" s="1"/>
  <c r="AM33" i="74"/>
  <c r="AV31" i="74"/>
  <c r="V13" i="16"/>
  <c r="V14" i="16"/>
  <c r="L14" i="16"/>
  <c r="L13" i="16"/>
  <c r="L13" i="15"/>
  <c r="L14" i="15"/>
  <c r="G13" i="16"/>
  <c r="G14" i="16"/>
  <c r="AO25" i="74"/>
  <c r="Y15" i="15" s="1"/>
  <c r="AN22" i="74"/>
  <c r="X15" i="16" s="1"/>
  <c r="AU23" i="74"/>
  <c r="AN28" i="74"/>
  <c r="AR11" i="74"/>
  <c r="AN24" i="74"/>
  <c r="X15" i="17" s="1"/>
  <c r="AT31" i="74"/>
  <c r="AV25" i="74"/>
  <c r="AF15" i="15" s="1"/>
  <c r="AT8" i="74"/>
  <c r="AS36" i="74"/>
  <c r="AC26" i="16" s="1"/>
  <c r="AO26" i="74"/>
  <c r="Y15" i="18" s="1"/>
  <c r="AV28" i="74"/>
  <c r="AW28" i="74" s="1"/>
  <c r="AS30" i="74"/>
  <c r="AP14" i="74"/>
  <c r="AQ14" i="74"/>
  <c r="AV10" i="74"/>
  <c r="AR23" i="74"/>
  <c r="AS12" i="74"/>
  <c r="G14" i="18"/>
  <c r="G13" i="18"/>
  <c r="G13" i="15"/>
  <c r="G14" i="15"/>
  <c r="AU26" i="74"/>
  <c r="AE15" i="18" s="1"/>
  <c r="AT23" i="74"/>
  <c r="AQ25" i="74"/>
  <c r="AA15" i="15" s="1"/>
  <c r="AT29" i="74"/>
  <c r="AO7" i="74"/>
  <c r="AT25" i="74"/>
  <c r="AD15" i="15" s="1"/>
  <c r="AR33" i="74"/>
  <c r="AR28" i="74"/>
  <c r="AP10" i="74"/>
  <c r="AP38" i="74"/>
  <c r="Z26" i="17" s="1"/>
  <c r="AU28" i="74"/>
  <c r="AR30" i="74"/>
  <c r="AP32" i="74"/>
  <c r="AV15" i="74"/>
  <c r="AM16" i="74"/>
  <c r="AR12" i="74"/>
  <c r="AV21" i="74"/>
  <c r="AW21" i="74" s="1"/>
  <c r="B15" i="20" s="1"/>
  <c r="C15" i="20" s="1"/>
  <c r="D15" i="20" s="1"/>
  <c r="E15" i="20" s="1"/>
  <c r="F15" i="20" s="1"/>
  <c r="G15" i="20" s="1"/>
  <c r="H15" i="20" s="1"/>
  <c r="I15" i="20" s="1"/>
  <c r="J15" i="20" s="1"/>
  <c r="K15" i="20" s="1"/>
  <c r="L15" i="20" s="1"/>
  <c r="M15" i="20" s="1"/>
  <c r="N15" i="20" s="1"/>
  <c r="O15" i="20" s="1"/>
  <c r="P15" i="20" s="1"/>
  <c r="Q15" i="20" s="1"/>
  <c r="R15" i="20" s="1"/>
  <c r="S15" i="20" s="1"/>
  <c r="T15" i="20" s="1"/>
  <c r="U15" i="20" s="1"/>
  <c r="V15" i="20" s="1"/>
  <c r="W15" i="20" s="1"/>
  <c r="X15" i="20" s="1"/>
  <c r="Y15" i="20" s="1"/>
  <c r="Z15" i="20" s="1"/>
  <c r="AA15" i="20" s="1"/>
  <c r="AB15" i="20" s="1"/>
  <c r="AC15" i="20" s="1"/>
  <c r="AD15" i="20" s="1"/>
  <c r="AE15" i="20" s="1"/>
  <c r="AF15" i="20" s="1"/>
  <c r="Q14" i="15"/>
  <c r="Q13" i="15"/>
  <c r="AO37" i="74"/>
  <c r="Y9" i="19" s="1"/>
  <c r="AQ29" i="74"/>
  <c r="AP25" i="74"/>
  <c r="Z15" i="15" s="1"/>
  <c r="AS29" i="74"/>
  <c r="AP31" i="74"/>
  <c r="AQ35" i="74"/>
  <c r="AP28" i="74"/>
  <c r="AO36" i="74"/>
  <c r="Y26" i="16" s="1"/>
  <c r="AN30" i="74"/>
  <c r="AQ39" i="74"/>
  <c r="AA26" i="15" s="1"/>
  <c r="AV11" i="74"/>
  <c r="AN40" i="74"/>
  <c r="X26" i="18" s="1"/>
  <c r="AQ30" i="74"/>
  <c r="AO32" i="74"/>
  <c r="AN35" i="74"/>
  <c r="AR17" i="74"/>
  <c r="AS17" i="74"/>
  <c r="AM22" i="74"/>
  <c r="W15" i="16" s="1"/>
  <c r="AN25" i="74"/>
  <c r="X15" i="15" s="1"/>
  <c r="AU17" i="74"/>
  <c r="V13" i="17"/>
  <c r="V14" i="17"/>
  <c r="AM39" i="74"/>
  <c r="W26" i="15" s="1"/>
  <c r="AU32" i="74"/>
  <c r="AV26" i="74"/>
  <c r="AF15" i="18" s="1"/>
  <c r="AO31" i="74"/>
  <c r="AN33" i="74"/>
  <c r="AS16" i="74"/>
  <c r="AV29" i="74"/>
  <c r="AU31" i="74"/>
  <c r="AQ15" i="74"/>
  <c r="AS7" i="74"/>
  <c r="AU8" i="74"/>
  <c r="AN32" i="74"/>
  <c r="AM35" i="74"/>
  <c r="AV36" i="74"/>
  <c r="AF26" i="16" s="1"/>
  <c r="AN19" i="74"/>
  <c r="AO19" i="74"/>
  <c r="AT26" i="74"/>
  <c r="AD15" i="18" s="1"/>
  <c r="AM28" i="74"/>
  <c r="Q14" i="17"/>
  <c r="Q13" i="17"/>
  <c r="AU40" i="74"/>
  <c r="AE26" i="18" s="1"/>
  <c r="AS35" i="74"/>
  <c r="AR29" i="74"/>
  <c r="AU35" i="74"/>
  <c r="AV35" i="74"/>
  <c r="AW35" i="74" s="1"/>
  <c r="AO18" i="74"/>
  <c r="AS31" i="74"/>
  <c r="AU39" i="74"/>
  <c r="AE26" i="15" s="1"/>
  <c r="AS33" i="74"/>
  <c r="AM17" i="74"/>
  <c r="AQ40" i="74"/>
  <c r="AA5" i="18" s="1"/>
  <c r="AQ10" i="74"/>
  <c r="AV33" i="74"/>
  <c r="AU36" i="74"/>
  <c r="AE26" i="16" s="1"/>
  <c r="AT38" i="74"/>
  <c r="AD26" i="17" s="1"/>
  <c r="AT21" i="74"/>
  <c r="AU21" i="74"/>
  <c r="AM40" i="74"/>
  <c r="W26" i="18" s="1"/>
  <c r="AP29" i="74"/>
  <c r="L14" i="17"/>
  <c r="L13" i="17"/>
  <c r="AP37" i="74"/>
  <c r="Z8" i="19" s="1"/>
  <c r="AN31" i="74"/>
  <c r="AS37" i="74"/>
  <c r="AC7" i="19" s="1"/>
  <c r="AT37" i="74"/>
  <c r="AD8" i="19" s="1"/>
  <c r="AU19" i="74"/>
  <c r="AP33" i="74"/>
  <c r="AR8" i="74"/>
  <c r="AP36" i="74"/>
  <c r="Z26" i="16" s="1"/>
  <c r="AS18" i="74"/>
  <c r="AR15" i="74"/>
  <c r="AM12" i="74"/>
  <c r="AT36" i="74"/>
  <c r="AD26" i="16" s="1"/>
  <c r="AS38" i="74"/>
  <c r="AC26" i="17" s="1"/>
  <c r="AR40" i="74"/>
  <c r="AB26" i="18" s="1"/>
  <c r="AP23" i="74"/>
  <c r="AM8" i="74"/>
  <c r="L14" i="18"/>
  <c r="L13" i="18"/>
  <c r="G14" i="17"/>
  <c r="G13" i="17"/>
  <c r="AN39" i="74"/>
  <c r="X26" i="15" s="1"/>
  <c r="AV32" i="74"/>
  <c r="AN8" i="74"/>
  <c r="AR39" i="74"/>
  <c r="AB26" i="15" s="1"/>
  <c r="AQ22" i="74"/>
  <c r="AA15" i="16" s="1"/>
  <c r="AN36" i="74"/>
  <c r="X26" i="16" s="1"/>
  <c r="AQ37" i="74"/>
  <c r="AA2" i="23" s="1"/>
  <c r="AN10" i="74"/>
  <c r="AN38" i="74"/>
  <c r="X26" i="17" s="1"/>
  <c r="AO21" i="74"/>
  <c r="AN17" i="74"/>
  <c r="AT7" i="74"/>
  <c r="AR38" i="74"/>
  <c r="AB26" i="17" s="1"/>
  <c r="AP40" i="74"/>
  <c r="Z26" i="18" s="1"/>
  <c r="AN9" i="74"/>
  <c r="AV24" i="74"/>
  <c r="AF15" i="17" s="1"/>
  <c r="AM25" i="74"/>
  <c r="W15" i="15" s="1"/>
  <c r="AP39" i="74"/>
  <c r="Z26" i="15" s="1"/>
  <c r="AV40" i="74"/>
  <c r="AT35" i="74"/>
  <c r="AT9" i="74"/>
  <c r="AO8" i="74"/>
  <c r="AV37" i="74"/>
  <c r="AF2" i="23" s="1"/>
  <c r="AO15" i="74"/>
  <c r="AT11" i="74"/>
  <c r="AV39" i="74"/>
  <c r="AF26" i="15" s="1"/>
  <c r="AU22" i="74"/>
  <c r="AE15" i="16" s="1"/>
  <c r="AT18" i="74"/>
  <c r="AM9" i="74"/>
  <c r="AO14" i="74"/>
  <c r="AT10" i="74"/>
  <c r="AR26" i="74"/>
  <c r="AB15" i="18" s="1"/>
  <c r="AS26" i="74"/>
  <c r="AC15" i="18" s="1"/>
  <c r="AU38" i="74"/>
  <c r="AE26" i="17" s="1"/>
  <c r="V14" i="19"/>
  <c r="V13" i="19"/>
  <c r="AR9" i="74"/>
  <c r="AP11" i="74"/>
  <c r="AU9" i="74"/>
  <c r="AO28" i="74"/>
  <c r="AT39" i="74"/>
  <c r="AD26" i="15" s="1"/>
  <c r="AU16" i="74"/>
  <c r="AQ7" i="74"/>
  <c r="AS8" i="74"/>
  <c r="AQ24" i="74"/>
  <c r="AA15" i="17" s="1"/>
  <c r="AP21" i="74"/>
  <c r="AV8" i="74"/>
  <c r="AN14" i="74"/>
  <c r="AS10" i="74"/>
  <c r="AU15" i="74"/>
  <c r="AP12" i="74"/>
  <c r="AN29" i="74"/>
  <c r="AO29" i="74"/>
  <c r="AT17" i="74"/>
  <c r="Q14" i="19"/>
  <c r="Q13" i="19"/>
  <c r="AN11" i="74"/>
  <c r="AO39" i="74"/>
  <c r="Y26" i="15" s="1"/>
  <c r="AV12" i="74"/>
  <c r="AV14" i="74"/>
  <c r="AW14" i="74" s="1"/>
  <c r="AQ11" i="74"/>
  <c r="AQ18" i="74"/>
  <c r="AQ38" i="74"/>
  <c r="AA26" i="17" s="1"/>
  <c r="AO10" i="74"/>
  <c r="AM26" i="74"/>
  <c r="W15" i="18" s="1"/>
  <c r="AV22" i="74"/>
  <c r="AF15" i="16" s="1"/>
  <c r="AM14" i="74"/>
  <c r="AT15" i="74"/>
  <c r="AO12" i="74"/>
  <c r="AQ17" i="74"/>
  <c r="AM7" i="74"/>
  <c r="AT30" i="74"/>
  <c r="AU30" i="74"/>
  <c r="AN7" i="74"/>
  <c r="AV30" i="74"/>
  <c r="G13" i="19"/>
  <c r="G14" i="19"/>
  <c r="AU12" i="74"/>
  <c r="V14" i="18"/>
  <c r="V13" i="18"/>
  <c r="Q14" i="18"/>
  <c r="Q13" i="18"/>
  <c r="L13" i="19"/>
  <c r="L14" i="19"/>
  <c r="AT12" i="74"/>
  <c r="AS9" i="74"/>
  <c r="AR16" i="74"/>
  <c r="AQ36" i="74"/>
  <c r="AA26" i="16" s="1"/>
  <c r="AS11" i="74"/>
  <c r="AM21" i="74"/>
  <c r="AP15" i="74"/>
  <c r="AS15" i="74"/>
  <c r="AP17" i="74"/>
  <c r="AV7" i="74"/>
  <c r="AW7" i="74" s="1"/>
  <c r="AR32" i="74"/>
  <c r="AS32" i="74"/>
  <c r="AP7" i="74"/>
  <c r="AR7" i="74"/>
  <c r="AO35" i="74"/>
  <c r="AP35" i="74"/>
  <c r="I8" i="18"/>
  <c r="Q8" i="18"/>
  <c r="J8" i="18"/>
  <c r="R8" i="18"/>
  <c r="C8" i="18"/>
  <c r="K8" i="18"/>
  <c r="S8" i="18"/>
  <c r="D8" i="18"/>
  <c r="L8" i="18"/>
  <c r="T8" i="18"/>
  <c r="O8" i="18"/>
  <c r="B8" i="18"/>
  <c r="P8" i="18"/>
  <c r="N8" i="18"/>
  <c r="E8" i="18"/>
  <c r="U8" i="18"/>
  <c r="F8" i="18"/>
  <c r="V8" i="18"/>
  <c r="G8" i="18"/>
  <c r="H8" i="18"/>
  <c r="M8" i="18"/>
  <c r="F8" i="17"/>
  <c r="N8" i="17"/>
  <c r="V8" i="17"/>
  <c r="G8" i="17"/>
  <c r="O8" i="17"/>
  <c r="H8" i="17"/>
  <c r="P8" i="17"/>
  <c r="B8" i="17"/>
  <c r="I8" i="17"/>
  <c r="Q8" i="17"/>
  <c r="D8" i="17"/>
  <c r="T8" i="17"/>
  <c r="E8" i="17"/>
  <c r="U8" i="17"/>
  <c r="M8" i="17"/>
  <c r="C8" i="17"/>
  <c r="J8" i="17"/>
  <c r="K8" i="17"/>
  <c r="L8" i="17"/>
  <c r="R8" i="17"/>
  <c r="S8" i="17"/>
  <c r="C9" i="18"/>
  <c r="K9" i="18"/>
  <c r="S9" i="18"/>
  <c r="D9" i="18"/>
  <c r="L9" i="18"/>
  <c r="T9" i="18"/>
  <c r="E9" i="18"/>
  <c r="M9" i="18"/>
  <c r="U9" i="18"/>
  <c r="F9" i="18"/>
  <c r="N9" i="18"/>
  <c r="V9" i="18"/>
  <c r="G9" i="18"/>
  <c r="O9" i="18"/>
  <c r="AE9" i="18"/>
  <c r="H9" i="18"/>
  <c r="I9" i="18"/>
  <c r="J9" i="18"/>
  <c r="B9" i="18"/>
  <c r="P9" i="18"/>
  <c r="Q9" i="18"/>
  <c r="R9" i="18"/>
  <c r="T8" i="19"/>
  <c r="V8" i="19"/>
  <c r="J8" i="19"/>
  <c r="R8" i="19"/>
  <c r="E8" i="19"/>
  <c r="C8" i="19"/>
  <c r="Q8" i="19"/>
  <c r="M8" i="19"/>
  <c r="K8" i="19"/>
  <c r="U8" i="19"/>
  <c r="B8" i="19"/>
  <c r="D8" i="19"/>
  <c r="I8" i="19"/>
  <c r="F8" i="19"/>
  <c r="G8" i="19"/>
  <c r="H8" i="19"/>
  <c r="L8" i="19"/>
  <c r="N8" i="19"/>
  <c r="O8" i="19"/>
  <c r="P8" i="19"/>
  <c r="S8" i="19"/>
  <c r="E9" i="17"/>
  <c r="M9" i="17"/>
  <c r="U9" i="17"/>
  <c r="F9" i="17"/>
  <c r="N9" i="17"/>
  <c r="V9" i="17"/>
  <c r="G9" i="17"/>
  <c r="O9" i="17"/>
  <c r="H9" i="17"/>
  <c r="P9" i="17"/>
  <c r="L9" i="17"/>
  <c r="Q9" i="17"/>
  <c r="B9" i="17"/>
  <c r="R9" i="17"/>
  <c r="C9" i="17"/>
  <c r="S9" i="17"/>
  <c r="I9" i="17"/>
  <c r="D9" i="17"/>
  <c r="T9" i="17"/>
  <c r="K9" i="17"/>
  <c r="J9" i="17"/>
  <c r="E23" i="16"/>
  <c r="M23" i="16"/>
  <c r="U23" i="16"/>
  <c r="G23" i="16"/>
  <c r="O23" i="16"/>
  <c r="H23" i="16"/>
  <c r="P23" i="16"/>
  <c r="C23" i="16"/>
  <c r="Q23" i="16"/>
  <c r="K23" i="16"/>
  <c r="D23" i="16"/>
  <c r="R23" i="16"/>
  <c r="N23" i="16"/>
  <c r="F23" i="16"/>
  <c r="S23" i="16"/>
  <c r="B23" i="16"/>
  <c r="I23" i="16"/>
  <c r="T23" i="16"/>
  <c r="J23" i="16"/>
  <c r="V23" i="16"/>
  <c r="L23" i="16"/>
  <c r="H23" i="17"/>
  <c r="P23" i="17"/>
  <c r="J23" i="17"/>
  <c r="R23" i="17"/>
  <c r="C23" i="17"/>
  <c r="K23" i="17"/>
  <c r="S23" i="17"/>
  <c r="E23" i="17"/>
  <c r="Q23" i="17"/>
  <c r="D23" i="17"/>
  <c r="F23" i="17"/>
  <c r="T23" i="17"/>
  <c r="G23" i="17"/>
  <c r="U23" i="17"/>
  <c r="B23" i="17"/>
  <c r="I23" i="17"/>
  <c r="V23" i="17"/>
  <c r="M23" i="17"/>
  <c r="L23" i="17"/>
  <c r="O23" i="17"/>
  <c r="N23" i="17"/>
  <c r="C23" i="18"/>
  <c r="K23" i="18"/>
  <c r="S23" i="18"/>
  <c r="D23" i="18"/>
  <c r="L23" i="18"/>
  <c r="T23" i="18"/>
  <c r="E23" i="18"/>
  <c r="M23" i="18"/>
  <c r="U23" i="18"/>
  <c r="B23" i="18"/>
  <c r="F23" i="18"/>
  <c r="N23" i="18"/>
  <c r="V23" i="18"/>
  <c r="Q23" i="18"/>
  <c r="J23" i="18"/>
  <c r="P23" i="18"/>
  <c r="R23" i="18"/>
  <c r="G23" i="18"/>
  <c r="H23" i="18"/>
  <c r="I23" i="18"/>
  <c r="O23" i="18"/>
  <c r="AE23" i="18"/>
  <c r="L23" i="19"/>
  <c r="N23" i="19"/>
  <c r="O23" i="19"/>
  <c r="P23" i="19"/>
  <c r="T23" i="19"/>
  <c r="V23" i="19"/>
  <c r="B23" i="19"/>
  <c r="Q23" i="19"/>
  <c r="J23" i="19"/>
  <c r="R23" i="19"/>
  <c r="E23" i="19"/>
  <c r="C23" i="19"/>
  <c r="M23" i="19"/>
  <c r="S23" i="19"/>
  <c r="D23" i="19"/>
  <c r="F23" i="19"/>
  <c r="G23" i="19"/>
  <c r="H23" i="19"/>
  <c r="K23" i="19"/>
  <c r="I23" i="19"/>
  <c r="U23" i="19"/>
  <c r="F9" i="19"/>
  <c r="L9" i="19"/>
  <c r="P9" i="19"/>
  <c r="N9" i="19"/>
  <c r="V9" i="19"/>
  <c r="C9" i="19"/>
  <c r="G9" i="19"/>
  <c r="I9" i="19"/>
  <c r="J9" i="19"/>
  <c r="K9" i="19"/>
  <c r="D9" i="19"/>
  <c r="E9" i="19"/>
  <c r="O9" i="19"/>
  <c r="Q9" i="19"/>
  <c r="R9" i="19"/>
  <c r="S9" i="19"/>
  <c r="T9" i="19"/>
  <c r="M9" i="19"/>
  <c r="B9" i="19"/>
  <c r="U9" i="19"/>
  <c r="H9" i="19"/>
  <c r="G2" i="16"/>
  <c r="O2" i="16"/>
  <c r="W2" i="16"/>
  <c r="H2" i="16"/>
  <c r="K2" i="16"/>
  <c r="E2" i="16"/>
  <c r="N2" i="16"/>
  <c r="P2" i="16"/>
  <c r="D2" i="16"/>
  <c r="I2" i="16"/>
  <c r="Q2" i="16"/>
  <c r="B2" i="16"/>
  <c r="J2" i="16"/>
  <c r="R2" i="16"/>
  <c r="C2" i="16"/>
  <c r="S2" i="16"/>
  <c r="L2" i="16"/>
  <c r="T2" i="16"/>
  <c r="M2" i="16"/>
  <c r="U2" i="16"/>
  <c r="F2" i="16"/>
  <c r="V2" i="16"/>
  <c r="F2" i="17"/>
  <c r="N2" i="17"/>
  <c r="V2" i="17"/>
  <c r="O2" i="17"/>
  <c r="J2" i="17"/>
  <c r="K2" i="17"/>
  <c r="D2" i="17"/>
  <c r="M2" i="17"/>
  <c r="U2" i="17"/>
  <c r="G2" i="17"/>
  <c r="T2" i="17"/>
  <c r="H2" i="17"/>
  <c r="P2" i="17"/>
  <c r="I2" i="17"/>
  <c r="Q2" i="17"/>
  <c r="B2" i="17"/>
  <c r="R2" i="17"/>
  <c r="C2" i="17"/>
  <c r="S2" i="17"/>
  <c r="L2" i="17"/>
  <c r="E2" i="17"/>
  <c r="E2" i="18"/>
  <c r="M2" i="18"/>
  <c r="U2" i="18"/>
  <c r="I2" i="18"/>
  <c r="R2" i="18"/>
  <c r="K2" i="18"/>
  <c r="S2" i="18"/>
  <c r="L2" i="18"/>
  <c r="T2" i="18"/>
  <c r="F2" i="18"/>
  <c r="N2" i="18"/>
  <c r="V2" i="18"/>
  <c r="G2" i="18"/>
  <c r="O2" i="18"/>
  <c r="H2" i="18"/>
  <c r="P2" i="18"/>
  <c r="Q2" i="18"/>
  <c r="B2" i="18"/>
  <c r="J2" i="18"/>
  <c r="C2" i="18"/>
  <c r="D2" i="18"/>
  <c r="U2" i="19"/>
  <c r="Q2" i="19"/>
  <c r="O2" i="19"/>
  <c r="M2" i="19"/>
  <c r="I2" i="19"/>
  <c r="G2" i="19"/>
  <c r="E2" i="19"/>
  <c r="T2" i="19"/>
  <c r="L2" i="19"/>
  <c r="S2" i="19"/>
  <c r="V2" i="19"/>
  <c r="C2" i="19"/>
  <c r="J2" i="19"/>
  <c r="H2" i="19"/>
  <c r="F2" i="19"/>
  <c r="B2" i="19"/>
  <c r="D2" i="19"/>
  <c r="N2" i="19"/>
  <c r="P2" i="19"/>
  <c r="R2" i="19"/>
  <c r="K2" i="19"/>
  <c r="J2" i="22"/>
  <c r="K2" i="22"/>
  <c r="R2" i="22"/>
  <c r="U2" i="22"/>
  <c r="C2" i="22"/>
  <c r="Q2" i="22"/>
  <c r="O2" i="22"/>
  <c r="M2" i="22"/>
  <c r="I2" i="22"/>
  <c r="G2" i="22"/>
  <c r="E2" i="22"/>
  <c r="X2" i="22"/>
  <c r="V2" i="22"/>
  <c r="T2" i="22"/>
  <c r="H2" i="22"/>
  <c r="F2" i="22"/>
  <c r="D2" i="22"/>
  <c r="S2" i="22"/>
  <c r="B2" i="22"/>
  <c r="N2" i="22"/>
  <c r="P2" i="22"/>
  <c r="L2" i="22"/>
  <c r="U2" i="23"/>
  <c r="S2" i="23"/>
  <c r="J2" i="23"/>
  <c r="B2" i="23"/>
  <c r="O2" i="23"/>
  <c r="M2" i="23"/>
  <c r="K2" i="23"/>
  <c r="G2" i="23"/>
  <c r="E2" i="23"/>
  <c r="C2" i="23"/>
  <c r="R2" i="23"/>
  <c r="Q2" i="23"/>
  <c r="I2" i="23"/>
  <c r="V2" i="23"/>
  <c r="T2" i="23"/>
  <c r="H2" i="23"/>
  <c r="F2" i="23"/>
  <c r="D2" i="23"/>
  <c r="N2" i="23"/>
  <c r="L2" i="23"/>
  <c r="P2" i="23"/>
  <c r="E5" i="16"/>
  <c r="M5" i="16"/>
  <c r="U5" i="16"/>
  <c r="B5" i="16"/>
  <c r="G5" i="16"/>
  <c r="O5" i="16"/>
  <c r="W5" i="16"/>
  <c r="H5" i="16"/>
  <c r="P5" i="16"/>
  <c r="I5" i="16"/>
  <c r="T5" i="16"/>
  <c r="C5" i="16"/>
  <c r="J5" i="16"/>
  <c r="V5" i="16"/>
  <c r="K5" i="16"/>
  <c r="F5" i="16"/>
  <c r="L5" i="16"/>
  <c r="Q5" i="16"/>
  <c r="S5" i="16"/>
  <c r="N5" i="16"/>
  <c r="D5" i="16"/>
  <c r="R5" i="16"/>
  <c r="H5" i="17"/>
  <c r="P5" i="17"/>
  <c r="I5" i="17"/>
  <c r="Q5" i="17"/>
  <c r="J5" i="17"/>
  <c r="R5" i="17"/>
  <c r="C5" i="17"/>
  <c r="K5" i="17"/>
  <c r="S5" i="17"/>
  <c r="N5" i="17"/>
  <c r="O5" i="17"/>
  <c r="G5" i="17"/>
  <c r="D5" i="17"/>
  <c r="T5" i="17"/>
  <c r="E5" i="17"/>
  <c r="U5" i="17"/>
  <c r="F5" i="17"/>
  <c r="V5" i="17"/>
  <c r="B5" i="17"/>
  <c r="L5" i="17"/>
  <c r="M5" i="17"/>
  <c r="C5" i="18"/>
  <c r="K5" i="18"/>
  <c r="S5" i="18"/>
  <c r="D5" i="18"/>
  <c r="L5" i="18"/>
  <c r="T5" i="18"/>
  <c r="B5" i="18"/>
  <c r="E5" i="18"/>
  <c r="M5" i="18"/>
  <c r="U5" i="18"/>
  <c r="F5" i="18"/>
  <c r="N5" i="18"/>
  <c r="V5" i="18"/>
  <c r="I5" i="18"/>
  <c r="R5" i="18"/>
  <c r="J5" i="18"/>
  <c r="H5" i="18"/>
  <c r="O5" i="18"/>
  <c r="P5" i="18"/>
  <c r="Q5" i="18"/>
  <c r="G5" i="18"/>
  <c r="L5" i="19"/>
  <c r="F5" i="19"/>
  <c r="R5" i="19"/>
  <c r="B5" i="19"/>
  <c r="T5" i="19"/>
  <c r="N5" i="19"/>
  <c r="H5" i="19"/>
  <c r="J5" i="19"/>
  <c r="V5" i="19"/>
  <c r="P5" i="19"/>
  <c r="C5" i="19"/>
  <c r="E5" i="19"/>
  <c r="K5" i="19"/>
  <c r="M5" i="19"/>
  <c r="G5" i="19"/>
  <c r="Q5" i="19"/>
  <c r="D5" i="19"/>
  <c r="O5" i="19"/>
  <c r="S5" i="19"/>
  <c r="U5" i="19"/>
  <c r="I5" i="19"/>
  <c r="B5" i="22"/>
  <c r="B5" i="23"/>
  <c r="C8" i="16"/>
  <c r="K8" i="16"/>
  <c r="S8" i="16"/>
  <c r="AA8" i="16"/>
  <c r="E8" i="16"/>
  <c r="M8" i="16"/>
  <c r="U8" i="16"/>
  <c r="F8" i="16"/>
  <c r="N8" i="16"/>
  <c r="V8" i="16"/>
  <c r="AD8" i="16"/>
  <c r="H8" i="16"/>
  <c r="T8" i="16"/>
  <c r="R8" i="16"/>
  <c r="I8" i="16"/>
  <c r="W8" i="16"/>
  <c r="J8" i="16"/>
  <c r="P8" i="16"/>
  <c r="L8" i="16"/>
  <c r="B8" i="16"/>
  <c r="G8" i="16"/>
  <c r="O8" i="16"/>
  <c r="D8" i="16"/>
  <c r="Q8" i="16"/>
  <c r="G6" i="16"/>
  <c r="O6" i="16"/>
  <c r="I6" i="16"/>
  <c r="Q6" i="16"/>
  <c r="J6" i="16"/>
  <c r="R6" i="16"/>
  <c r="D6" i="16"/>
  <c r="P6" i="16"/>
  <c r="E6" i="16"/>
  <c r="S6" i="16"/>
  <c r="L6" i="16"/>
  <c r="B6" i="16"/>
  <c r="C6" i="16"/>
  <c r="N6" i="16"/>
  <c r="F6" i="16"/>
  <c r="T6" i="16"/>
  <c r="H6" i="16"/>
  <c r="U6" i="16"/>
  <c r="K6" i="16"/>
  <c r="V6" i="16"/>
  <c r="M6" i="16"/>
  <c r="J6" i="17"/>
  <c r="R6" i="17"/>
  <c r="C6" i="17"/>
  <c r="K6" i="17"/>
  <c r="S6" i="17"/>
  <c r="D6" i="17"/>
  <c r="L6" i="17"/>
  <c r="T6" i="17"/>
  <c r="E6" i="17"/>
  <c r="M6" i="17"/>
  <c r="U6" i="17"/>
  <c r="P6" i="17"/>
  <c r="Q6" i="17"/>
  <c r="F6" i="17"/>
  <c r="V6" i="17"/>
  <c r="G6" i="17"/>
  <c r="B6" i="17"/>
  <c r="I6" i="17"/>
  <c r="O6" i="17"/>
  <c r="H6" i="17"/>
  <c r="N6" i="17"/>
  <c r="E6" i="18"/>
  <c r="M6" i="18"/>
  <c r="U6" i="18"/>
  <c r="B6" i="18"/>
  <c r="F6" i="18"/>
  <c r="N6" i="18"/>
  <c r="V6" i="18"/>
  <c r="G6" i="18"/>
  <c r="O6" i="18"/>
  <c r="H6" i="18"/>
  <c r="P6" i="18"/>
  <c r="K6" i="18"/>
  <c r="L6" i="18"/>
  <c r="J6" i="18"/>
  <c r="Q6" i="18"/>
  <c r="D6" i="18"/>
  <c r="R6" i="18"/>
  <c r="T6" i="18"/>
  <c r="C6" i="18"/>
  <c r="S6" i="18"/>
  <c r="I6" i="18"/>
  <c r="H6" i="19"/>
  <c r="P6" i="19"/>
  <c r="C6" i="19"/>
  <c r="X6" i="19"/>
  <c r="O6" i="19"/>
  <c r="K6" i="19"/>
  <c r="I6" i="19"/>
  <c r="S6" i="19"/>
  <c r="Q6" i="19"/>
  <c r="B6" i="19"/>
  <c r="G6" i="19"/>
  <c r="J6" i="19"/>
  <c r="L6" i="19"/>
  <c r="M6" i="19"/>
  <c r="N6" i="19"/>
  <c r="R6" i="19"/>
  <c r="T6" i="19"/>
  <c r="U6" i="19"/>
  <c r="V6" i="19"/>
  <c r="D6" i="19"/>
  <c r="E6" i="19"/>
  <c r="F6" i="19"/>
  <c r="F9" i="16"/>
  <c r="N9" i="16"/>
  <c r="V9" i="16"/>
  <c r="AD9" i="16"/>
  <c r="G9" i="16"/>
  <c r="O9" i="16"/>
  <c r="H9" i="16"/>
  <c r="P9" i="16"/>
  <c r="I9" i="16"/>
  <c r="Q9" i="16"/>
  <c r="B9" i="16"/>
  <c r="M9" i="16"/>
  <c r="Z9" i="16"/>
  <c r="R9" i="16"/>
  <c r="J9" i="16"/>
  <c r="C9" i="16"/>
  <c r="S9" i="16"/>
  <c r="D9" i="16"/>
  <c r="T9" i="16"/>
  <c r="L9" i="16"/>
  <c r="E9" i="16"/>
  <c r="U9" i="16"/>
  <c r="K9" i="16"/>
  <c r="AA9" i="16"/>
  <c r="I7" i="16"/>
  <c r="Q7" i="16"/>
  <c r="C7" i="16"/>
  <c r="K7" i="16"/>
  <c r="S7" i="16"/>
  <c r="D7" i="16"/>
  <c r="L7" i="16"/>
  <c r="T7" i="16"/>
  <c r="M7" i="16"/>
  <c r="G7" i="16"/>
  <c r="N7" i="16"/>
  <c r="O7" i="16"/>
  <c r="E7" i="16"/>
  <c r="P7" i="16"/>
  <c r="U7" i="16"/>
  <c r="F7" i="16"/>
  <c r="R7" i="16"/>
  <c r="B7" i="16"/>
  <c r="J7" i="16"/>
  <c r="H7" i="16"/>
  <c r="V7" i="16"/>
  <c r="D7" i="17"/>
  <c r="L7" i="17"/>
  <c r="T7" i="17"/>
  <c r="E7" i="17"/>
  <c r="M7" i="17"/>
  <c r="U7" i="17"/>
  <c r="F7" i="17"/>
  <c r="N7" i="17"/>
  <c r="V7" i="17"/>
  <c r="G7" i="17"/>
  <c r="O7" i="17"/>
  <c r="B7" i="17"/>
  <c r="R7" i="17"/>
  <c r="K7" i="17"/>
  <c r="C7" i="17"/>
  <c r="S7" i="17"/>
  <c r="H7" i="17"/>
  <c r="I7" i="17"/>
  <c r="J7" i="17"/>
  <c r="Q7" i="17"/>
  <c r="P7" i="17"/>
  <c r="G7" i="18"/>
  <c r="O7" i="18"/>
  <c r="H7" i="18"/>
  <c r="P7" i="18"/>
  <c r="X7" i="18"/>
  <c r="I7" i="18"/>
  <c r="Q7" i="18"/>
  <c r="J7" i="18"/>
  <c r="R7" i="18"/>
  <c r="M7" i="18"/>
  <c r="V7" i="18"/>
  <c r="N7" i="18"/>
  <c r="B7" i="18"/>
  <c r="F7" i="18"/>
  <c r="L7" i="18"/>
  <c r="C7" i="18"/>
  <c r="S7" i="18"/>
  <c r="D7" i="18"/>
  <c r="T7" i="18"/>
  <c r="E7" i="18"/>
  <c r="U7" i="18"/>
  <c r="K7" i="18"/>
  <c r="J7" i="19"/>
  <c r="L7" i="19"/>
  <c r="V7" i="19"/>
  <c r="K7" i="19"/>
  <c r="T7" i="19"/>
  <c r="E7" i="19"/>
  <c r="G7" i="19"/>
  <c r="H7" i="19"/>
  <c r="I7" i="19"/>
  <c r="M7" i="19"/>
  <c r="R7" i="19"/>
  <c r="O7" i="19"/>
  <c r="P7" i="19"/>
  <c r="Q7" i="19"/>
  <c r="C7" i="19"/>
  <c r="U7" i="19"/>
  <c r="S7" i="19"/>
  <c r="F7" i="19"/>
  <c r="D7" i="19"/>
  <c r="N7" i="19"/>
  <c r="B7" i="19"/>
  <c r="AE9" i="23" l="1"/>
  <c r="AA17" i="22"/>
  <c r="AE2" i="23"/>
  <c r="W23" i="17"/>
  <c r="B26" i="20"/>
  <c r="C26" i="20" s="1"/>
  <c r="D26" i="20" s="1"/>
  <c r="E26" i="20" s="1"/>
  <c r="F26" i="20" s="1"/>
  <c r="G26" i="20" s="1"/>
  <c r="H26" i="20" s="1"/>
  <c r="I26" i="20" s="1"/>
  <c r="J26" i="20" s="1"/>
  <c r="K26" i="20" s="1"/>
  <c r="L26" i="20" s="1"/>
  <c r="M26" i="20" s="1"/>
  <c r="N26" i="20" s="1"/>
  <c r="O26" i="20" s="1"/>
  <c r="P26" i="20" s="1"/>
  <c r="Q26" i="20" s="1"/>
  <c r="R26" i="20" s="1"/>
  <c r="S26" i="20" s="1"/>
  <c r="T26" i="20" s="1"/>
  <c r="U26" i="20" s="1"/>
  <c r="V26" i="20" s="1"/>
  <c r="W26" i="20" s="1"/>
  <c r="X26" i="20" s="1"/>
  <c r="Y26" i="20" s="1"/>
  <c r="Z26" i="20" s="1"/>
  <c r="AA26" i="20" s="1"/>
  <c r="AB26" i="20" s="1"/>
  <c r="AC26" i="20" s="1"/>
  <c r="AD26" i="20" s="1"/>
  <c r="AE26" i="20" s="1"/>
  <c r="AF26" i="20" s="1"/>
  <c r="B14" i="20"/>
  <c r="C14" i="20" s="1"/>
  <c r="D14" i="20" s="1"/>
  <c r="E14" i="20" s="1"/>
  <c r="F14" i="20" s="1"/>
  <c r="G14" i="20" s="1"/>
  <c r="H14" i="20" s="1"/>
  <c r="I14" i="20" s="1"/>
  <c r="J14" i="20" s="1"/>
  <c r="K14" i="20" s="1"/>
  <c r="L14" i="20" s="1"/>
  <c r="M14" i="20" s="1"/>
  <c r="N14" i="20" s="1"/>
  <c r="O14" i="20" s="1"/>
  <c r="P14" i="20" s="1"/>
  <c r="Q14" i="20" s="1"/>
  <c r="R14" i="20" s="1"/>
  <c r="S14" i="20" s="1"/>
  <c r="T14" i="20" s="1"/>
  <c r="U14" i="20" s="1"/>
  <c r="V14" i="20" s="1"/>
  <c r="W14" i="20" s="1"/>
  <c r="X14" i="20" s="1"/>
  <c r="Y14" i="20" s="1"/>
  <c r="Z14" i="20" s="1"/>
  <c r="AA14" i="20" s="1"/>
  <c r="AB14" i="20" s="1"/>
  <c r="AC14" i="20" s="1"/>
  <c r="AD14" i="20" s="1"/>
  <c r="AE14" i="20" s="1"/>
  <c r="AF14" i="20" s="1"/>
  <c r="B13" i="20"/>
  <c r="C13" i="20" s="1"/>
  <c r="D13" i="20" s="1"/>
  <c r="E13" i="20" s="1"/>
  <c r="F13" i="20" s="1"/>
  <c r="G13" i="20" s="1"/>
  <c r="H13" i="20" s="1"/>
  <c r="I13" i="20" s="1"/>
  <c r="J13" i="20" s="1"/>
  <c r="K13" i="20" s="1"/>
  <c r="L13" i="20" s="1"/>
  <c r="M13" i="20" s="1"/>
  <c r="N13" i="20" s="1"/>
  <c r="O13" i="20" s="1"/>
  <c r="P13" i="20" s="1"/>
  <c r="Q13" i="20" s="1"/>
  <c r="R13" i="20" s="1"/>
  <c r="S13" i="20" s="1"/>
  <c r="T13" i="20" s="1"/>
  <c r="U13" i="20" s="1"/>
  <c r="V13" i="20" s="1"/>
  <c r="W13" i="20" s="1"/>
  <c r="X13" i="20" s="1"/>
  <c r="Y13" i="20" s="1"/>
  <c r="Z13" i="20" s="1"/>
  <c r="AA13" i="20" s="1"/>
  <c r="AB13" i="20" s="1"/>
  <c r="AC13" i="20" s="1"/>
  <c r="AD13" i="20" s="1"/>
  <c r="AE13" i="20" s="1"/>
  <c r="AF13" i="20" s="1"/>
  <c r="Y15" i="22"/>
  <c r="Y2" i="18"/>
  <c r="W23" i="18"/>
  <c r="X9" i="18"/>
  <c r="X6" i="17"/>
  <c r="AB2" i="16"/>
  <c r="AE23" i="22"/>
  <c r="AE5" i="23"/>
  <c r="AE13" i="19"/>
  <c r="AE26" i="22"/>
  <c r="AC2" i="18"/>
  <c r="AE14" i="19"/>
  <c r="AE13" i="23"/>
  <c r="AE8" i="19"/>
  <c r="AE6" i="23"/>
  <c r="AE5" i="19"/>
  <c r="AE7" i="23"/>
  <c r="Y9" i="18"/>
  <c r="AC9" i="18"/>
  <c r="AE9" i="22"/>
  <c r="AE7" i="22"/>
  <c r="Y7" i="17"/>
  <c r="AE23" i="19"/>
  <c r="AC23" i="18"/>
  <c r="AC13" i="18"/>
  <c r="AE5" i="22"/>
  <c r="AE13" i="22"/>
  <c r="AE2" i="22"/>
  <c r="AE9" i="19"/>
  <c r="AC14" i="18"/>
  <c r="AE26" i="19"/>
  <c r="AE8" i="23"/>
  <c r="AE7" i="19"/>
  <c r="AE6" i="19"/>
  <c r="AC5" i="18"/>
  <c r="AE2" i="19"/>
  <c r="AE6" i="22"/>
  <c r="AE26" i="23"/>
  <c r="AE14" i="23"/>
  <c r="AE8" i="22"/>
  <c r="AE14" i="22"/>
  <c r="AF23" i="19"/>
  <c r="AC8" i="16"/>
  <c r="Y15" i="23"/>
  <c r="AA21" i="15"/>
  <c r="AD7" i="17"/>
  <c r="Y6" i="17"/>
  <c r="Y5" i="17"/>
  <c r="Y2" i="22"/>
  <c r="X2" i="19"/>
  <c r="Y9" i="17"/>
  <c r="AA22" i="15"/>
  <c r="W2" i="22"/>
  <c r="AF9" i="16"/>
  <c r="W9" i="19"/>
  <c r="X23" i="19"/>
  <c r="AD23" i="17"/>
  <c r="X23" i="17"/>
  <c r="Y8" i="18"/>
  <c r="Y7" i="18"/>
  <c r="W6" i="19"/>
  <c r="X5" i="19"/>
  <c r="W2" i="19"/>
  <c r="W23" i="19"/>
  <c r="X8" i="19"/>
  <c r="Y8" i="17"/>
  <c r="Y5" i="18"/>
  <c r="Y6" i="18"/>
  <c r="W2" i="23"/>
  <c r="Y2" i="17"/>
  <c r="Y23" i="17"/>
  <c r="W7" i="19"/>
  <c r="AF7" i="16"/>
  <c r="AC9" i="16"/>
  <c r="X2" i="23"/>
  <c r="Z2" i="18"/>
  <c r="X9" i="19"/>
  <c r="Y23" i="18"/>
  <c r="W8" i="19"/>
  <c r="AA17" i="19"/>
  <c r="X6" i="18"/>
  <c r="AA16" i="23"/>
  <c r="AA19" i="15"/>
  <c r="AA20" i="15"/>
  <c r="Z7" i="16"/>
  <c r="AB14" i="19"/>
  <c r="AB13" i="19"/>
  <c r="AB7" i="19"/>
  <c r="AB9" i="19"/>
  <c r="AF8" i="17"/>
  <c r="Z6" i="16"/>
  <c r="AB8" i="19"/>
  <c r="Z8" i="16"/>
  <c r="AF2" i="17"/>
  <c r="AB5" i="19"/>
  <c r="AC7" i="16"/>
  <c r="Y6" i="19"/>
  <c r="AC5" i="16"/>
  <c r="AC2" i="16"/>
  <c r="AC23" i="16"/>
  <c r="Z7" i="19"/>
  <c r="AB6" i="17"/>
  <c r="Y5" i="19"/>
  <c r="Z5" i="16"/>
  <c r="Y7" i="19"/>
  <c r="AC7" i="18"/>
  <c r="Y2" i="23"/>
  <c r="AC8" i="18"/>
  <c r="Y23" i="19"/>
  <c r="Y8" i="19"/>
  <c r="AC6" i="18"/>
  <c r="Y2" i="19"/>
  <c r="Z23" i="16"/>
  <c r="AC14" i="15"/>
  <c r="AC6" i="16"/>
  <c r="Z2" i="16"/>
  <c r="AC13" i="15"/>
  <c r="W7" i="17"/>
  <c r="W7" i="16"/>
  <c r="X5" i="16"/>
  <c r="X9" i="16"/>
  <c r="X8" i="16"/>
  <c r="X23" i="16"/>
  <c r="W9" i="17"/>
  <c r="AB9" i="18"/>
  <c r="Z7" i="18"/>
  <c r="AB5" i="18"/>
  <c r="Z23" i="18"/>
  <c r="AB23" i="18"/>
  <c r="W8" i="17"/>
  <c r="X6" i="16"/>
  <c r="AB7" i="18"/>
  <c r="W9" i="16"/>
  <c r="Z6" i="18"/>
  <c r="W5" i="17"/>
  <c r="W2" i="17"/>
  <c r="AD2" i="17"/>
  <c r="W23" i="16"/>
  <c r="AD9" i="17"/>
  <c r="X7" i="16"/>
  <c r="W6" i="17"/>
  <c r="Z5" i="18"/>
  <c r="X2" i="16"/>
  <c r="Z9" i="18"/>
  <c r="AD8" i="17"/>
  <c r="AB8" i="18"/>
  <c r="W14" i="17"/>
  <c r="AB6" i="18"/>
  <c r="AD6" i="17"/>
  <c r="W6" i="16"/>
  <c r="AD5" i="17"/>
  <c r="AB2" i="18"/>
  <c r="AA7" i="16"/>
  <c r="AB2" i="22"/>
  <c r="AF2" i="19"/>
  <c r="AA2" i="16"/>
  <c r="AD9" i="19"/>
  <c r="AC9" i="19"/>
  <c r="AA23" i="19"/>
  <c r="AD23" i="19"/>
  <c r="AF23" i="17"/>
  <c r="AD7" i="19"/>
  <c r="AD7" i="16"/>
  <c r="Z6" i="17"/>
  <c r="AD6" i="16"/>
  <c r="AD5" i="19"/>
  <c r="AF5" i="17"/>
  <c r="AD2" i="22"/>
  <c r="Z2" i="17"/>
  <c r="AB23" i="19"/>
  <c r="AF13" i="17"/>
  <c r="AD6" i="19"/>
  <c r="AE5" i="18"/>
  <c r="AB2" i="23"/>
  <c r="AF2" i="22"/>
  <c r="AD2" i="16"/>
  <c r="AF14" i="17"/>
  <c r="Z7" i="17"/>
  <c r="AB6" i="19"/>
  <c r="Z5" i="17"/>
  <c r="AD2" i="23"/>
  <c r="Z8" i="17"/>
  <c r="AA5" i="16"/>
  <c r="Z9" i="17"/>
  <c r="AF7" i="17"/>
  <c r="AA6" i="16"/>
  <c r="AD5" i="16"/>
  <c r="AA2" i="22"/>
  <c r="AE2" i="18"/>
  <c r="AA9" i="19"/>
  <c r="AF9" i="17"/>
  <c r="AE8" i="18"/>
  <c r="AD2" i="19"/>
  <c r="AD23" i="16"/>
  <c r="AE7" i="18"/>
  <c r="AE6" i="18"/>
  <c r="AF6" i="17"/>
  <c r="AC2" i="22"/>
  <c r="Z23" i="17"/>
  <c r="AA23" i="16"/>
  <c r="AB23" i="16"/>
  <c r="AB18" i="15"/>
  <c r="AB22" i="15"/>
  <c r="AB21" i="15"/>
  <c r="AB20" i="15"/>
  <c r="AB19" i="15"/>
  <c r="AF12" i="16"/>
  <c r="AF11" i="16"/>
  <c r="AD12" i="17"/>
  <c r="AD11" i="17"/>
  <c r="X12" i="23"/>
  <c r="X11" i="22"/>
  <c r="X11" i="23"/>
  <c r="X12" i="22"/>
  <c r="X12" i="19"/>
  <c r="X11" i="19"/>
  <c r="W11" i="18"/>
  <c r="W12" i="18"/>
  <c r="AC17" i="19"/>
  <c r="AC17" i="22"/>
  <c r="AC16" i="19"/>
  <c r="AC17" i="23"/>
  <c r="AC16" i="22"/>
  <c r="AC16" i="23"/>
  <c r="Y21" i="15"/>
  <c r="Y20" i="15"/>
  <c r="Y19" i="15"/>
  <c r="Y18" i="15"/>
  <c r="Y22" i="15"/>
  <c r="Z12" i="17"/>
  <c r="Z11" i="17"/>
  <c r="AD20" i="17"/>
  <c r="AD19" i="17"/>
  <c r="AD18" i="17"/>
  <c r="AD22" i="17"/>
  <c r="AD21" i="17"/>
  <c r="W18" i="22"/>
  <c r="W22" i="22"/>
  <c r="W20" i="23"/>
  <c r="W19" i="19"/>
  <c r="W19" i="18"/>
  <c r="W21" i="22"/>
  <c r="W19" i="23"/>
  <c r="W18" i="19"/>
  <c r="W22" i="19"/>
  <c r="W18" i="18"/>
  <c r="W22" i="18"/>
  <c r="W20" i="22"/>
  <c r="W18" i="23"/>
  <c r="W22" i="23"/>
  <c r="W21" i="19"/>
  <c r="W21" i="18"/>
  <c r="W19" i="22"/>
  <c r="W20" i="18"/>
  <c r="W21" i="23"/>
  <c r="W20" i="19"/>
  <c r="AE18" i="22"/>
  <c r="AE22" i="22"/>
  <c r="AE20" i="23"/>
  <c r="AE19" i="19"/>
  <c r="AE19" i="18"/>
  <c r="AE21" i="22"/>
  <c r="AE19" i="23"/>
  <c r="AE18" i="19"/>
  <c r="AE22" i="19"/>
  <c r="AE18" i="18"/>
  <c r="AE22" i="18"/>
  <c r="AE20" i="22"/>
  <c r="AE18" i="23"/>
  <c r="AE22" i="23"/>
  <c r="AE21" i="19"/>
  <c r="AE21" i="18"/>
  <c r="AE19" i="22"/>
  <c r="AE20" i="18"/>
  <c r="AE21" i="23"/>
  <c r="AE20" i="19"/>
  <c r="AB17" i="18"/>
  <c r="AB16" i="18"/>
  <c r="W15" i="19"/>
  <c r="W15" i="22"/>
  <c r="W15" i="23"/>
  <c r="AC17" i="18"/>
  <c r="AC16" i="18"/>
  <c r="Y16" i="17"/>
  <c r="Y17" i="17"/>
  <c r="AB19" i="17"/>
  <c r="AB18" i="17"/>
  <c r="AB22" i="17"/>
  <c r="AB21" i="17"/>
  <c r="AB20" i="17"/>
  <c r="AB17" i="22"/>
  <c r="AB16" i="19"/>
  <c r="AB17" i="23"/>
  <c r="AB16" i="22"/>
  <c r="AB16" i="23"/>
  <c r="AB17" i="19"/>
  <c r="AE12" i="23"/>
  <c r="AE11" i="22"/>
  <c r="AE11" i="23"/>
  <c r="AE12" i="19"/>
  <c r="AE12" i="22"/>
  <c r="AE11" i="19"/>
  <c r="AB9" i="16"/>
  <c r="AF6" i="19"/>
  <c r="AC6" i="19"/>
  <c r="Z5" i="19"/>
  <c r="AA2" i="19"/>
  <c r="AB2" i="17"/>
  <c r="AF9" i="19"/>
  <c r="AC23" i="19"/>
  <c r="AF8" i="19"/>
  <c r="AA8" i="17"/>
  <c r="B12" i="20"/>
  <c r="C12" i="20" s="1"/>
  <c r="D12" i="20" s="1"/>
  <c r="E12" i="20" s="1"/>
  <c r="F12" i="20" s="1"/>
  <c r="G12" i="20" s="1"/>
  <c r="H12" i="20" s="1"/>
  <c r="I12" i="20" s="1"/>
  <c r="J12" i="20" s="1"/>
  <c r="K12" i="20" s="1"/>
  <c r="L12" i="20" s="1"/>
  <c r="M12" i="20" s="1"/>
  <c r="N12" i="20" s="1"/>
  <c r="O12" i="20" s="1"/>
  <c r="P12" i="20" s="1"/>
  <c r="Q12" i="20" s="1"/>
  <c r="R12" i="20" s="1"/>
  <c r="S12" i="20" s="1"/>
  <c r="T12" i="20" s="1"/>
  <c r="U12" i="20" s="1"/>
  <c r="V12" i="20" s="1"/>
  <c r="W12" i="20" s="1"/>
  <c r="X12" i="20" s="1"/>
  <c r="Y12" i="20" s="1"/>
  <c r="Z12" i="20" s="1"/>
  <c r="AA12" i="20" s="1"/>
  <c r="AB12" i="20" s="1"/>
  <c r="AC12" i="20" s="1"/>
  <c r="AD12" i="20" s="1"/>
  <c r="AE12" i="20" s="1"/>
  <c r="AF12" i="20" s="1"/>
  <c r="B11" i="20"/>
  <c r="C11" i="20" s="1"/>
  <c r="D11" i="20" s="1"/>
  <c r="E11" i="20" s="1"/>
  <c r="F11" i="20" s="1"/>
  <c r="G11" i="20" s="1"/>
  <c r="H11" i="20" s="1"/>
  <c r="I11" i="20" s="1"/>
  <c r="J11" i="20" s="1"/>
  <c r="K11" i="20" s="1"/>
  <c r="L11" i="20" s="1"/>
  <c r="M11" i="20" s="1"/>
  <c r="N11" i="20" s="1"/>
  <c r="O11" i="20" s="1"/>
  <c r="P11" i="20" s="1"/>
  <c r="Q11" i="20" s="1"/>
  <c r="R11" i="20" s="1"/>
  <c r="S11" i="20" s="1"/>
  <c r="T11" i="20" s="1"/>
  <c r="U11" i="20" s="1"/>
  <c r="V11" i="20" s="1"/>
  <c r="W11" i="20" s="1"/>
  <c r="X11" i="20" s="1"/>
  <c r="Y11" i="20" s="1"/>
  <c r="Z11" i="20" s="1"/>
  <c r="AA11" i="20" s="1"/>
  <c r="AB11" i="20" s="1"/>
  <c r="AC11" i="20" s="1"/>
  <c r="AD11" i="20" s="1"/>
  <c r="AE11" i="20" s="1"/>
  <c r="AF11" i="20" s="1"/>
  <c r="AC11" i="23"/>
  <c r="AC12" i="19"/>
  <c r="AC12" i="22"/>
  <c r="AC11" i="19"/>
  <c r="AC12" i="23"/>
  <c r="AC11" i="22"/>
  <c r="AE11" i="18"/>
  <c r="AE12" i="18"/>
  <c r="AA16" i="17"/>
  <c r="AA17" i="17"/>
  <c r="AA17" i="15"/>
  <c r="AA16" i="15"/>
  <c r="AD16" i="17"/>
  <c r="AD17" i="17"/>
  <c r="Z12" i="15"/>
  <c r="Z11" i="15"/>
  <c r="Y12" i="16"/>
  <c r="Y11" i="16"/>
  <c r="AB17" i="16"/>
  <c r="AB16" i="16"/>
  <c r="X21" i="17"/>
  <c r="X20" i="17"/>
  <c r="X19" i="17"/>
  <c r="X18" i="17"/>
  <c r="X22" i="17"/>
  <c r="AC20" i="17"/>
  <c r="AC19" i="17"/>
  <c r="AC18" i="17"/>
  <c r="AC22" i="17"/>
  <c r="AC21" i="17"/>
  <c r="X21" i="23"/>
  <c r="X20" i="19"/>
  <c r="X20" i="18"/>
  <c r="X18" i="22"/>
  <c r="X22" i="22"/>
  <c r="X20" i="23"/>
  <c r="X19" i="19"/>
  <c r="X19" i="18"/>
  <c r="X21" i="22"/>
  <c r="X19" i="23"/>
  <c r="X18" i="19"/>
  <c r="X22" i="19"/>
  <c r="X18" i="18"/>
  <c r="X22" i="18"/>
  <c r="X20" i="22"/>
  <c r="X18" i="23"/>
  <c r="X22" i="23"/>
  <c r="X21" i="19"/>
  <c r="X21" i="18"/>
  <c r="X19" i="22"/>
  <c r="Z18" i="17"/>
  <c r="Z22" i="17"/>
  <c r="Z21" i="17"/>
  <c r="Z20" i="17"/>
  <c r="Z19" i="17"/>
  <c r="AB12" i="18"/>
  <c r="AB11" i="18"/>
  <c r="X16" i="23"/>
  <c r="X17" i="19"/>
  <c r="X17" i="22"/>
  <c r="X16" i="19"/>
  <c r="X16" i="22"/>
  <c r="X17" i="23"/>
  <c r="W20" i="15"/>
  <c r="W19" i="15"/>
  <c r="W18" i="15"/>
  <c r="W22" i="15"/>
  <c r="W21" i="15"/>
  <c r="AF16" i="17"/>
  <c r="AF17" i="17"/>
  <c r="X16" i="16"/>
  <c r="X17" i="16"/>
  <c r="W17" i="15"/>
  <c r="W16" i="15"/>
  <c r="AD11" i="18"/>
  <c r="AD12" i="18"/>
  <c r="AB11" i="15"/>
  <c r="AB12" i="15"/>
  <c r="AF17" i="15"/>
  <c r="AF16" i="15"/>
  <c r="AC2" i="19"/>
  <c r="AA2" i="17"/>
  <c r="AF2" i="16"/>
  <c r="AF23" i="16"/>
  <c r="AC8" i="19"/>
  <c r="AC17" i="16"/>
  <c r="AC16" i="16"/>
  <c r="AD16" i="16"/>
  <c r="AD17" i="16"/>
  <c r="B17" i="20"/>
  <c r="C17" i="20" s="1"/>
  <c r="D17" i="20" s="1"/>
  <c r="E17" i="20" s="1"/>
  <c r="F17" i="20" s="1"/>
  <c r="G17" i="20" s="1"/>
  <c r="H17" i="20" s="1"/>
  <c r="I17" i="20" s="1"/>
  <c r="J17" i="20" s="1"/>
  <c r="K17" i="20" s="1"/>
  <c r="L17" i="20" s="1"/>
  <c r="M17" i="20" s="1"/>
  <c r="N17" i="20" s="1"/>
  <c r="O17" i="20" s="1"/>
  <c r="P17" i="20" s="1"/>
  <c r="Q17" i="20" s="1"/>
  <c r="R17" i="20" s="1"/>
  <c r="S17" i="20" s="1"/>
  <c r="T17" i="20" s="1"/>
  <c r="U17" i="20" s="1"/>
  <c r="V17" i="20" s="1"/>
  <c r="W17" i="20" s="1"/>
  <c r="X17" i="20" s="1"/>
  <c r="Y17" i="20" s="1"/>
  <c r="Z17" i="20" s="1"/>
  <c r="AA17" i="20" s="1"/>
  <c r="AB17" i="20" s="1"/>
  <c r="AC17" i="20" s="1"/>
  <c r="AD17" i="20" s="1"/>
  <c r="AE17" i="20" s="1"/>
  <c r="AF17" i="20" s="1"/>
  <c r="B16" i="20"/>
  <c r="C16" i="20" s="1"/>
  <c r="D16" i="20" s="1"/>
  <c r="E16" i="20" s="1"/>
  <c r="F16" i="20" s="1"/>
  <c r="G16" i="20" s="1"/>
  <c r="H16" i="20" s="1"/>
  <c r="I16" i="20" s="1"/>
  <c r="J16" i="20" s="1"/>
  <c r="K16" i="20" s="1"/>
  <c r="L16" i="20" s="1"/>
  <c r="M16" i="20" s="1"/>
  <c r="N16" i="20" s="1"/>
  <c r="O16" i="20" s="1"/>
  <c r="P16" i="20" s="1"/>
  <c r="Q16" i="20" s="1"/>
  <c r="R16" i="20" s="1"/>
  <c r="S16" i="20" s="1"/>
  <c r="T16" i="20" s="1"/>
  <c r="U16" i="20" s="1"/>
  <c r="V16" i="20" s="1"/>
  <c r="W16" i="20" s="1"/>
  <c r="X16" i="20" s="1"/>
  <c r="Y16" i="20" s="1"/>
  <c r="Z16" i="20" s="1"/>
  <c r="AA16" i="20" s="1"/>
  <c r="AB16" i="20" s="1"/>
  <c r="AC16" i="20" s="1"/>
  <c r="AD16" i="20" s="1"/>
  <c r="AE16" i="20" s="1"/>
  <c r="AF16" i="20" s="1"/>
  <c r="X19" i="16"/>
  <c r="X18" i="16"/>
  <c r="X22" i="16"/>
  <c r="X21" i="16"/>
  <c r="X20" i="16"/>
  <c r="AC12" i="16"/>
  <c r="AC11" i="16"/>
  <c r="AD17" i="15"/>
  <c r="AD16" i="15"/>
  <c r="W12" i="16"/>
  <c r="W11" i="16"/>
  <c r="AF21" i="23"/>
  <c r="AF20" i="19"/>
  <c r="AF20" i="18"/>
  <c r="AF18" i="22"/>
  <c r="AF22" i="22"/>
  <c r="AF20" i="23"/>
  <c r="AF19" i="19"/>
  <c r="AF19" i="18"/>
  <c r="AF21" i="22"/>
  <c r="AF19" i="23"/>
  <c r="AF18" i="19"/>
  <c r="AF22" i="19"/>
  <c r="AF18" i="18"/>
  <c r="AF22" i="18"/>
  <c r="AF20" i="22"/>
  <c r="AF18" i="23"/>
  <c r="AF22" i="23"/>
  <c r="AF21" i="19"/>
  <c r="AF21" i="18"/>
  <c r="AF19" i="22"/>
  <c r="AE12" i="16"/>
  <c r="AE11" i="16"/>
  <c r="AF12" i="15"/>
  <c r="AF11" i="15"/>
  <c r="AF16" i="16"/>
  <c r="AF17" i="16"/>
  <c r="B19" i="20"/>
  <c r="C19" i="20" s="1"/>
  <c r="D19" i="20" s="1"/>
  <c r="E19" i="20" s="1"/>
  <c r="F19" i="20" s="1"/>
  <c r="G19" i="20" s="1"/>
  <c r="H19" i="20" s="1"/>
  <c r="I19" i="20" s="1"/>
  <c r="J19" i="20" s="1"/>
  <c r="K19" i="20" s="1"/>
  <c r="L19" i="20" s="1"/>
  <c r="M19" i="20" s="1"/>
  <c r="N19" i="20" s="1"/>
  <c r="O19" i="20" s="1"/>
  <c r="P19" i="20" s="1"/>
  <c r="Q19" i="20" s="1"/>
  <c r="R19" i="20" s="1"/>
  <c r="S19" i="20" s="1"/>
  <c r="T19" i="20" s="1"/>
  <c r="U19" i="20" s="1"/>
  <c r="V19" i="20" s="1"/>
  <c r="W19" i="20" s="1"/>
  <c r="X19" i="20" s="1"/>
  <c r="Y19" i="20" s="1"/>
  <c r="Z19" i="20" s="1"/>
  <c r="AA19" i="20" s="1"/>
  <c r="AB19" i="20" s="1"/>
  <c r="AC19" i="20" s="1"/>
  <c r="AD19" i="20" s="1"/>
  <c r="AE19" i="20" s="1"/>
  <c r="AF19" i="20" s="1"/>
  <c r="B20" i="20"/>
  <c r="C20" i="20" s="1"/>
  <c r="D20" i="20" s="1"/>
  <c r="E20" i="20" s="1"/>
  <c r="F20" i="20" s="1"/>
  <c r="G20" i="20" s="1"/>
  <c r="H20" i="20" s="1"/>
  <c r="I20" i="20" s="1"/>
  <c r="J20" i="20" s="1"/>
  <c r="K20" i="20" s="1"/>
  <c r="L20" i="20" s="1"/>
  <c r="M20" i="20" s="1"/>
  <c r="N20" i="20" s="1"/>
  <c r="O20" i="20" s="1"/>
  <c r="P20" i="20" s="1"/>
  <c r="Q20" i="20" s="1"/>
  <c r="R20" i="20" s="1"/>
  <c r="S20" i="20" s="1"/>
  <c r="T20" i="20" s="1"/>
  <c r="U20" i="20" s="1"/>
  <c r="V20" i="20" s="1"/>
  <c r="W20" i="20" s="1"/>
  <c r="X20" i="20" s="1"/>
  <c r="Y20" i="20" s="1"/>
  <c r="Z20" i="20" s="1"/>
  <c r="AA20" i="20" s="1"/>
  <c r="AB20" i="20" s="1"/>
  <c r="AC20" i="20" s="1"/>
  <c r="AD20" i="20" s="1"/>
  <c r="AE20" i="20" s="1"/>
  <c r="AF20" i="20" s="1"/>
  <c r="B21" i="20"/>
  <c r="C21" i="20" s="1"/>
  <c r="D21" i="20" s="1"/>
  <c r="E21" i="20" s="1"/>
  <c r="F21" i="20" s="1"/>
  <c r="G21" i="20" s="1"/>
  <c r="H21" i="20" s="1"/>
  <c r="I21" i="20" s="1"/>
  <c r="J21" i="20" s="1"/>
  <c r="K21" i="20" s="1"/>
  <c r="L21" i="20" s="1"/>
  <c r="M21" i="20" s="1"/>
  <c r="N21" i="20" s="1"/>
  <c r="O21" i="20" s="1"/>
  <c r="P21" i="20" s="1"/>
  <c r="Q21" i="20" s="1"/>
  <c r="R21" i="20" s="1"/>
  <c r="S21" i="20" s="1"/>
  <c r="T21" i="20" s="1"/>
  <c r="U21" i="20" s="1"/>
  <c r="V21" i="20" s="1"/>
  <c r="W21" i="20" s="1"/>
  <c r="X21" i="20" s="1"/>
  <c r="Y21" i="20" s="1"/>
  <c r="Z21" i="20" s="1"/>
  <c r="AA21" i="20" s="1"/>
  <c r="AB21" i="20" s="1"/>
  <c r="AC21" i="20" s="1"/>
  <c r="AD21" i="20" s="1"/>
  <c r="AE21" i="20" s="1"/>
  <c r="AF21" i="20" s="1"/>
  <c r="B22" i="20"/>
  <c r="C22" i="20" s="1"/>
  <c r="D22" i="20" s="1"/>
  <c r="E22" i="20" s="1"/>
  <c r="F22" i="20" s="1"/>
  <c r="G22" i="20" s="1"/>
  <c r="H22" i="20" s="1"/>
  <c r="I22" i="20" s="1"/>
  <c r="J22" i="20" s="1"/>
  <c r="K22" i="20" s="1"/>
  <c r="L22" i="20" s="1"/>
  <c r="M22" i="20" s="1"/>
  <c r="N22" i="20" s="1"/>
  <c r="O22" i="20" s="1"/>
  <c r="P22" i="20" s="1"/>
  <c r="Q22" i="20" s="1"/>
  <c r="R22" i="20" s="1"/>
  <c r="S22" i="20" s="1"/>
  <c r="T22" i="20" s="1"/>
  <c r="U22" i="20" s="1"/>
  <c r="V22" i="20" s="1"/>
  <c r="W22" i="20" s="1"/>
  <c r="X22" i="20" s="1"/>
  <c r="Y22" i="20" s="1"/>
  <c r="Z22" i="20" s="1"/>
  <c r="AA22" i="20" s="1"/>
  <c r="AB22" i="20" s="1"/>
  <c r="AC22" i="20" s="1"/>
  <c r="AD22" i="20" s="1"/>
  <c r="AE22" i="20" s="1"/>
  <c r="AF22" i="20" s="1"/>
  <c r="B18" i="20"/>
  <c r="C18" i="20" s="1"/>
  <c r="D18" i="20" s="1"/>
  <c r="E18" i="20" s="1"/>
  <c r="F18" i="20" s="1"/>
  <c r="G18" i="20" s="1"/>
  <c r="H18" i="20" s="1"/>
  <c r="I18" i="20" s="1"/>
  <c r="J18" i="20" s="1"/>
  <c r="K18" i="20" s="1"/>
  <c r="L18" i="20" s="1"/>
  <c r="M18" i="20" s="1"/>
  <c r="N18" i="20" s="1"/>
  <c r="O18" i="20" s="1"/>
  <c r="P18" i="20" s="1"/>
  <c r="Q18" i="20" s="1"/>
  <c r="R18" i="20" s="1"/>
  <c r="S18" i="20" s="1"/>
  <c r="T18" i="20" s="1"/>
  <c r="U18" i="20" s="1"/>
  <c r="V18" i="20" s="1"/>
  <c r="W18" i="20" s="1"/>
  <c r="X18" i="20" s="1"/>
  <c r="Y18" i="20" s="1"/>
  <c r="Z18" i="20" s="1"/>
  <c r="AA18" i="20" s="1"/>
  <c r="AB18" i="20" s="1"/>
  <c r="AC18" i="20" s="1"/>
  <c r="AD18" i="20" s="1"/>
  <c r="AE18" i="20" s="1"/>
  <c r="AF18" i="20" s="1"/>
  <c r="Z12" i="22"/>
  <c r="Z11" i="19"/>
  <c r="Z12" i="23"/>
  <c r="Z11" i="22"/>
  <c r="Z11" i="23"/>
  <c r="Z12" i="19"/>
  <c r="W12" i="15"/>
  <c r="W11" i="15"/>
  <c r="Z16" i="15"/>
  <c r="Z17" i="15"/>
  <c r="AB17" i="15"/>
  <c r="AB16" i="15"/>
  <c r="Z17" i="18"/>
  <c r="Z16" i="18"/>
  <c r="AA12" i="15"/>
  <c r="AA11" i="15"/>
  <c r="W12" i="23"/>
  <c r="W11" i="22"/>
  <c r="W11" i="23"/>
  <c r="W12" i="19"/>
  <c r="W12" i="22"/>
  <c r="W11" i="19"/>
  <c r="AE17" i="17"/>
  <c r="AE16" i="17"/>
  <c r="W11" i="17"/>
  <c r="W12" i="17"/>
  <c r="W16" i="16"/>
  <c r="W17" i="16"/>
  <c r="X2" i="18"/>
  <c r="AA6" i="19"/>
  <c r="AF8" i="16"/>
  <c r="AC2" i="23"/>
  <c r="Z2" i="19"/>
  <c r="Z9" i="19"/>
  <c r="AB23" i="17"/>
  <c r="AB9" i="17"/>
  <c r="Z17" i="16"/>
  <c r="Z16" i="16"/>
  <c r="AF12" i="18"/>
  <c r="AF11" i="18"/>
  <c r="Z12" i="18"/>
  <c r="Z11" i="18"/>
  <c r="X17" i="17"/>
  <c r="X16" i="17"/>
  <c r="X12" i="16"/>
  <c r="X11" i="16"/>
  <c r="Z15" i="22"/>
  <c r="Z15" i="23"/>
  <c r="Z15" i="19"/>
  <c r="AB12" i="16"/>
  <c r="AB11" i="16"/>
  <c r="AA12" i="17"/>
  <c r="AA11" i="17"/>
  <c r="AE20" i="15"/>
  <c r="AE19" i="15"/>
  <c r="AE18" i="15"/>
  <c r="AE22" i="15"/>
  <c r="AE21" i="15"/>
  <c r="AA20" i="16"/>
  <c r="AA19" i="16"/>
  <c r="AA18" i="16"/>
  <c r="AA22" i="16"/>
  <c r="AA21" i="16"/>
  <c r="Z21" i="15"/>
  <c r="Z20" i="15"/>
  <c r="Z19" i="15"/>
  <c r="Z22" i="15"/>
  <c r="Z18" i="15"/>
  <c r="AE15" i="19"/>
  <c r="AE15" i="22"/>
  <c r="AE15" i="23"/>
  <c r="AA12" i="18"/>
  <c r="AA11" i="18"/>
  <c r="AC15" i="19"/>
  <c r="AC15" i="22"/>
  <c r="AC15" i="23"/>
  <c r="Y19" i="22"/>
  <c r="Y21" i="23"/>
  <c r="Y20" i="19"/>
  <c r="Y20" i="18"/>
  <c r="Y18" i="22"/>
  <c r="Y22" i="22"/>
  <c r="Y20" i="23"/>
  <c r="Y19" i="19"/>
  <c r="Y19" i="18"/>
  <c r="Y21" i="22"/>
  <c r="Y19" i="23"/>
  <c r="Y18" i="19"/>
  <c r="Y22" i="19"/>
  <c r="Y18" i="18"/>
  <c r="Y22" i="18"/>
  <c r="Y20" i="22"/>
  <c r="Y21" i="19"/>
  <c r="Y21" i="18"/>
  <c r="Y22" i="23"/>
  <c r="Y18" i="23"/>
  <c r="AA12" i="19"/>
  <c r="AA12" i="22"/>
  <c r="AA11" i="19"/>
  <c r="AA12" i="23"/>
  <c r="AA11" i="22"/>
  <c r="AA11" i="23"/>
  <c r="AD17" i="18"/>
  <c r="AD16" i="18"/>
  <c r="AB12" i="17"/>
  <c r="AB11" i="17"/>
  <c r="Z16" i="17"/>
  <c r="Z17" i="17"/>
  <c r="AB11" i="23"/>
  <c r="AB12" i="19"/>
  <c r="AB12" i="22"/>
  <c r="AB11" i="19"/>
  <c r="AB12" i="23"/>
  <c r="AB11" i="22"/>
  <c r="AC17" i="15"/>
  <c r="AC16" i="15"/>
  <c r="X20" i="15"/>
  <c r="X19" i="15"/>
  <c r="X18" i="15"/>
  <c r="X22" i="15"/>
  <c r="X21" i="15"/>
  <c r="W16" i="23"/>
  <c r="W17" i="19"/>
  <c r="W17" i="22"/>
  <c r="W16" i="19"/>
  <c r="W17" i="23"/>
  <c r="W16" i="22"/>
  <c r="AA7" i="19"/>
  <c r="Z6" i="19"/>
  <c r="AF5" i="16"/>
  <c r="AF7" i="19"/>
  <c r="AB6" i="16"/>
  <c r="AF6" i="16"/>
  <c r="AC5" i="19"/>
  <c r="AA5" i="17"/>
  <c r="AB5" i="16"/>
  <c r="Z2" i="22"/>
  <c r="Z23" i="19"/>
  <c r="X23" i="18"/>
  <c r="AE16" i="16"/>
  <c r="AE17" i="16"/>
  <c r="AE16" i="23"/>
  <c r="AE17" i="19"/>
  <c r="AE17" i="22"/>
  <c r="AE16" i="19"/>
  <c r="AE17" i="23"/>
  <c r="AE16" i="22"/>
  <c r="AF20" i="15"/>
  <c r="AF19" i="15"/>
  <c r="AF18" i="15"/>
  <c r="AF22" i="15"/>
  <c r="AF21" i="15"/>
  <c r="Z18" i="23"/>
  <c r="Z22" i="23"/>
  <c r="Z21" i="19"/>
  <c r="Z21" i="18"/>
  <c r="Z19" i="22"/>
  <c r="Z21" i="23"/>
  <c r="Z20" i="19"/>
  <c r="Z20" i="18"/>
  <c r="Z18" i="22"/>
  <c r="Z22" i="22"/>
  <c r="Z20" i="23"/>
  <c r="Z19" i="19"/>
  <c r="Z19" i="18"/>
  <c r="Z21" i="22"/>
  <c r="Z19" i="23"/>
  <c r="Z18" i="19"/>
  <c r="Z22" i="19"/>
  <c r="Z18" i="18"/>
  <c r="Z22" i="18"/>
  <c r="Z20" i="22"/>
  <c r="Z20" i="16"/>
  <c r="Z19" i="16"/>
  <c r="Z18" i="16"/>
  <c r="Z22" i="16"/>
  <c r="Z21" i="16"/>
  <c r="AB21" i="16"/>
  <c r="AB20" i="16"/>
  <c r="AB19" i="16"/>
  <c r="AB18" i="16"/>
  <c r="AB22" i="16"/>
  <c r="AA17" i="16"/>
  <c r="AA16" i="16"/>
  <c r="AC16" i="17"/>
  <c r="AC17" i="17"/>
  <c r="AD18" i="16"/>
  <c r="AD22" i="16"/>
  <c r="AD21" i="16"/>
  <c r="AD20" i="16"/>
  <c r="AD19" i="16"/>
  <c r="AC11" i="18"/>
  <c r="AC12" i="18"/>
  <c r="W18" i="16"/>
  <c r="W22" i="16"/>
  <c r="W21" i="16"/>
  <c r="W20" i="16"/>
  <c r="W19" i="16"/>
  <c r="AF12" i="23"/>
  <c r="AF11" i="22"/>
  <c r="AF12" i="22"/>
  <c r="AF11" i="19"/>
  <c r="AF11" i="23"/>
  <c r="AF12" i="19"/>
  <c r="AE11" i="17"/>
  <c r="AE12" i="17"/>
  <c r="AF16" i="18"/>
  <c r="AF17" i="18"/>
  <c r="AD19" i="15"/>
  <c r="AD18" i="15"/>
  <c r="AD22" i="15"/>
  <c r="AD21" i="15"/>
  <c r="AD20" i="15"/>
  <c r="AD17" i="19"/>
  <c r="AD17" i="22"/>
  <c r="AD16" i="19"/>
  <c r="AD17" i="23"/>
  <c r="AD16" i="22"/>
  <c r="AD16" i="23"/>
  <c r="AE18" i="16"/>
  <c r="AE22" i="16"/>
  <c r="AE21" i="16"/>
  <c r="AE20" i="16"/>
  <c r="AE19" i="16"/>
  <c r="W17" i="18"/>
  <c r="W16" i="18"/>
  <c r="AA20" i="22"/>
  <c r="AA18" i="23"/>
  <c r="AA22" i="23"/>
  <c r="AA21" i="19"/>
  <c r="AA21" i="18"/>
  <c r="AA19" i="22"/>
  <c r="AA21" i="23"/>
  <c r="AA20" i="19"/>
  <c r="AA20" i="18"/>
  <c r="AA18" i="22"/>
  <c r="AA22" i="22"/>
  <c r="AA20" i="23"/>
  <c r="AA19" i="19"/>
  <c r="AA19" i="18"/>
  <c r="AA21" i="22"/>
  <c r="AA19" i="23"/>
  <c r="AA22" i="19"/>
  <c r="AA18" i="18"/>
  <c r="AA18" i="19"/>
  <c r="AA22" i="18"/>
  <c r="Y19" i="16"/>
  <c r="Y18" i="16"/>
  <c r="Y22" i="16"/>
  <c r="Y21" i="16"/>
  <c r="Y20" i="16"/>
  <c r="AD11" i="23"/>
  <c r="AD12" i="19"/>
  <c r="AD12" i="22"/>
  <c r="AD11" i="19"/>
  <c r="AD11" i="22"/>
  <c r="AD12" i="23"/>
  <c r="Y18" i="17"/>
  <c r="Y22" i="17"/>
  <c r="Y21" i="17"/>
  <c r="Y20" i="17"/>
  <c r="Y19" i="17"/>
  <c r="AB19" i="23"/>
  <c r="AB18" i="19"/>
  <c r="AB22" i="19"/>
  <c r="AB18" i="18"/>
  <c r="AB22" i="18"/>
  <c r="AB20" i="22"/>
  <c r="AB18" i="23"/>
  <c r="AB22" i="23"/>
  <c r="AB21" i="19"/>
  <c r="AB21" i="18"/>
  <c r="AB19" i="22"/>
  <c r="AB21" i="23"/>
  <c r="AB20" i="19"/>
  <c r="AB20" i="18"/>
  <c r="AB18" i="22"/>
  <c r="AB22" i="22"/>
  <c r="AB20" i="23"/>
  <c r="AB19" i="19"/>
  <c r="AB19" i="18"/>
  <c r="AB21" i="22"/>
  <c r="AA17" i="18"/>
  <c r="AA16" i="18"/>
  <c r="AD20" i="23"/>
  <c r="AD19" i="19"/>
  <c r="AD19" i="18"/>
  <c r="AD21" i="22"/>
  <c r="AD19" i="23"/>
  <c r="AD18" i="19"/>
  <c r="AD22" i="19"/>
  <c r="AD18" i="18"/>
  <c r="AD22" i="18"/>
  <c r="AD20" i="22"/>
  <c r="AD18" i="23"/>
  <c r="AD22" i="23"/>
  <c r="AD21" i="19"/>
  <c r="AD21" i="18"/>
  <c r="AD19" i="22"/>
  <c r="AD21" i="23"/>
  <c r="AD20" i="19"/>
  <c r="AD20" i="18"/>
  <c r="AD22" i="22"/>
  <c r="AD18" i="22"/>
  <c r="AB7" i="17"/>
  <c r="AE7" i="16"/>
  <c r="AB7" i="16"/>
  <c r="AE9" i="16"/>
  <c r="AA6" i="17"/>
  <c r="AB8" i="16"/>
  <c r="AA5" i="19"/>
  <c r="Z2" i="23"/>
  <c r="AE2" i="16"/>
  <c r="AA23" i="17"/>
  <c r="AA8" i="19"/>
  <c r="AC11" i="15"/>
  <c r="AC12" i="15"/>
  <c r="X12" i="15"/>
  <c r="X11" i="15"/>
  <c r="AC12" i="17"/>
  <c r="AC11" i="17"/>
  <c r="AD12" i="15"/>
  <c r="AD11" i="15"/>
  <c r="AE17" i="18"/>
  <c r="AE16" i="18"/>
  <c r="W17" i="17"/>
  <c r="W16" i="17"/>
  <c r="Y16" i="18"/>
  <c r="Y17" i="18"/>
  <c r="AE21" i="17"/>
  <c r="AE20" i="17"/>
  <c r="AE19" i="17"/>
  <c r="AE18" i="17"/>
  <c r="AE22" i="17"/>
  <c r="AB16" i="17"/>
  <c r="AB17" i="17"/>
  <c r="AB15" i="19"/>
  <c r="AB15" i="22"/>
  <c r="AB15" i="23"/>
  <c r="AD12" i="16"/>
  <c r="AD11" i="16"/>
  <c r="Z11" i="16"/>
  <c r="Z12" i="16"/>
  <c r="AA19" i="17"/>
  <c r="AA18" i="17"/>
  <c r="AA22" i="17"/>
  <c r="AA21" i="17"/>
  <c r="AA20" i="17"/>
  <c r="Y17" i="23"/>
  <c r="Y16" i="22"/>
  <c r="Y16" i="23"/>
  <c r="Y17" i="19"/>
  <c r="Y17" i="22"/>
  <c r="Y16" i="19"/>
  <c r="Y12" i="22"/>
  <c r="Y11" i="19"/>
  <c r="Y12" i="23"/>
  <c r="Y11" i="22"/>
  <c r="Y11" i="23"/>
  <c r="Y12" i="19"/>
  <c r="Z17" i="23"/>
  <c r="Z16" i="22"/>
  <c r="Z16" i="23"/>
  <c r="Z17" i="19"/>
  <c r="Z16" i="19"/>
  <c r="Z17" i="22"/>
  <c r="Y12" i="18"/>
  <c r="Y11" i="18"/>
  <c r="Y16" i="15"/>
  <c r="Y17" i="15"/>
  <c r="AC21" i="16"/>
  <c r="AC20" i="16"/>
  <c r="AC19" i="16"/>
  <c r="AC22" i="16"/>
  <c r="AC18" i="16"/>
  <c r="AA7" i="17"/>
  <c r="AE8" i="16"/>
  <c r="X5" i="18"/>
  <c r="AE6" i="16"/>
  <c r="AF5" i="19"/>
  <c r="AB5" i="17"/>
  <c r="AE5" i="16"/>
  <c r="AE23" i="16"/>
  <c r="AA9" i="17"/>
  <c r="AB8" i="17"/>
  <c r="X8" i="18"/>
  <c r="AC19" i="15"/>
  <c r="AC18" i="15"/>
  <c r="AC22" i="15"/>
  <c r="AC21" i="15"/>
  <c r="AC20" i="15"/>
  <c r="Y11" i="17"/>
  <c r="Y12" i="17"/>
  <c r="Y17" i="16"/>
  <c r="Y16" i="16"/>
  <c r="X11" i="17"/>
  <c r="X12" i="17"/>
  <c r="AC21" i="22"/>
  <c r="AC19" i="23"/>
  <c r="AC18" i="19"/>
  <c r="AC22" i="19"/>
  <c r="AC18" i="18"/>
  <c r="AC22" i="18"/>
  <c r="AC20" i="22"/>
  <c r="AC18" i="23"/>
  <c r="AC22" i="23"/>
  <c r="AC21" i="19"/>
  <c r="AC21" i="18"/>
  <c r="AC19" i="22"/>
  <c r="AC21" i="23"/>
  <c r="AC20" i="19"/>
  <c r="AC20" i="18"/>
  <c r="AC18" i="22"/>
  <c r="AC22" i="22"/>
  <c r="AC19" i="18"/>
  <c r="AC20" i="23"/>
  <c r="AC19" i="19"/>
  <c r="X16" i="18"/>
  <c r="X17" i="18"/>
  <c r="AF19" i="16"/>
  <c r="AF18" i="16"/>
  <c r="AF22" i="16"/>
  <c r="AF21" i="16"/>
  <c r="AF20" i="16"/>
  <c r="AD15" i="19"/>
  <c r="AD15" i="22"/>
  <c r="AD15" i="23"/>
  <c r="AF11" i="17"/>
  <c r="AF12" i="17"/>
  <c r="AF21" i="17"/>
  <c r="AF20" i="17"/>
  <c r="AF19" i="17"/>
  <c r="AF22" i="17"/>
  <c r="AF18" i="17"/>
  <c r="AF15" i="19"/>
  <c r="AF15" i="23"/>
  <c r="AF15" i="22"/>
  <c r="W21" i="17"/>
  <c r="W20" i="17"/>
  <c r="W19" i="17"/>
  <c r="W18" i="17"/>
  <c r="W22" i="17"/>
  <c r="Y13" i="18"/>
  <c r="X12" i="18"/>
  <c r="X11" i="18"/>
  <c r="AE17" i="15"/>
  <c r="AE16" i="15"/>
  <c r="AE12" i="15"/>
  <c r="AE11" i="15"/>
  <c r="AF16" i="23"/>
  <c r="AF17" i="19"/>
  <c r="AF17" i="22"/>
  <c r="AF16" i="19"/>
  <c r="AF17" i="23"/>
  <c r="AF16" i="22"/>
  <c r="AA15" i="19"/>
  <c r="AA15" i="22"/>
  <c r="AA15" i="23"/>
  <c r="AA11" i="16"/>
  <c r="AA12" i="16"/>
  <c r="Y7" i="16"/>
  <c r="Y5" i="16"/>
  <c r="Y2" i="16"/>
  <c r="AC23" i="17"/>
  <c r="AD26" i="23"/>
  <c r="AD14" i="22"/>
  <c r="AD8" i="22"/>
  <c r="AD26" i="19"/>
  <c r="AD9" i="22"/>
  <c r="AD14" i="23"/>
  <c r="AD8" i="23"/>
  <c r="AD13" i="22"/>
  <c r="AD7" i="22"/>
  <c r="AD13" i="23"/>
  <c r="AD7" i="23"/>
  <c r="AD23" i="22"/>
  <c r="AD6" i="22"/>
  <c r="AD23" i="23"/>
  <c r="AD6" i="23"/>
  <c r="AD5" i="22"/>
  <c r="AD26" i="22"/>
  <c r="AD5" i="23"/>
  <c r="AD9" i="23"/>
  <c r="X2" i="17"/>
  <c r="X9" i="17"/>
  <c r="W9" i="18"/>
  <c r="AF26" i="19"/>
  <c r="AF5" i="22"/>
  <c r="AF9" i="22"/>
  <c r="AF26" i="22"/>
  <c r="AF5" i="23"/>
  <c r="AF9" i="23"/>
  <c r="AF26" i="23"/>
  <c r="AF14" i="22"/>
  <c r="AF8" i="22"/>
  <c r="AF23" i="22"/>
  <c r="AF14" i="23"/>
  <c r="AF8" i="23"/>
  <c r="AF13" i="22"/>
  <c r="AF7" i="22"/>
  <c r="AF6" i="22"/>
  <c r="AF13" i="23"/>
  <c r="AF7" i="23"/>
  <c r="AF23" i="23"/>
  <c r="AF6" i="23"/>
  <c r="AA13" i="23"/>
  <c r="AA7" i="23"/>
  <c r="AA8" i="23"/>
  <c r="AA23" i="22"/>
  <c r="AA6" i="22"/>
  <c r="AA14" i="23"/>
  <c r="AA23" i="23"/>
  <c r="AA6" i="23"/>
  <c r="AA26" i="19"/>
  <c r="AA5" i="22"/>
  <c r="AA9" i="22"/>
  <c r="AA26" i="22"/>
  <c r="AA5" i="23"/>
  <c r="AA9" i="23"/>
  <c r="AA26" i="23"/>
  <c r="AA14" i="22"/>
  <c r="AA8" i="22"/>
  <c r="AA13" i="22"/>
  <c r="AA7" i="22"/>
  <c r="AC14" i="23"/>
  <c r="AC8" i="23"/>
  <c r="AC13" i="22"/>
  <c r="AC7" i="22"/>
  <c r="AC5" i="23"/>
  <c r="AC13" i="23"/>
  <c r="AC7" i="23"/>
  <c r="AC23" i="22"/>
  <c r="AC6" i="22"/>
  <c r="AC23" i="23"/>
  <c r="AC6" i="23"/>
  <c r="AC9" i="23"/>
  <c r="AC26" i="19"/>
  <c r="AC5" i="22"/>
  <c r="AC9" i="22"/>
  <c r="AC26" i="22"/>
  <c r="AC26" i="23"/>
  <c r="AC14" i="22"/>
  <c r="AC8" i="22"/>
  <c r="W6" i="18"/>
  <c r="Y8" i="16"/>
  <c r="W5" i="18"/>
  <c r="AC5" i="17"/>
  <c r="X5" i="17"/>
  <c r="W26" i="22"/>
  <c r="W5" i="23"/>
  <c r="W9" i="23"/>
  <c r="W26" i="23"/>
  <c r="W14" i="22"/>
  <c r="W8" i="22"/>
  <c r="W6" i="23"/>
  <c r="W14" i="23"/>
  <c r="W8" i="23"/>
  <c r="W13" i="22"/>
  <c r="W7" i="22"/>
  <c r="W23" i="22"/>
  <c r="W13" i="23"/>
  <c r="W7" i="23"/>
  <c r="W23" i="23"/>
  <c r="W6" i="22"/>
  <c r="W26" i="19"/>
  <c r="W5" i="22"/>
  <c r="W9" i="22"/>
  <c r="X26" i="19"/>
  <c r="X5" i="22"/>
  <c r="X9" i="22"/>
  <c r="X26" i="22"/>
  <c r="X5" i="23"/>
  <c r="X9" i="23"/>
  <c r="X6" i="22"/>
  <c r="X26" i="23"/>
  <c r="X14" i="22"/>
  <c r="X8" i="22"/>
  <c r="X14" i="23"/>
  <c r="X8" i="23"/>
  <c r="X13" i="22"/>
  <c r="X7" i="22"/>
  <c r="X23" i="22"/>
  <c r="X13" i="23"/>
  <c r="X7" i="23"/>
  <c r="X23" i="23"/>
  <c r="X6" i="23"/>
  <c r="W7" i="18"/>
  <c r="Y9" i="16"/>
  <c r="Y6" i="16"/>
  <c r="W2" i="18"/>
  <c r="AC9" i="17"/>
  <c r="W8" i="18"/>
  <c r="Z23" i="22"/>
  <c r="Z6" i="22"/>
  <c r="Z23" i="23"/>
  <c r="Z6" i="23"/>
  <c r="Z13" i="22"/>
  <c r="Z26" i="19"/>
  <c r="Z5" i="22"/>
  <c r="Z9" i="22"/>
  <c r="Z26" i="22"/>
  <c r="Z5" i="23"/>
  <c r="Z9" i="23"/>
  <c r="Z7" i="22"/>
  <c r="Z26" i="23"/>
  <c r="Z14" i="22"/>
  <c r="Z8" i="22"/>
  <c r="Z14" i="23"/>
  <c r="Z8" i="23"/>
  <c r="Z13" i="23"/>
  <c r="Z7" i="23"/>
  <c r="Y14" i="18"/>
  <c r="AC6" i="17"/>
  <c r="AC8" i="17"/>
  <c r="AC7" i="17"/>
  <c r="AC2" i="17"/>
  <c r="AF2" i="18"/>
  <c r="AF26" i="18"/>
  <c r="AD23" i="18"/>
  <c r="AD26" i="18"/>
  <c r="X14" i="19"/>
  <c r="X7" i="17"/>
  <c r="Y23" i="16"/>
  <c r="X8" i="17"/>
  <c r="Z8" i="18"/>
  <c r="AA23" i="18"/>
  <c r="AA26" i="18"/>
  <c r="Y23" i="23"/>
  <c r="Y6" i="23"/>
  <c r="Y26" i="19"/>
  <c r="Y5" i="22"/>
  <c r="Y9" i="22"/>
  <c r="Y26" i="22"/>
  <c r="Y5" i="23"/>
  <c r="Y9" i="23"/>
  <c r="Y26" i="23"/>
  <c r="Y14" i="22"/>
  <c r="Y8" i="22"/>
  <c r="Y13" i="23"/>
  <c r="Y14" i="23"/>
  <c r="Y8" i="23"/>
  <c r="Y13" i="22"/>
  <c r="Y7" i="22"/>
  <c r="Y7" i="23"/>
  <c r="Y23" i="22"/>
  <c r="Y6" i="22"/>
  <c r="X13" i="19"/>
  <c r="W13" i="17"/>
  <c r="AB13" i="22"/>
  <c r="AB7" i="22"/>
  <c r="AB13" i="23"/>
  <c r="AB7" i="23"/>
  <c r="AB14" i="22"/>
  <c r="AB23" i="22"/>
  <c r="AB6" i="22"/>
  <c r="AB26" i="23"/>
  <c r="AB23" i="23"/>
  <c r="AB6" i="23"/>
  <c r="AB26" i="19"/>
  <c r="AB5" i="22"/>
  <c r="AB9" i="22"/>
  <c r="AB26" i="22"/>
  <c r="AB5" i="23"/>
  <c r="AB9" i="23"/>
  <c r="AB8" i="22"/>
  <c r="AB14" i="23"/>
  <c r="AB8" i="23"/>
  <c r="AA14" i="15"/>
  <c r="AA13" i="15"/>
  <c r="AD2" i="18"/>
  <c r="AA9" i="18"/>
  <c r="AB14" i="15"/>
  <c r="AB13" i="15"/>
  <c r="Z14" i="16"/>
  <c r="Z13" i="16"/>
  <c r="W13" i="16"/>
  <c r="W14" i="16"/>
  <c r="AE14" i="17"/>
  <c r="AE13" i="17"/>
  <c r="AD7" i="18"/>
  <c r="AE5" i="17"/>
  <c r="AA2" i="18"/>
  <c r="AF23" i="18"/>
  <c r="X14" i="15"/>
  <c r="X13" i="15"/>
  <c r="Y14" i="16"/>
  <c r="Y13" i="16"/>
  <c r="AD9" i="18"/>
  <c r="AD8" i="18"/>
  <c r="AD14" i="19"/>
  <c r="AD13" i="19"/>
  <c r="Z14" i="17"/>
  <c r="Z13" i="17"/>
  <c r="Y13" i="15"/>
  <c r="Y14" i="15"/>
  <c r="AE7" i="17"/>
  <c r="AD5" i="18"/>
  <c r="AE8" i="17"/>
  <c r="AC14" i="19"/>
  <c r="AC13" i="19"/>
  <c r="AE14" i="15"/>
  <c r="AE13" i="15"/>
  <c r="AF14" i="16"/>
  <c r="AF13" i="16"/>
  <c r="AA14" i="18"/>
  <c r="AA13" i="18"/>
  <c r="AD6" i="18"/>
  <c r="AE23" i="17"/>
  <c r="Z14" i="18"/>
  <c r="Z13" i="18"/>
  <c r="Y13" i="17"/>
  <c r="Y14" i="17"/>
  <c r="AA7" i="18"/>
  <c r="AA8" i="18"/>
  <c r="AD14" i="15"/>
  <c r="AD13" i="15"/>
  <c r="AB14" i="17"/>
  <c r="AB13" i="17"/>
  <c r="Z13" i="19"/>
  <c r="Z14" i="19"/>
  <c r="AB14" i="16"/>
  <c r="AB13" i="16"/>
  <c r="B8" i="20"/>
  <c r="C8" i="20" s="1"/>
  <c r="D8" i="20" s="1"/>
  <c r="E8" i="20" s="1"/>
  <c r="F8" i="20" s="1"/>
  <c r="G8" i="20" s="1"/>
  <c r="H8" i="20" s="1"/>
  <c r="I8" i="20" s="1"/>
  <c r="J8" i="20" s="1"/>
  <c r="K8" i="20" s="1"/>
  <c r="L8" i="20" s="1"/>
  <c r="M8" i="20" s="1"/>
  <c r="N8" i="20" s="1"/>
  <c r="O8" i="20" s="1"/>
  <c r="P8" i="20" s="1"/>
  <c r="Q8" i="20" s="1"/>
  <c r="R8" i="20" s="1"/>
  <c r="S8" i="20" s="1"/>
  <c r="T8" i="20" s="1"/>
  <c r="U8" i="20" s="1"/>
  <c r="V8" i="20" s="1"/>
  <c r="W8" i="20" s="1"/>
  <c r="X8" i="20" s="1"/>
  <c r="Y8" i="20" s="1"/>
  <c r="Z8" i="20" s="1"/>
  <c r="AA8" i="20" s="1"/>
  <c r="AB8" i="20" s="1"/>
  <c r="AC8" i="20" s="1"/>
  <c r="AD8" i="20" s="1"/>
  <c r="AE8" i="20" s="1"/>
  <c r="AF8" i="20" s="1"/>
  <c r="B2" i="20"/>
  <c r="C2" i="20" s="1"/>
  <c r="D2" i="20" s="1"/>
  <c r="E2" i="20" s="1"/>
  <c r="F2" i="20" s="1"/>
  <c r="G2" i="20" s="1"/>
  <c r="H2" i="20" s="1"/>
  <c r="I2" i="20" s="1"/>
  <c r="J2" i="20" s="1"/>
  <c r="K2" i="20" s="1"/>
  <c r="L2" i="20" s="1"/>
  <c r="M2" i="20" s="1"/>
  <c r="N2" i="20" s="1"/>
  <c r="O2" i="20" s="1"/>
  <c r="P2" i="20" s="1"/>
  <c r="Q2" i="20" s="1"/>
  <c r="R2" i="20" s="1"/>
  <c r="S2" i="20" s="1"/>
  <c r="T2" i="20" s="1"/>
  <c r="U2" i="20" s="1"/>
  <c r="V2" i="20" s="1"/>
  <c r="W2" i="20" s="1"/>
  <c r="X2" i="20" s="1"/>
  <c r="Y2" i="20" s="1"/>
  <c r="Z2" i="20" s="1"/>
  <c r="AA2" i="20" s="1"/>
  <c r="AB2" i="20" s="1"/>
  <c r="AC2" i="20" s="1"/>
  <c r="AD2" i="20" s="1"/>
  <c r="AE2" i="20" s="1"/>
  <c r="AF2" i="20" s="1"/>
  <c r="B5" i="20"/>
  <c r="C5" i="20" s="1"/>
  <c r="D5" i="20" s="1"/>
  <c r="E5" i="20" s="1"/>
  <c r="F5" i="20" s="1"/>
  <c r="G5" i="20" s="1"/>
  <c r="H5" i="20" s="1"/>
  <c r="I5" i="20" s="1"/>
  <c r="J5" i="20" s="1"/>
  <c r="K5" i="20" s="1"/>
  <c r="L5" i="20" s="1"/>
  <c r="M5" i="20" s="1"/>
  <c r="N5" i="20" s="1"/>
  <c r="O5" i="20" s="1"/>
  <c r="P5" i="20" s="1"/>
  <c r="Q5" i="20" s="1"/>
  <c r="R5" i="20" s="1"/>
  <c r="S5" i="20" s="1"/>
  <c r="T5" i="20" s="1"/>
  <c r="U5" i="20" s="1"/>
  <c r="V5" i="20" s="1"/>
  <c r="W5" i="20" s="1"/>
  <c r="X5" i="20" s="1"/>
  <c r="Y5" i="20" s="1"/>
  <c r="Z5" i="20" s="1"/>
  <c r="AA5" i="20" s="1"/>
  <c r="AB5" i="20" s="1"/>
  <c r="AC5" i="20" s="1"/>
  <c r="AD5" i="20" s="1"/>
  <c r="AE5" i="20" s="1"/>
  <c r="AF5" i="20" s="1"/>
  <c r="B23" i="20"/>
  <c r="C23" i="20" s="1"/>
  <c r="D23" i="20" s="1"/>
  <c r="E23" i="20" s="1"/>
  <c r="F23" i="20" s="1"/>
  <c r="G23" i="20" s="1"/>
  <c r="H23" i="20" s="1"/>
  <c r="I23" i="20" s="1"/>
  <c r="J23" i="20" s="1"/>
  <c r="K23" i="20" s="1"/>
  <c r="L23" i="20" s="1"/>
  <c r="M23" i="20" s="1"/>
  <c r="N23" i="20" s="1"/>
  <c r="O23" i="20" s="1"/>
  <c r="P23" i="20" s="1"/>
  <c r="Q23" i="20" s="1"/>
  <c r="R23" i="20" s="1"/>
  <c r="S23" i="20" s="1"/>
  <c r="T23" i="20" s="1"/>
  <c r="U23" i="20" s="1"/>
  <c r="V23" i="20" s="1"/>
  <c r="W23" i="20" s="1"/>
  <c r="X23" i="20" s="1"/>
  <c r="Y23" i="20" s="1"/>
  <c r="Z23" i="20" s="1"/>
  <c r="AA23" i="20" s="1"/>
  <c r="AB23" i="20" s="1"/>
  <c r="AC23" i="20" s="1"/>
  <c r="AD23" i="20" s="1"/>
  <c r="AE23" i="20" s="1"/>
  <c r="AF23" i="20" s="1"/>
  <c r="B7" i="20"/>
  <c r="C7" i="20" s="1"/>
  <c r="D7" i="20" s="1"/>
  <c r="E7" i="20" s="1"/>
  <c r="F7" i="20" s="1"/>
  <c r="G7" i="20" s="1"/>
  <c r="H7" i="20" s="1"/>
  <c r="I7" i="20" s="1"/>
  <c r="J7" i="20" s="1"/>
  <c r="K7" i="20" s="1"/>
  <c r="L7" i="20" s="1"/>
  <c r="M7" i="20" s="1"/>
  <c r="N7" i="20" s="1"/>
  <c r="O7" i="20" s="1"/>
  <c r="P7" i="20" s="1"/>
  <c r="Q7" i="20" s="1"/>
  <c r="R7" i="20" s="1"/>
  <c r="S7" i="20" s="1"/>
  <c r="T7" i="20" s="1"/>
  <c r="U7" i="20" s="1"/>
  <c r="V7" i="20" s="1"/>
  <c r="W7" i="20" s="1"/>
  <c r="X7" i="20" s="1"/>
  <c r="Y7" i="20" s="1"/>
  <c r="Z7" i="20" s="1"/>
  <c r="AA7" i="20" s="1"/>
  <c r="AB7" i="20" s="1"/>
  <c r="AC7" i="20" s="1"/>
  <c r="AD7" i="20" s="1"/>
  <c r="AE7" i="20" s="1"/>
  <c r="AF7" i="20" s="1"/>
  <c r="B6" i="20"/>
  <c r="C6" i="20" s="1"/>
  <c r="D6" i="20" s="1"/>
  <c r="E6" i="20" s="1"/>
  <c r="F6" i="20" s="1"/>
  <c r="G6" i="20" s="1"/>
  <c r="H6" i="20" s="1"/>
  <c r="I6" i="20" s="1"/>
  <c r="J6" i="20" s="1"/>
  <c r="K6" i="20" s="1"/>
  <c r="L6" i="20" s="1"/>
  <c r="M6" i="20" s="1"/>
  <c r="N6" i="20" s="1"/>
  <c r="O6" i="20" s="1"/>
  <c r="P6" i="20" s="1"/>
  <c r="Q6" i="20" s="1"/>
  <c r="R6" i="20" s="1"/>
  <c r="S6" i="20" s="1"/>
  <c r="T6" i="20" s="1"/>
  <c r="U6" i="20" s="1"/>
  <c r="V6" i="20" s="1"/>
  <c r="W6" i="20" s="1"/>
  <c r="X6" i="20" s="1"/>
  <c r="Y6" i="20" s="1"/>
  <c r="Z6" i="20" s="1"/>
  <c r="AA6" i="20" s="1"/>
  <c r="AB6" i="20" s="1"/>
  <c r="AC6" i="20" s="1"/>
  <c r="AD6" i="20" s="1"/>
  <c r="AE6" i="20" s="1"/>
  <c r="AF6" i="20" s="1"/>
  <c r="B9" i="20"/>
  <c r="C9" i="20" s="1"/>
  <c r="D9" i="20" s="1"/>
  <c r="E9" i="20" s="1"/>
  <c r="F9" i="20" s="1"/>
  <c r="G9" i="20" s="1"/>
  <c r="H9" i="20" s="1"/>
  <c r="I9" i="20" s="1"/>
  <c r="J9" i="20" s="1"/>
  <c r="K9" i="20" s="1"/>
  <c r="L9" i="20" s="1"/>
  <c r="M9" i="20" s="1"/>
  <c r="N9" i="20" s="1"/>
  <c r="O9" i="20" s="1"/>
  <c r="P9" i="20" s="1"/>
  <c r="Q9" i="20" s="1"/>
  <c r="R9" i="20" s="1"/>
  <c r="S9" i="20" s="1"/>
  <c r="T9" i="20" s="1"/>
  <c r="U9" i="20" s="1"/>
  <c r="V9" i="20" s="1"/>
  <c r="W9" i="20" s="1"/>
  <c r="X9" i="20" s="1"/>
  <c r="Y9" i="20" s="1"/>
  <c r="Z9" i="20" s="1"/>
  <c r="AA9" i="20" s="1"/>
  <c r="AB9" i="20" s="1"/>
  <c r="AC9" i="20" s="1"/>
  <c r="AD9" i="20" s="1"/>
  <c r="AE9" i="20" s="1"/>
  <c r="AF9" i="20" s="1"/>
  <c r="AE2" i="17"/>
  <c r="AE9" i="17"/>
  <c r="AF14" i="15"/>
  <c r="AF13" i="15"/>
  <c r="AB14" i="18"/>
  <c r="AB13" i="18"/>
  <c r="Y14" i="19"/>
  <c r="Y13" i="19"/>
  <c r="AC14" i="16"/>
  <c r="AC13" i="16"/>
  <c r="AF13" i="18"/>
  <c r="AF14" i="18"/>
  <c r="Z13" i="15"/>
  <c r="Z14" i="15"/>
  <c r="AE6" i="17"/>
  <c r="AF5" i="18"/>
  <c r="AF9" i="18"/>
  <c r="X13" i="17"/>
  <c r="X14" i="17"/>
  <c r="AC14" i="17"/>
  <c r="AC13" i="17"/>
  <c r="W14" i="18"/>
  <c r="W13" i="18"/>
  <c r="AA6" i="18"/>
  <c r="AA14" i="16"/>
  <c r="AA13" i="16"/>
  <c r="AD14" i="16"/>
  <c r="AD13" i="16"/>
  <c r="AE14" i="18"/>
  <c r="AE13" i="18"/>
  <c r="W14" i="15"/>
  <c r="W13" i="15"/>
  <c r="AA14" i="17"/>
  <c r="AA13" i="17"/>
  <c r="AF14" i="19"/>
  <c r="AF13" i="19"/>
  <c r="AA14" i="19"/>
  <c r="AA13" i="19"/>
  <c r="AD14" i="18"/>
  <c r="AD13" i="18"/>
  <c r="AF7" i="18"/>
  <c r="AF6" i="18"/>
  <c r="AF8" i="18"/>
  <c r="X13" i="16"/>
  <c r="X14" i="16"/>
  <c r="AD14" i="17"/>
  <c r="AD13" i="17"/>
  <c r="W13" i="19"/>
  <c r="W14" i="19"/>
  <c r="AE14" i="16"/>
  <c r="AE13" i="16"/>
  <c r="X13" i="18"/>
  <c r="X14" i="18"/>
  <c r="J23" i="15"/>
  <c r="R23" i="15"/>
  <c r="Z23" i="15"/>
  <c r="G23" i="15"/>
  <c r="AF23" i="15"/>
  <c r="K23" i="15"/>
  <c r="S23" i="15"/>
  <c r="AA23" i="15"/>
  <c r="O23" i="15"/>
  <c r="X23" i="15"/>
  <c r="I23" i="15"/>
  <c r="D23" i="15"/>
  <c r="L23" i="15"/>
  <c r="T23" i="15"/>
  <c r="AB23" i="15"/>
  <c r="H23" i="15"/>
  <c r="E23" i="15"/>
  <c r="M23" i="15"/>
  <c r="U23" i="15"/>
  <c r="AC23" i="15"/>
  <c r="C23" i="15"/>
  <c r="Q23" i="15"/>
  <c r="F23" i="15"/>
  <c r="N23" i="15"/>
  <c r="V23" i="15"/>
  <c r="AD23" i="15"/>
  <c r="B23" i="15"/>
  <c r="W23" i="15"/>
  <c r="AE23" i="15"/>
  <c r="P23" i="15"/>
  <c r="Y23" i="15"/>
  <c r="H2" i="15"/>
  <c r="P2" i="15"/>
  <c r="X2" i="15"/>
  <c r="AF2" i="15"/>
  <c r="I2" i="15"/>
  <c r="Q2" i="15"/>
  <c r="Y2" i="15"/>
  <c r="B2" i="15"/>
  <c r="AA2" i="15"/>
  <c r="D2" i="15"/>
  <c r="T2" i="15"/>
  <c r="M2" i="15"/>
  <c r="N2" i="15"/>
  <c r="V2" i="15"/>
  <c r="AD2" i="15"/>
  <c r="O2" i="15"/>
  <c r="AE2" i="15"/>
  <c r="J2" i="15"/>
  <c r="R2" i="15"/>
  <c r="Z2" i="15"/>
  <c r="C2" i="15"/>
  <c r="K2" i="15"/>
  <c r="S2" i="15"/>
  <c r="L2" i="15"/>
  <c r="AB2" i="15"/>
  <c r="E2" i="15"/>
  <c r="U2" i="15"/>
  <c r="AC2" i="15"/>
  <c r="F2" i="15"/>
  <c r="G2" i="15"/>
  <c r="W2" i="15"/>
  <c r="K5" i="15"/>
  <c r="S5" i="15"/>
  <c r="AA5" i="15"/>
  <c r="E5" i="15"/>
  <c r="M5" i="15"/>
  <c r="U5" i="15"/>
  <c r="AC5" i="15"/>
  <c r="F5" i="15"/>
  <c r="N5" i="15"/>
  <c r="V5" i="15"/>
  <c r="AD5" i="15"/>
  <c r="H5" i="15"/>
  <c r="T5" i="15"/>
  <c r="B5" i="15"/>
  <c r="AB5" i="15"/>
  <c r="Q5" i="15"/>
  <c r="I5" i="15"/>
  <c r="W5" i="15"/>
  <c r="AF5" i="15"/>
  <c r="J5" i="15"/>
  <c r="X5" i="15"/>
  <c r="AE5" i="15"/>
  <c r="L5" i="15"/>
  <c r="Y5" i="15"/>
  <c r="D5" i="15"/>
  <c r="R5" i="15"/>
  <c r="O5" i="15"/>
  <c r="Z5" i="15"/>
  <c r="P5" i="15"/>
  <c r="C5" i="15"/>
  <c r="G5" i="15"/>
  <c r="F6" i="15"/>
  <c r="N6" i="15"/>
  <c r="V6" i="15"/>
  <c r="AD6" i="15"/>
  <c r="H6" i="15"/>
  <c r="P6" i="15"/>
  <c r="X6" i="15"/>
  <c r="AF6" i="15"/>
  <c r="I6" i="15"/>
  <c r="Q6" i="15"/>
  <c r="Y6" i="15"/>
  <c r="D6" i="15"/>
  <c r="R6" i="15"/>
  <c r="AC6" i="15"/>
  <c r="C6" i="15"/>
  <c r="O6" i="15"/>
  <c r="E6" i="15"/>
  <c r="S6" i="15"/>
  <c r="AE6" i="15"/>
  <c r="G6" i="15"/>
  <c r="T6" i="15"/>
  <c r="B6" i="15"/>
  <c r="J6" i="15"/>
  <c r="U6" i="15"/>
  <c r="L6" i="15"/>
  <c r="K6" i="15"/>
  <c r="W6" i="15"/>
  <c r="Z6" i="15"/>
  <c r="M6" i="15"/>
  <c r="AA6" i="15"/>
  <c r="AB6" i="15"/>
  <c r="I7" i="15"/>
  <c r="Q7" i="15"/>
  <c r="Y7" i="15"/>
  <c r="K7" i="15"/>
  <c r="S7" i="15"/>
  <c r="AA7" i="15"/>
  <c r="D7" i="15"/>
  <c r="L7" i="15"/>
  <c r="T7" i="15"/>
  <c r="AB7" i="15"/>
  <c r="N7" i="15"/>
  <c r="Z7" i="15"/>
  <c r="H7" i="15"/>
  <c r="J7" i="15"/>
  <c r="O7" i="15"/>
  <c r="AC7" i="15"/>
  <c r="C7" i="15"/>
  <c r="X7" i="15"/>
  <c r="E7" i="15"/>
  <c r="P7" i="15"/>
  <c r="AD7" i="15"/>
  <c r="V7" i="15"/>
  <c r="W7" i="15"/>
  <c r="B7" i="15"/>
  <c r="M7" i="15"/>
  <c r="F7" i="15"/>
  <c r="R7" i="15"/>
  <c r="AE7" i="15"/>
  <c r="G7" i="15"/>
  <c r="U7" i="15"/>
  <c r="AF7" i="15"/>
  <c r="G9" i="15"/>
  <c r="O9" i="15"/>
  <c r="W9" i="15"/>
  <c r="AE9" i="15"/>
  <c r="H9" i="15"/>
  <c r="P9" i="15"/>
  <c r="X9" i="15"/>
  <c r="AF9" i="15"/>
  <c r="I9" i="15"/>
  <c r="Q9" i="15"/>
  <c r="Y9" i="15"/>
  <c r="B9" i="15"/>
  <c r="J9" i="15"/>
  <c r="R9" i="15"/>
  <c r="Z9" i="15"/>
  <c r="N9" i="15"/>
  <c r="AD9" i="15"/>
  <c r="C9" i="15"/>
  <c r="S9" i="15"/>
  <c r="K9" i="15"/>
  <c r="D9" i="15"/>
  <c r="T9" i="15"/>
  <c r="M9" i="15"/>
  <c r="E9" i="15"/>
  <c r="U9" i="15"/>
  <c r="AA9" i="15"/>
  <c r="AC9" i="15"/>
  <c r="F9" i="15"/>
  <c r="V9" i="15"/>
  <c r="L9" i="15"/>
  <c r="AB9" i="15"/>
  <c r="G8" i="15"/>
  <c r="O8" i="15"/>
  <c r="W8" i="15"/>
  <c r="AE8" i="15"/>
  <c r="U8" i="15"/>
  <c r="AD8" i="15"/>
  <c r="H8" i="15"/>
  <c r="P8" i="15"/>
  <c r="X8" i="15"/>
  <c r="AF8" i="15"/>
  <c r="D8" i="15"/>
  <c r="M8" i="15"/>
  <c r="I8" i="15"/>
  <c r="Q8" i="15"/>
  <c r="Y8" i="15"/>
  <c r="C8" i="15"/>
  <c r="J8" i="15"/>
  <c r="R8" i="15"/>
  <c r="Z8" i="15"/>
  <c r="L8" i="15"/>
  <c r="T8" i="15"/>
  <c r="B8" i="15"/>
  <c r="AC8" i="15"/>
  <c r="F8" i="15"/>
  <c r="K8" i="15"/>
  <c r="S8" i="15"/>
  <c r="AA8" i="15"/>
  <c r="AB8" i="15"/>
  <c r="E8" i="15"/>
  <c r="N8" i="15"/>
  <c r="V8"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<sst xmlns="http://schemas.openxmlformats.org/spreadsheetml/2006/main" count="1975" uniqueCount="750">
  <si>
    <t>Sources:</t>
  </si>
  <si>
    <t>BIFUbC BAU Industrial Fuel Use before CCS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</si>
  <si>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</si>
  <si>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</si>
  <si>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</si>
  <si>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</si>
  <si>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</si>
  <si>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</si>
  <si>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</si>
  <si>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</si>
  <si>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</si>
  <si>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</si>
  <si>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</si>
  <si>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</si>
  <si>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</si>
  <si>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</si>
  <si>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</si>
  <si>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</si>
  <si>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</si>
  <si>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</si>
  <si>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</si>
  <si>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</si>
  <si>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</si>
  <si>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</si>
  <si>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</si>
  <si>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</si>
  <si>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</si>
  <si>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Unit: BTU</t>
  </si>
  <si>
    <t>=</t>
    <phoneticPr fontId="35" type="noConversion"/>
  </si>
  <si>
    <t>BTU</t>
    <phoneticPr fontId="35" type="noConversion"/>
  </si>
  <si>
    <r>
      <t xml:space="preserve">산업 부문 주요 지표 및 에너지 수요 (2) </t>
    </r>
    <r>
      <rPr>
        <i/>
        <sz val="10"/>
        <color theme="1"/>
        <rFont val="맑은 고딕"/>
        <family val="3"/>
        <charset val="129"/>
      </rPr>
      <t>- 기준 시나리오</t>
    </r>
  </si>
  <si>
    <t>비중 (%)</t>
  </si>
  <si>
    <t>증가율 (%)</t>
  </si>
  <si>
    <t>00-18</t>
  </si>
  <si>
    <t>18-40</t>
  </si>
  <si>
    <t>주요 업종별 에너지 수요</t>
  </si>
  <si>
    <t>석탄</t>
  </si>
  <si>
    <t>석유</t>
  </si>
  <si>
    <t>전기</t>
  </si>
  <si>
    <t>-</t>
  </si>
  <si>
    <r>
      <t>주) 연쇄가중법에 의해 추계된 실질 부가가치는 비가법적 특성에 의해 총량(또는 상위부문)과 그 구성항목의 합이 일치하지 않을 수 있음.
     비제조업 부가가치는 농림어업, 광업, 건설업</t>
    </r>
    <r>
      <rPr>
        <sz val="6"/>
        <color theme="1"/>
        <rFont val="맑은 고딕"/>
        <family val="3"/>
        <charset val="129"/>
      </rPr>
      <t xml:space="preserve"> 부가가치의 합계
   기초유분 생산량은 에틸렌, 부타디엔, 프로필렌, 벤젠, 톨루엔, 크실렌의 합계</t>
    </r>
  </si>
  <si>
    <t>MTOE</t>
    <phoneticPr fontId="35" type="noConversion"/>
  </si>
  <si>
    <t>Petroleum</t>
    <phoneticPr fontId="35" type="noConversion"/>
  </si>
  <si>
    <t>Gas</t>
    <phoneticPr fontId="35" type="noConversion"/>
  </si>
  <si>
    <t>Electricity</t>
    <phoneticPr fontId="35" type="noConversion"/>
  </si>
  <si>
    <t>Renewables</t>
    <phoneticPr fontId="35" type="noConversion"/>
  </si>
  <si>
    <t>Coal</t>
    <phoneticPr fontId="35" type="noConversion"/>
  </si>
  <si>
    <t>Non-ferrous Metals</t>
    <phoneticPr fontId="35" type="noConversion"/>
  </si>
  <si>
    <t>Steel</t>
    <phoneticPr fontId="35" type="noConversion"/>
  </si>
  <si>
    <t>Electronics</t>
    <phoneticPr fontId="35" type="noConversion"/>
  </si>
  <si>
    <r>
      <t xml:space="preserve">수송 부문 주요 지표 및 에너지 수요 </t>
    </r>
    <r>
      <rPr>
        <i/>
        <sz val="10"/>
        <color theme="1"/>
        <rFont val="맑은 고딕"/>
        <family val="3"/>
        <charset val="129"/>
      </rPr>
      <t>- 기준 시나리오</t>
    </r>
  </si>
  <si>
    <r>
      <t xml:space="preserve">(단위: 백만 </t>
    </r>
    <r>
      <rPr>
        <sz val="7"/>
        <color theme="1"/>
        <rFont val="Century Gothic"/>
        <family val="2"/>
      </rPr>
      <t>toe</t>
    </r>
    <r>
      <rPr>
        <sz val="7"/>
        <color theme="1"/>
        <rFont val="맑은 고딕"/>
        <family val="3"/>
        <charset val="129"/>
      </rPr>
      <t>)</t>
    </r>
    <phoneticPr fontId="55" type="noConversion"/>
  </si>
  <si>
    <t>주요지표</t>
    <phoneticPr fontId="55" type="noConversion"/>
  </si>
  <si>
    <t>자동차 형태별 (백만대)</t>
  </si>
  <si>
    <t>승용차</t>
    <phoneticPr fontId="55" type="noConversion"/>
  </si>
  <si>
    <t>화물차</t>
    <phoneticPr fontId="55" type="noConversion"/>
  </si>
  <si>
    <t>승합차</t>
    <phoneticPr fontId="55" type="noConversion"/>
  </si>
  <si>
    <t>자동차 연료별 (백만대)</t>
  </si>
  <si>
    <t>휘발유</t>
  </si>
  <si>
    <t>경유</t>
  </si>
  <si>
    <t>전기자동차</t>
  </si>
  <si>
    <t>수소자동차</t>
  </si>
  <si>
    <t>기타</t>
  </si>
  <si>
    <t>에너지 수요</t>
  </si>
  <si>
    <t>신재생∙기타</t>
  </si>
  <si>
    <t>수송 수단별 에너지수요</t>
    <phoneticPr fontId="55" type="noConversion"/>
  </si>
  <si>
    <t>도로</t>
    <phoneticPr fontId="55" type="noConversion"/>
  </si>
  <si>
    <t>철도</t>
    <phoneticPr fontId="55" type="noConversion"/>
  </si>
  <si>
    <t>항공</t>
    <phoneticPr fontId="55" type="noConversion"/>
  </si>
  <si>
    <t>해운</t>
    <phoneticPr fontId="55" type="noConversion"/>
  </si>
  <si>
    <t>주) 비사업용 자동차는 자가용과 관용의 합계
   항공은 자국적 항공기의 국내 및 국제 수송의 합계</t>
  </si>
  <si>
    <r>
      <t xml:space="preserve">가정 부문 주요 지표 및 에너지 수요 </t>
    </r>
    <r>
      <rPr>
        <i/>
        <sz val="10"/>
        <color theme="1"/>
        <rFont val="맑은 고딕"/>
        <family val="3"/>
        <charset val="129"/>
      </rPr>
      <t>- 기준 시나리오</t>
    </r>
  </si>
  <si>
    <t>주요지표</t>
    <phoneticPr fontId="55" type="noConversion"/>
  </si>
  <si>
    <t>인구 (백만명)</t>
  </si>
  <si>
    <t>가구 (백만가구)</t>
  </si>
  <si>
    <t>형태별 주택(백만호)</t>
    <phoneticPr fontId="55" type="noConversion"/>
  </si>
  <si>
    <t>단독</t>
    <phoneticPr fontId="55" type="noConversion"/>
  </si>
  <si>
    <t>아파트</t>
    <phoneticPr fontId="55" type="noConversion"/>
  </si>
  <si>
    <t>공동주택</t>
    <phoneticPr fontId="55" type="noConversion"/>
  </si>
  <si>
    <r>
      <t>평균 주거 면적(m</t>
    </r>
    <r>
      <rPr>
        <sz val="7"/>
        <color theme="1"/>
        <rFont val="HY견고딕"/>
        <family val="1"/>
        <charset val="129"/>
      </rPr>
      <t>²</t>
    </r>
    <r>
      <rPr>
        <sz val="7"/>
        <color theme="1"/>
        <rFont val="맑은 고딕"/>
        <family val="3"/>
        <charset val="129"/>
      </rPr>
      <t>)</t>
    </r>
  </si>
  <si>
    <t>에너지 지표</t>
    <phoneticPr fontId="55" type="noConversion"/>
  </si>
  <si>
    <t>주택당 에너지수요(toe/천원)</t>
  </si>
  <si>
    <t>면적당 에너지수요(toe/100m²)</t>
    <phoneticPr fontId="55" type="noConversion"/>
  </si>
  <si>
    <t>가구당 에너지수요(toe/가구)</t>
  </si>
  <si>
    <t>인구당 전기수요(MWh/명)</t>
  </si>
  <si>
    <t>도시가스</t>
  </si>
  <si>
    <t>지역난방</t>
    <phoneticPr fontId="55" type="noConversion"/>
  </si>
  <si>
    <t>용도별 에너지 수요</t>
    <phoneticPr fontId="55" type="noConversion"/>
  </si>
  <si>
    <t>난방/온수</t>
    <phoneticPr fontId="55" type="noConversion"/>
  </si>
  <si>
    <t>취사</t>
    <phoneticPr fontId="55" type="noConversion"/>
  </si>
  <si>
    <t>냉방</t>
    <phoneticPr fontId="55" type="noConversion"/>
  </si>
  <si>
    <t>조명</t>
    <phoneticPr fontId="55" type="noConversion"/>
  </si>
  <si>
    <t>기타 가전기기</t>
    <phoneticPr fontId="55" type="noConversion"/>
  </si>
  <si>
    <t>주) 단독주택은 건물에 대한 소유권은 하나인 주택으로 다중주택이나 다가구주택은 여러 세대가 함께 거주하는 주택이지만 세대별로 소유권이 구분되지 않기 때문에 단독주택으로 
   분류. 공동주택은 집합 건물로써 세대별로 소유권 이전 등기가 가능한 주택.
   소득은 가구당 소득을 의미
   용도별 에너지수요는 기본 설비와 보조 기기의 에너지수요</t>
  </si>
  <si>
    <r>
      <t xml:space="preserve">서비스 부문 주요 지표 및 에너지 수요 - </t>
    </r>
    <r>
      <rPr>
        <i/>
        <sz val="10"/>
        <color theme="1"/>
        <rFont val="맑은 고딕"/>
        <family val="3"/>
        <charset val="129"/>
      </rPr>
      <t>기준 시나리오</t>
    </r>
  </si>
  <si>
    <t>주요 업종별 산출액 (조원)</t>
  </si>
  <si>
    <t>도소매</t>
  </si>
  <si>
    <t>숙박음식</t>
  </si>
  <si>
    <t>운수보관</t>
  </si>
  <si>
    <t>정보통신</t>
  </si>
  <si>
    <t>공공행정및국방</t>
  </si>
  <si>
    <t>교육서비스</t>
  </si>
  <si>
    <t>의료복지</t>
  </si>
  <si>
    <t>예술,스포츠,레저</t>
  </si>
  <si>
    <t>기타서비스</t>
  </si>
  <si>
    <t>석유</t>
    <phoneticPr fontId="55" type="noConversion"/>
  </si>
  <si>
    <t>도시가스</t>
    <phoneticPr fontId="55" type="noConversion"/>
  </si>
  <si>
    <t>부문별 에너지 수요</t>
    <phoneticPr fontId="55" type="noConversion"/>
  </si>
  <si>
    <t>상업 서비스</t>
  </si>
  <si>
    <t>공공 서비스</t>
  </si>
  <si>
    <t>Gasoline</t>
    <phoneticPr fontId="55" type="noConversion"/>
  </si>
  <si>
    <t>Diesel</t>
    <phoneticPr fontId="55" type="noConversion"/>
  </si>
  <si>
    <t>Heavy oil</t>
    <phoneticPr fontId="55" type="noConversion"/>
  </si>
  <si>
    <t>Jet fuel</t>
    <phoneticPr fontId="55" type="noConversion"/>
  </si>
  <si>
    <t>Butane</t>
    <phoneticPr fontId="55" type="noConversion"/>
  </si>
  <si>
    <t>Other petroluem products</t>
    <phoneticPr fontId="55" type="noConversion"/>
  </si>
  <si>
    <t>City gas</t>
    <phoneticPr fontId="55" type="noConversion"/>
  </si>
  <si>
    <t>Renewables and others</t>
    <phoneticPr fontId="35" type="noConversion"/>
  </si>
  <si>
    <t>unit: M TOE</t>
    <phoneticPr fontId="35" type="noConversion"/>
  </si>
  <si>
    <r>
      <t xml:space="preserve">최종 소비 부문별∙원별 수요 </t>
    </r>
    <r>
      <rPr>
        <i/>
        <sz val="10"/>
        <color theme="1"/>
        <rFont val="맑은 고딕"/>
        <family val="3"/>
        <charset val="129"/>
      </rPr>
      <t>- 기준 시나리오</t>
    </r>
  </si>
  <si>
    <t>산업</t>
  </si>
  <si>
    <t>열에너지</t>
  </si>
  <si>
    <t>수송</t>
  </si>
  <si>
    <t>가정</t>
  </si>
  <si>
    <t>서비스 (상업, 공공, 기타)</t>
  </si>
  <si>
    <t>chemicals 20</t>
    <phoneticPr fontId="35" type="noConversion"/>
  </si>
  <si>
    <t>비철금속</t>
  </si>
  <si>
    <t>비철금속</t>
    <phoneticPr fontId="35" type="noConversion"/>
  </si>
  <si>
    <t>조립금속</t>
    <phoneticPr fontId="35" type="noConversion"/>
  </si>
  <si>
    <t>기타제조</t>
  </si>
  <si>
    <t>가스제조</t>
  </si>
  <si>
    <t>건설업</t>
  </si>
  <si>
    <t>원료탄</t>
  </si>
  <si>
    <t>Imports</t>
  </si>
  <si>
    <t>Exports</t>
  </si>
  <si>
    <t>ENERGY BALANCE</t>
  </si>
  <si>
    <t>국내무연탄</t>
  </si>
  <si>
    <t>수입무연탄</t>
  </si>
  <si>
    <t>기타유연탄</t>
  </si>
  <si>
    <t>아역청탄</t>
  </si>
  <si>
    <t>갈탄</t>
  </si>
  <si>
    <t>토탄</t>
  </si>
  <si>
    <t>고형연료</t>
  </si>
  <si>
    <t>코크스</t>
  </si>
  <si>
    <t>콜타르</t>
  </si>
  <si>
    <t>코크스로가스</t>
  </si>
  <si>
    <t>고로가스</t>
  </si>
  <si>
    <t>기타석탄가스</t>
  </si>
  <si>
    <t>천연가스</t>
  </si>
  <si>
    <t>원유</t>
  </si>
  <si>
    <t>정제원료</t>
  </si>
  <si>
    <t>첨가물</t>
  </si>
  <si>
    <t>기타탄화수소</t>
  </si>
  <si>
    <t>정제가스</t>
  </si>
  <si>
    <t>프로판</t>
  </si>
  <si>
    <t>부탄</t>
  </si>
  <si>
    <t>항공휘발유</t>
  </si>
  <si>
    <t>휘발유형항공유</t>
  </si>
  <si>
    <t>등유형항공유</t>
  </si>
  <si>
    <t>등유</t>
  </si>
  <si>
    <t>B-A</t>
  </si>
  <si>
    <t>B-B</t>
  </si>
  <si>
    <t>B-C</t>
  </si>
  <si>
    <t>납사</t>
  </si>
  <si>
    <t>용제</t>
  </si>
  <si>
    <t>윤활유</t>
  </si>
  <si>
    <t>아스팔트</t>
  </si>
  <si>
    <t>파라핀왁스</t>
  </si>
  <si>
    <t>석유코크</t>
  </si>
  <si>
    <t>기타석유제품</t>
  </si>
  <si>
    <t>산업폐기물</t>
  </si>
  <si>
    <t>도시폐기물_재생</t>
  </si>
  <si>
    <t>도시폐기물_비재생</t>
  </si>
  <si>
    <t>고형바이오매스</t>
  </si>
  <si>
    <t>바이오가스</t>
  </si>
  <si>
    <t>매립지가스</t>
  </si>
  <si>
    <t>바이오휘발유</t>
  </si>
  <si>
    <t>바이오경유</t>
  </si>
  <si>
    <t>기타바이오연료</t>
  </si>
  <si>
    <t>목탄</t>
  </si>
  <si>
    <t>원자력</t>
  </si>
  <si>
    <t>수력</t>
  </si>
  <si>
    <t>지열</t>
  </si>
  <si>
    <t>태양광</t>
  </si>
  <si>
    <t>태양열</t>
  </si>
  <si>
    <t>해양</t>
  </si>
  <si>
    <t>풍력</t>
  </si>
  <si>
    <t>기타에너지원</t>
  </si>
  <si>
    <t>열</t>
  </si>
  <si>
    <t>총에너지</t>
  </si>
  <si>
    <t>메모: 신재생</t>
  </si>
  <si>
    <t>Domestic-anthracite</t>
  </si>
  <si>
    <t>Imported-anthracite</t>
  </si>
  <si>
    <t>Coking coal</t>
  </si>
  <si>
    <t>Other bituminous</t>
  </si>
  <si>
    <t>Sub-bituminous</t>
  </si>
  <si>
    <t>Lignite/Brown coal</t>
  </si>
  <si>
    <t>Peat</t>
  </si>
  <si>
    <t>Patent Fuel</t>
  </si>
  <si>
    <t>Coke Oven Coke</t>
  </si>
  <si>
    <t>Coal Tar</t>
  </si>
  <si>
    <t>Coke Oven Gas</t>
  </si>
  <si>
    <t>Blast Furnace Gas</t>
  </si>
  <si>
    <t>Other Recovered Gas</t>
  </si>
  <si>
    <t>Natural Gas</t>
  </si>
  <si>
    <t>City Gas</t>
  </si>
  <si>
    <t>Crude oil</t>
  </si>
  <si>
    <t>Refinery feedstocks</t>
  </si>
  <si>
    <t>Additives/blending components</t>
  </si>
  <si>
    <t>Other hydrocarbons</t>
  </si>
  <si>
    <t>Refinery gas</t>
  </si>
  <si>
    <t>Propane</t>
  </si>
  <si>
    <t>Butane</t>
  </si>
  <si>
    <t>Motor gasoline</t>
  </si>
  <si>
    <t>Aviation gasoline</t>
  </si>
  <si>
    <t>Gasoline type jet fuel</t>
  </si>
  <si>
    <t>Kerosene type jet fuel</t>
  </si>
  <si>
    <t>Kerosene</t>
  </si>
  <si>
    <t>Gas/diesel oil excl.biofuels</t>
  </si>
  <si>
    <t>Naphtha</t>
  </si>
  <si>
    <t>White spirit &amp; SBP</t>
  </si>
  <si>
    <t>Lubricants</t>
  </si>
  <si>
    <t>Bitumen</t>
  </si>
  <si>
    <t>Paraffin waxes</t>
  </si>
  <si>
    <t>Petroleum coke</t>
  </si>
  <si>
    <t>Other oil products</t>
  </si>
  <si>
    <t>Industrial waste</t>
  </si>
  <si>
    <t>Municipal waste (renewable)</t>
  </si>
  <si>
    <t>Municipal waste (non-renewable)</t>
  </si>
  <si>
    <t>Primary solid biomass</t>
  </si>
  <si>
    <t>Biogases</t>
  </si>
  <si>
    <t>LFG</t>
  </si>
  <si>
    <t>Biogasoline</t>
  </si>
  <si>
    <t>Biodiesels</t>
  </si>
  <si>
    <t>Other ligquid biofuels</t>
  </si>
  <si>
    <t>Charcoal</t>
  </si>
  <si>
    <t>Nuclear</t>
  </si>
  <si>
    <t>Hydro</t>
  </si>
  <si>
    <t>Geothermal</t>
  </si>
  <si>
    <t>Solar photovoltaics</t>
  </si>
  <si>
    <t>Solar thermal</t>
  </si>
  <si>
    <t>Tide, wave and ocean</t>
  </si>
  <si>
    <t>Wind</t>
  </si>
  <si>
    <t>Other sources</t>
  </si>
  <si>
    <t>Electricity</t>
  </si>
  <si>
    <t>Heat</t>
  </si>
  <si>
    <t>Total of all energy sources</t>
  </si>
  <si>
    <t>Memo: Renewables</t>
  </si>
  <si>
    <t>국내생산</t>
  </si>
  <si>
    <t>Production</t>
  </si>
  <si>
    <t>수입</t>
  </si>
  <si>
    <t>수출</t>
  </si>
  <si>
    <t>국제해운벙커링</t>
  </si>
  <si>
    <t>International Marine Bunkers</t>
  </si>
  <si>
    <t>국제항공벙커링</t>
  </si>
  <si>
    <t>International Aviation Bunkers</t>
  </si>
  <si>
    <t>재고변화</t>
  </si>
  <si>
    <t>Stocks Changes</t>
  </si>
  <si>
    <t>일차에너지공급</t>
  </si>
  <si>
    <t>Total Primary Energy Supply</t>
  </si>
  <si>
    <t>제품이동</t>
  </si>
  <si>
    <t>Transfers</t>
  </si>
  <si>
    <t>통계오차</t>
  </si>
  <si>
    <t>Statistical Differences</t>
  </si>
  <si>
    <t>일차에너지소비</t>
  </si>
  <si>
    <t>Total Primary Energy Consumption</t>
  </si>
  <si>
    <t>전환공정</t>
  </si>
  <si>
    <t>Transformation Processes</t>
  </si>
  <si>
    <t>발전전용</t>
  </si>
  <si>
    <t>Electricity Plants (transf.)</t>
  </si>
  <si>
    <t>발전전용_사업</t>
  </si>
  <si>
    <t>Main activity producer electricity plants (transf.)</t>
  </si>
  <si>
    <t>발전전용_자가</t>
  </si>
  <si>
    <t>Autoproducer electricity plants (transf.)</t>
  </si>
  <si>
    <t>열병합</t>
  </si>
  <si>
    <t>CHP Plants (transf.)</t>
  </si>
  <si>
    <t>열병합_사업</t>
  </si>
  <si>
    <t>Main activity producer CHP plants (transf.)</t>
  </si>
  <si>
    <t>열병합_자가</t>
  </si>
  <si>
    <t>Autoproducer CHP plants (transf.)</t>
  </si>
  <si>
    <t>열전용</t>
  </si>
  <si>
    <t>Heat Plants (transf.)</t>
  </si>
  <si>
    <t>열전용_사업</t>
  </si>
  <si>
    <t>Main activity producer heat plants (transf.)</t>
  </si>
  <si>
    <t>열전용_자가</t>
  </si>
  <si>
    <t>Autoproducer heat plants (transf.)</t>
  </si>
  <si>
    <t>화학반응열</t>
  </si>
  <si>
    <t>Chemical Heat for Electricity Production (transf.)</t>
  </si>
  <si>
    <t>코크스로</t>
  </si>
  <si>
    <t>Coke Ovens (transf.)</t>
  </si>
  <si>
    <t>고로</t>
  </si>
  <si>
    <t>Blast Furnace (transf.)</t>
  </si>
  <si>
    <t>연탄제조</t>
  </si>
  <si>
    <t>Patent Fuel Plants (transf.)</t>
  </si>
  <si>
    <t>석유정제</t>
  </si>
  <si>
    <t>석유화학</t>
  </si>
  <si>
    <t>Petrochemical Plants (transf.)</t>
  </si>
  <si>
    <t>Gas Manufacturing (transf.)</t>
  </si>
  <si>
    <t>석탄합성가스제조</t>
  </si>
  <si>
    <t>Coal-to-Gas plants (transf.)</t>
  </si>
  <si>
    <t>기타전환</t>
  </si>
  <si>
    <t>Non-specified Transformation (transf.)</t>
  </si>
  <si>
    <t>에너지산업자체소비</t>
  </si>
  <si>
    <t>Energy Industry Own Use</t>
  </si>
  <si>
    <t>석탄광업</t>
  </si>
  <si>
    <t>Coal Mining (energy)</t>
  </si>
  <si>
    <t>Oil &amp; Gas Extraction (energy)</t>
  </si>
  <si>
    <t>발전및열생산_자체소비</t>
  </si>
  <si>
    <t>Electricity, CHP and heat plants (energy)</t>
  </si>
  <si>
    <t>양수투입</t>
  </si>
  <si>
    <t>Used for Pumped Storage (energy)</t>
  </si>
  <si>
    <t>코크스로_자체소비</t>
  </si>
  <si>
    <t>Coke Ovens (energy)</t>
  </si>
  <si>
    <t>고로_자체소비</t>
  </si>
  <si>
    <t>Blast Furnace (energy)</t>
  </si>
  <si>
    <t>연탄제조_자체소비</t>
  </si>
  <si>
    <t>Patent Fuel Plants (energy)</t>
  </si>
  <si>
    <t>석유정제_자체소비</t>
  </si>
  <si>
    <t>Oil Refinery (energy)</t>
  </si>
  <si>
    <t>가스제조_자체소비</t>
  </si>
  <si>
    <t>Gas Manufacturing (energy)</t>
  </si>
  <si>
    <t>석탄합성가스제조_자체소비</t>
  </si>
  <si>
    <t>Coal-to-Gas plants (energy)</t>
  </si>
  <si>
    <t>기타전환_자체소비</t>
  </si>
  <si>
    <t>Non-specified Energy Industry (energy)</t>
  </si>
  <si>
    <t>손실</t>
  </si>
  <si>
    <t>Losses</t>
  </si>
  <si>
    <t>최종소비</t>
  </si>
  <si>
    <t>Total Final Consumption</t>
  </si>
  <si>
    <t>최종에너지소비</t>
  </si>
  <si>
    <t>Final Energy Consumption</t>
  </si>
  <si>
    <t>Industry</t>
  </si>
  <si>
    <t>농림업</t>
  </si>
  <si>
    <t>Agriculture/Forestry</t>
  </si>
  <si>
    <t>어업</t>
  </si>
  <si>
    <t>Fishing</t>
  </si>
  <si>
    <t>광업(석탄광업제외)</t>
  </si>
  <si>
    <t>Mining and Quarrying</t>
  </si>
  <si>
    <t>제조업</t>
  </si>
  <si>
    <t>Manufacturing</t>
  </si>
  <si>
    <t>식품및담배</t>
  </si>
  <si>
    <t>Food and Tobacco</t>
  </si>
  <si>
    <t>섬유및가죽</t>
  </si>
  <si>
    <t>Textile and Leather</t>
  </si>
  <si>
    <t>목재및나무제품</t>
  </si>
  <si>
    <t>Wood and Wood Products</t>
  </si>
  <si>
    <t>제지및인쇄</t>
  </si>
  <si>
    <t>Paper, Pulp and Print</t>
  </si>
  <si>
    <t>화학및석유화학</t>
  </si>
  <si>
    <t>Chemical and Petrochemical</t>
  </si>
  <si>
    <t>비금속광물</t>
  </si>
  <si>
    <t>Non-metallic Minerals</t>
  </si>
  <si>
    <t>철강</t>
  </si>
  <si>
    <t>Iron and Steel</t>
  </si>
  <si>
    <t>Non-ferrous Metals</t>
  </si>
  <si>
    <t>기계류</t>
  </si>
  <si>
    <t>Machinery</t>
  </si>
  <si>
    <t>수송장비</t>
  </si>
  <si>
    <t>Transport Equipment</t>
  </si>
  <si>
    <t>Other Manufacturing</t>
  </si>
  <si>
    <t>Construction</t>
  </si>
  <si>
    <t>Transport</t>
  </si>
  <si>
    <t>철도</t>
  </si>
  <si>
    <t>Rail</t>
  </si>
  <si>
    <t>도로</t>
  </si>
  <si>
    <t>Road</t>
  </si>
  <si>
    <t>국내해운</t>
  </si>
  <si>
    <t>Domestic Navigation</t>
  </si>
  <si>
    <t>국내항공</t>
  </si>
  <si>
    <t>Domestic Aviation</t>
  </si>
  <si>
    <t>Residential</t>
  </si>
  <si>
    <t>상업</t>
  </si>
  <si>
    <t>Commercial</t>
  </si>
  <si>
    <t>공공</t>
  </si>
  <si>
    <t>Public Services</t>
  </si>
  <si>
    <t>최종비에너지소비</t>
  </si>
  <si>
    <t>Final Non-Energy Consumption</t>
  </si>
  <si>
    <t>비에너지_산업및에너지</t>
  </si>
  <si>
    <t>Non-Energy Use in Industry &amp; Energy</t>
  </si>
  <si>
    <t>비에너지_수송</t>
  </si>
  <si>
    <t>Non-Energy Use in Transport</t>
  </si>
  <si>
    <t>비에너지_가정</t>
  </si>
  <si>
    <t>Non-Energy Use in Residential</t>
  </si>
  <si>
    <t>비에너지_상업</t>
  </si>
  <si>
    <t>Non-Energy Use in Commercial</t>
  </si>
  <si>
    <t>비에너지_공공</t>
  </si>
  <si>
    <t>Non-Energy Use in Public Service</t>
  </si>
  <si>
    <t>메모: 석유화학원료</t>
  </si>
  <si>
    <t>of which in Petrochemical Feedstock</t>
  </si>
  <si>
    <t>전기생산 (GWh)</t>
  </si>
  <si>
    <t>Electricity Output</t>
  </si>
  <si>
    <t>발전전용발전_사업</t>
  </si>
  <si>
    <t>Main activity producer electricity plants</t>
  </si>
  <si>
    <t>발전전용발전_자가</t>
  </si>
  <si>
    <t>Autoproducer electricity plants</t>
  </si>
  <si>
    <t>열병합발전_사업</t>
  </si>
  <si>
    <t>Main activity producer CHP plants</t>
  </si>
  <si>
    <t>열병합발전_자가</t>
  </si>
  <si>
    <t>Autoproducer CHP plants</t>
  </si>
  <si>
    <t>기타발전</t>
  </si>
  <si>
    <t>Other electricity output</t>
  </si>
  <si>
    <t>열생산 (TJ)</t>
  </si>
  <si>
    <t>Heat Output</t>
  </si>
  <si>
    <t>열병합열생산_사업</t>
  </si>
  <si>
    <t>열병합열생산_자가</t>
  </si>
  <si>
    <t>열전용열생산_사업</t>
  </si>
  <si>
    <t>Main activity producer heat plants</t>
  </si>
  <si>
    <t>열전용열생산_자가</t>
  </si>
  <si>
    <t>Autoproducer heat plants</t>
  </si>
  <si>
    <t>기타열생산</t>
  </si>
  <si>
    <t>Other heat output</t>
  </si>
  <si>
    <t>(UNIT : 1,000 toe, Gross)</t>
  </si>
  <si>
    <t>Oil Refineries (transf.)</t>
  </si>
  <si>
    <t>http://www.kesis.net/FileDownloadAction.do?file=/admin/admin_RegList.jsp/20210706/976071625505008233_01.xlsx&amp;oldFile=BAL_EXTEND_(1990~2019).xlsx</t>
    <phoneticPr fontId="35" type="noConversion"/>
  </si>
  <si>
    <t>BAU Industrial Fuel Use</t>
    <phoneticPr fontId="35" type="noConversion"/>
  </si>
  <si>
    <t>EPS Industry Category</t>
  </si>
  <si>
    <t>Petrochemicals</t>
  </si>
  <si>
    <t>electricity</t>
  </si>
  <si>
    <t>coal</t>
  </si>
  <si>
    <t>natural gas</t>
  </si>
  <si>
    <t>biomass</t>
  </si>
  <si>
    <t>petroleum-diesel</t>
  </si>
  <si>
    <t>heat</t>
  </si>
  <si>
    <t>crude oil</t>
  </si>
  <si>
    <t>heavy or residual oil</t>
  </si>
  <si>
    <t>LPG propane or butane</t>
  </si>
  <si>
    <t>hydrogen</t>
  </si>
  <si>
    <t>COAL</t>
    <phoneticPr fontId="35" type="noConversion"/>
  </si>
  <si>
    <t>NATURAL GAS</t>
    <phoneticPr fontId="35" type="noConversion"/>
  </si>
  <si>
    <t>BIOMASS</t>
    <phoneticPr fontId="35" type="noConversion"/>
  </si>
  <si>
    <t>Industry Others Total</t>
    <phoneticPr fontId="35" type="noConversion"/>
  </si>
  <si>
    <t>Feedstock</t>
    <phoneticPr fontId="35" type="noConversion"/>
  </si>
  <si>
    <t>Crude Oil</t>
    <phoneticPr fontId="35" type="noConversion"/>
  </si>
  <si>
    <t>N/A</t>
  </si>
  <si>
    <t>N/A</t>
    <phoneticPr fontId="35" type="noConversion"/>
  </si>
  <si>
    <t>Petroleum-diesel</t>
    <phoneticPr fontId="35" type="noConversion"/>
  </si>
  <si>
    <t>Heat</t>
    <phoneticPr fontId="35" type="noConversion"/>
  </si>
  <si>
    <t>Heavy or Residual Oil</t>
    <phoneticPr fontId="35" type="noConversion"/>
  </si>
  <si>
    <t>LPG Propane or butane</t>
    <phoneticPr fontId="35" type="noConversion"/>
  </si>
  <si>
    <t>Others</t>
  </si>
  <si>
    <t>Others</t>
    <phoneticPr fontId="35" type="noConversion"/>
  </si>
  <si>
    <t>unit: BTU</t>
    <phoneticPr fontId="35" type="noConversion"/>
  </si>
  <si>
    <t>Renewables - on-site generation</t>
    <phoneticPr fontId="35" type="noConversion"/>
  </si>
  <si>
    <t>Coal</t>
  </si>
  <si>
    <t>Petroleum</t>
  </si>
  <si>
    <t>Gas</t>
  </si>
  <si>
    <t>Renewables</t>
  </si>
  <si>
    <t>Steel</t>
  </si>
  <si>
    <t>Electronics</t>
  </si>
  <si>
    <t>추정값 구하기 위한 참고셀</t>
    <phoneticPr fontId="35" type="noConversion"/>
  </si>
  <si>
    <t>석유화학</t>
    <phoneticPr fontId="35" type="noConversion"/>
  </si>
  <si>
    <t>철강</t>
    <phoneticPr fontId="35" type="noConversion"/>
  </si>
  <si>
    <t>기타</t>
    <phoneticPr fontId="35" type="noConversion"/>
  </si>
  <si>
    <t>petroleum-diesel</t>
    <phoneticPr fontId="35" type="noConversion"/>
  </si>
  <si>
    <t>unit: 1,000 TOE</t>
    <phoneticPr fontId="35" type="noConversion"/>
  </si>
  <si>
    <t>unit: %</t>
    <phoneticPr fontId="35" type="noConversion"/>
  </si>
  <si>
    <t>CAGR(2020-2050)</t>
    <phoneticPr fontId="35" type="noConversion"/>
  </si>
  <si>
    <t>DT_337_2019_H1017</t>
  </si>
  <si>
    <t>○ 출처</t>
  </si>
  <si>
    <t>한국에너지공단,「에너지사용및온실가스배출실태조사」</t>
  </si>
  <si>
    <t>○ 자료다운일자</t>
  </si>
  <si>
    <t>2021.09.06 19:25</t>
  </si>
  <si>
    <t>○ 통계표URL</t>
  </si>
  <si>
    <t>https://kosis.kr/statHtml/statHtml.do?orgId=337&amp;tblId=DT_337_2019_H1017&amp;conn_path=I3</t>
  </si>
  <si>
    <t/>
  </si>
  <si>
    <t>○ 단위</t>
  </si>
  <si>
    <t>천toe</t>
  </si>
  <si>
    <t>에너지원별(1)</t>
  </si>
  <si>
    <t>에너지원별(2)</t>
  </si>
  <si>
    <t>2019</t>
  </si>
  <si>
    <t>유리및유리제품제조업</t>
  </si>
  <si>
    <t>내화,비내화요업제품제조업</t>
  </si>
  <si>
    <t>시멘트,석회,플라스터및그제품제조업</t>
  </si>
  <si>
    <t>시멘트제조업</t>
  </si>
  <si>
    <t>기타비금속광물제품제조업</t>
  </si>
  <si>
    <t>합계</t>
  </si>
  <si>
    <t>소계</t>
  </si>
  <si>
    <t>석탄류</t>
  </si>
  <si>
    <t>연탄</t>
  </si>
  <si>
    <t>유연탄-연료</t>
  </si>
  <si>
    <t>유연탄-원료</t>
  </si>
  <si>
    <t>석탄코크스</t>
  </si>
  <si>
    <t>기타석탄</t>
  </si>
  <si>
    <t>석유류</t>
  </si>
  <si>
    <t>실내등유</t>
  </si>
  <si>
    <t>경질중유</t>
  </si>
  <si>
    <t>중유</t>
  </si>
  <si>
    <t>중질중유</t>
  </si>
  <si>
    <t>기타석유</t>
  </si>
  <si>
    <t>기타연료</t>
  </si>
  <si>
    <t>전력</t>
  </si>
  <si>
    <t>기초화학물질제조업</t>
  </si>
  <si>
    <t>합성고무및플라스틱물질제조업</t>
  </si>
  <si>
    <t>비료,농약및살균,살충제제조업</t>
  </si>
  <si>
    <t>기타화학제품제조업</t>
  </si>
  <si>
    <t>화학섬유제조업</t>
  </si>
  <si>
    <t>기초의약물질및생물학적제제제조업</t>
  </si>
  <si>
    <t>의약품제조업</t>
  </si>
  <si>
    <t>의료용품및기타의약관련제품제조업</t>
  </si>
  <si>
    <t>고무제품제조업</t>
  </si>
  <si>
    <t>플라스틱제품제조업</t>
  </si>
  <si>
    <t>2021.09.07 08:55</t>
  </si>
  <si>
    <t>Petrochemicals Total</t>
    <phoneticPr fontId="35" type="noConversion"/>
  </si>
  <si>
    <t>Non-ferrous Metals Total</t>
    <phoneticPr fontId="35" type="noConversion"/>
  </si>
  <si>
    <t>2021.09.07 10:02</t>
  </si>
  <si>
    <t>1차비철금속제조업</t>
  </si>
  <si>
    <t>금속주조업</t>
  </si>
  <si>
    <t>구조용금속제품,탱크및증기발생기제조업</t>
  </si>
  <si>
    <t>무기및총포탄제조업</t>
  </si>
  <si>
    <t>기타금속가공제품제조업</t>
  </si>
  <si>
    <t>반도체제조업</t>
  </si>
  <si>
    <t>전자부품제조업</t>
  </si>
  <si>
    <t>컴퓨터및주변장치제조업</t>
  </si>
  <si>
    <t>통신및방송장비제조업</t>
  </si>
  <si>
    <t>영상및음향기기제조업</t>
  </si>
  <si>
    <t>마그네틱및광학매체제조업</t>
  </si>
  <si>
    <t>의료용기기제조업</t>
  </si>
  <si>
    <t>측정,시험,항해,제어및기타정밀기기제조업;&lt;br&gt;광학기기제외</t>
  </si>
  <si>
    <t>사진장비및광학기기제조업</t>
  </si>
  <si>
    <t>시계및시계부품제조업</t>
  </si>
  <si>
    <t>전동기,발전기및전기변환공급제어장치제조업</t>
  </si>
  <si>
    <t>일차전지및축전지제조업</t>
  </si>
  <si>
    <t>절연선및케이블제조업</t>
  </si>
  <si>
    <t>전구및조명장치제조업</t>
  </si>
  <si>
    <t>가정용기기제조업</t>
  </si>
  <si>
    <t>기타전기장비제조업</t>
  </si>
  <si>
    <t>일반목적용기계제조업</t>
  </si>
  <si>
    <t>특수목적용기계제조업</t>
  </si>
  <si>
    <t>자동차용엔진및자동차제조업</t>
  </si>
  <si>
    <t>자동차차체및트레일러제조업</t>
  </si>
  <si>
    <t>자동차신품부품제조업</t>
  </si>
  <si>
    <t>자동차재제조부품제조업</t>
  </si>
  <si>
    <t>선박및보트건조업</t>
  </si>
  <si>
    <t>철도장비제조업</t>
  </si>
  <si>
    <t>항공기,우주선및부품제조업</t>
  </si>
  <si>
    <t>그외기타운송장비제조업</t>
  </si>
  <si>
    <t>2021.09.07 16:39</t>
  </si>
  <si>
    <r>
      <t xml:space="preserve">가스 공급 및 수요 </t>
    </r>
    <r>
      <rPr>
        <i/>
        <sz val="10"/>
        <color theme="1"/>
        <rFont val="맑은 고딕"/>
        <family val="3"/>
        <charset val="129"/>
      </rPr>
      <t>- 기준 시나리오</t>
    </r>
  </si>
  <si>
    <t>총공급</t>
  </si>
  <si>
    <t>전환 부문*</t>
  </si>
  <si>
    <t>최종소비 부문</t>
  </si>
  <si>
    <t>제품별 소비</t>
  </si>
  <si>
    <t>용도별 소비</t>
  </si>
  <si>
    <t>발전용</t>
    <phoneticPr fontId="55" type="noConversion"/>
  </si>
  <si>
    <t>지역난방</t>
    <phoneticPr fontId="55" type="noConversion"/>
  </si>
  <si>
    <t>수송</t>
    <phoneticPr fontId="55" type="noConversion"/>
  </si>
  <si>
    <t>가정</t>
    <phoneticPr fontId="55" type="noConversion"/>
  </si>
  <si>
    <t>서비스</t>
  </si>
  <si>
    <t>YoY Growth Rate(%)</t>
    <phoneticPr fontId="35" type="noConversion"/>
  </si>
  <si>
    <r>
      <t xml:space="preserve">석탄 공급 및 수요 </t>
    </r>
    <r>
      <rPr>
        <i/>
        <sz val="10"/>
        <color theme="1"/>
        <rFont val="맑은 고딕"/>
        <family val="3"/>
        <charset val="129"/>
      </rPr>
      <t>- 기준 시나리오</t>
    </r>
  </si>
  <si>
    <t>총공급</t>
    <phoneticPr fontId="55" type="noConversion"/>
  </si>
  <si>
    <t>전환부문</t>
    <phoneticPr fontId="55" type="noConversion"/>
  </si>
  <si>
    <t>최종소비부문</t>
    <phoneticPr fontId="55" type="noConversion"/>
  </si>
  <si>
    <t>제품별 석탄 수요</t>
    <phoneticPr fontId="55" type="noConversion"/>
  </si>
  <si>
    <t>국내탄</t>
    <phoneticPr fontId="55" type="noConversion"/>
  </si>
  <si>
    <t>수입무연탄</t>
    <phoneticPr fontId="55" type="noConversion"/>
  </si>
  <si>
    <t>연료용 유연탄</t>
    <phoneticPr fontId="55" type="noConversion"/>
  </si>
  <si>
    <t>원료용 유연탄</t>
    <phoneticPr fontId="55" type="noConversion"/>
  </si>
  <si>
    <t>용도별 석탄 수요</t>
    <phoneticPr fontId="55" type="noConversion"/>
  </si>
  <si>
    <t>코크스 제조 및 고로용</t>
    <phoneticPr fontId="55" type="noConversion"/>
  </si>
  <si>
    <t>킬른가열용</t>
    <phoneticPr fontId="55" type="noConversion"/>
  </si>
  <si>
    <t>기타 산업용</t>
    <phoneticPr fontId="55" type="noConversion"/>
  </si>
  <si>
    <t>연탄용</t>
    <phoneticPr fontId="55" type="noConversion"/>
  </si>
  <si>
    <r>
      <t xml:space="preserve">석유 공급 및 수요 </t>
    </r>
    <r>
      <rPr>
        <i/>
        <sz val="10"/>
        <color theme="1"/>
        <rFont val="맑은 고딕"/>
        <family val="3"/>
        <charset val="129"/>
      </rPr>
      <t>- 기준 시나리오</t>
    </r>
  </si>
  <si>
    <t>원유 수요*</t>
  </si>
  <si>
    <t>국제 벙커링</t>
    <phoneticPr fontId="55" type="noConversion"/>
  </si>
  <si>
    <t>전환</t>
    <phoneticPr fontId="55" type="noConversion"/>
  </si>
  <si>
    <t>최종소비</t>
    <phoneticPr fontId="55" type="noConversion"/>
  </si>
  <si>
    <t>제품별 석유 수요</t>
    <phoneticPr fontId="55" type="noConversion"/>
  </si>
  <si>
    <t>휘발유</t>
    <phoneticPr fontId="55" type="noConversion"/>
  </si>
  <si>
    <t>등유</t>
    <phoneticPr fontId="55" type="noConversion"/>
  </si>
  <si>
    <t>경유</t>
    <phoneticPr fontId="55" type="noConversion"/>
  </si>
  <si>
    <t>중유</t>
    <phoneticPr fontId="55" type="noConversion"/>
  </si>
  <si>
    <t>제트유</t>
    <phoneticPr fontId="55" type="noConversion"/>
  </si>
  <si>
    <t>프로판</t>
    <phoneticPr fontId="55" type="noConversion"/>
  </si>
  <si>
    <t>부탄</t>
    <phoneticPr fontId="55" type="noConversion"/>
  </si>
  <si>
    <t>납사</t>
    <phoneticPr fontId="55" type="noConversion"/>
  </si>
  <si>
    <t>기타 비에너지유</t>
    <phoneticPr fontId="55" type="noConversion"/>
  </si>
  <si>
    <t>용도별 석유 수요</t>
  </si>
  <si>
    <t>산업</t>
    <phoneticPr fontId="55" type="noConversion"/>
  </si>
  <si>
    <t>(연료)</t>
    <phoneticPr fontId="55" type="noConversion"/>
  </si>
  <si>
    <t>(원료)</t>
    <phoneticPr fontId="55" type="noConversion"/>
  </si>
  <si>
    <t>전환</t>
  </si>
  <si>
    <t>* 원유 수입 및 재고 변화를 포함한 총수요</t>
  </si>
  <si>
    <t>KEEI Long-term Energy Outlook (for BAU)</t>
    <phoneticPr fontId="35" type="noConversion"/>
  </si>
  <si>
    <t>KESIS Energy Balance (for historical values)</t>
    <phoneticPr fontId="35" type="noConversion"/>
  </si>
  <si>
    <t>KEA Energy Use Survey (for historical values)</t>
    <phoneticPr fontId="35" type="noConversion"/>
  </si>
  <si>
    <t>포함안됨</t>
    <phoneticPr fontId="35" type="noConversion"/>
  </si>
  <si>
    <t>산업&gt;기타</t>
    <phoneticPr fontId="35" type="noConversion"/>
  </si>
  <si>
    <t>에너지산업 자체소비&gt;석탄광업</t>
    <phoneticPr fontId="35" type="noConversion"/>
  </si>
  <si>
    <t>최종소비&gt;산업&gt;농림업, 어업</t>
    <phoneticPr fontId="35" type="noConversion"/>
  </si>
  <si>
    <t>최종소비&gt;산업&gt;광업(석탄광업제외)</t>
    <phoneticPr fontId="35" type="noConversion"/>
  </si>
  <si>
    <t>최종소비&gt;산업&gt;식품및담배</t>
    <phoneticPr fontId="35" type="noConversion"/>
  </si>
  <si>
    <t>최종소비&gt;산업&gt;섬유및가죽</t>
    <phoneticPr fontId="35" type="noConversion"/>
  </si>
  <si>
    <t>최종소비&gt;산업&gt;목재및나무제품</t>
    <phoneticPr fontId="35" type="noConversion"/>
  </si>
  <si>
    <t>최종소비&gt;산업&gt;제지및인쇄</t>
    <phoneticPr fontId="35" type="noConversion"/>
  </si>
  <si>
    <t>최종소비&gt;산업&gt;화학및석유화학</t>
    <phoneticPr fontId="35" type="noConversion"/>
  </si>
  <si>
    <t>최종소비&gt;산업&gt;비금속광물</t>
    <phoneticPr fontId="35" type="noConversion"/>
  </si>
  <si>
    <t>최종소비&gt;산업&gt;철강</t>
    <phoneticPr fontId="35" type="noConversion"/>
  </si>
  <si>
    <t>최종소비&gt;산업&gt;비철금속</t>
    <phoneticPr fontId="35" type="noConversion"/>
  </si>
  <si>
    <t>최종소비&gt;산업&gt;기계류</t>
    <phoneticPr fontId="35" type="noConversion"/>
  </si>
  <si>
    <t>최종소비&gt;산업&gt;수송장비</t>
    <phoneticPr fontId="35" type="noConversion"/>
  </si>
  <si>
    <t>최종소비&gt;산업&gt;기타제조</t>
    <phoneticPr fontId="35" type="noConversion"/>
  </si>
  <si>
    <t>최종소비&gt;산업&gt;건설업</t>
    <phoneticPr fontId="35" type="noConversion"/>
  </si>
  <si>
    <t>최종소비&gt;공공</t>
    <phoneticPr fontId="35" type="noConversion"/>
  </si>
  <si>
    <t>전환공정&gt;석유정제
에너지산업 자체소비&gt;석유정제</t>
    <phoneticPr fontId="35" type="noConversion"/>
  </si>
  <si>
    <t>전환공정&gt;가스제조
에너지산업 자체소비&gt;가스제조</t>
    <phoneticPr fontId="35" type="noConversion"/>
  </si>
  <si>
    <t>원유및천연가스채굴</t>
    <phoneticPr fontId="35" type="noConversion"/>
  </si>
  <si>
    <t>에너지산업 자체소비&gt;원유및천연가스채굴</t>
    <phoneticPr fontId="35" type="noConversion"/>
  </si>
  <si>
    <t>산업&gt;석유화학</t>
    <phoneticPr fontId="35" type="noConversion"/>
  </si>
  <si>
    <t>산업&gt;비철금속</t>
    <phoneticPr fontId="35" type="noConversion"/>
  </si>
  <si>
    <t>산업&gt;조립금속</t>
    <phoneticPr fontId="35" type="noConversion"/>
  </si>
  <si>
    <t>서비스&gt;공공</t>
    <phoneticPr fontId="35" type="noConversion"/>
  </si>
  <si>
    <t>산업&gt;철강</t>
    <phoneticPr fontId="35" type="noConversion"/>
  </si>
  <si>
    <t>2019 Industrial Fuel Use</t>
    <phoneticPr fontId="35" type="noConversion"/>
  </si>
  <si>
    <t xml:space="preserve">Conversion rate (1 MTOE =): </t>
    <phoneticPr fontId="35" type="noConversion"/>
  </si>
  <si>
    <t>Fuel Mapping</t>
    <phoneticPr fontId="35" type="noConversion"/>
  </si>
  <si>
    <t>EPS fuel category</t>
    <phoneticPr fontId="35" type="noConversion"/>
  </si>
  <si>
    <t>electricity</t>
    <phoneticPr fontId="35" type="noConversion"/>
  </si>
  <si>
    <t>coal</t>
    <phoneticPr fontId="35" type="noConversion"/>
  </si>
  <si>
    <t>natural gas</t>
    <phoneticPr fontId="35" type="noConversion"/>
  </si>
  <si>
    <t>biomass</t>
    <phoneticPr fontId="35" type="noConversion"/>
  </si>
  <si>
    <t>petroleum-diesel</t>
    <phoneticPr fontId="35" type="noConversion"/>
  </si>
  <si>
    <t>LPG-propane-butane</t>
    <phoneticPr fontId="35" type="noConversion"/>
  </si>
  <si>
    <t>hydrogen</t>
    <phoneticPr fontId="35" type="noConversion"/>
  </si>
  <si>
    <t>crude oil</t>
    <phoneticPr fontId="35" type="noConversion"/>
  </si>
  <si>
    <t>heat</t>
    <phoneticPr fontId="35" type="noConversion"/>
  </si>
  <si>
    <t>heavy-or-residual oil</t>
    <phoneticPr fontId="35" type="noConversion"/>
  </si>
  <si>
    <t>Note</t>
    <phoneticPr fontId="35" type="noConversion"/>
  </si>
  <si>
    <t>For further splits</t>
    <phoneticPr fontId="35" type="noConversion"/>
  </si>
  <si>
    <t>전망치 부재로 2019년 소비량에 KEEI 석탄 공급 BAU 성장률만큼 적용</t>
    <phoneticPr fontId="35" type="noConversion"/>
  </si>
  <si>
    <t>전망치 부재로 2019년 소비량에 KEEI 석유 공급 BAU 성장률만큼 적용</t>
    <phoneticPr fontId="35" type="noConversion"/>
  </si>
  <si>
    <t>전망치 부재로 2019년 소비량에 KEEI 가스 공급 BAU 성장률만큼 적용</t>
    <phoneticPr fontId="35" type="noConversion"/>
  </si>
  <si>
    <t>Steel Split</t>
    <phoneticPr fontId="35" type="noConversion"/>
  </si>
  <si>
    <t>Petrochemicals Split</t>
    <phoneticPr fontId="35" type="noConversion"/>
  </si>
  <si>
    <t>Non-ferrous Metals Split</t>
    <phoneticPr fontId="35" type="noConversion"/>
  </si>
  <si>
    <t>Machinery Split</t>
    <phoneticPr fontId="35" type="noConversion"/>
  </si>
  <si>
    <t>Others Split</t>
    <phoneticPr fontId="35" type="noConversion"/>
  </si>
  <si>
    <t>Petroleum split (based on 2019 Energy Balance)</t>
    <phoneticPr fontId="35" type="noConversion"/>
  </si>
  <si>
    <t>Industry split by fuel (based on 2019 KEA Energy Use Survey)</t>
    <phoneticPr fontId="35" type="noConversion"/>
  </si>
  <si>
    <t>https://kosis.kr/statHtml/statHtml.do?orgId=337&amp;tblId=DT_337_2019_H1017&amp;vw_cd=MT_ZTITLE&amp;list_id=337_33703_002&amp;seqNo=&amp;lang_mode=ko&amp;language=kor&amp;obj_var_id=&amp;itm_id=&amp;conn_path=MT_ZTITLE</t>
    <phoneticPr fontId="35" type="noConversion"/>
  </si>
  <si>
    <t>2019 KEA Energy Use Survey</t>
    <phoneticPr fontId="35" type="noConversion"/>
  </si>
  <si>
    <t>KESIS</t>
    <phoneticPr fontId="35" type="noConversion"/>
  </si>
  <si>
    <t>KEA</t>
    <phoneticPr fontId="35" type="noConversion"/>
  </si>
  <si>
    <t>합성고무및플라스틱물질제조업,고무제품제조업,플라스틱제품제조업</t>
    <phoneticPr fontId="35" type="noConversion"/>
  </si>
  <si>
    <t>기초화학물질제조업, 비료,농약및살균,살충제제조업, 기타화학제품제조업,화학섬유제조업,기초의약물질및생물학적제제제조업,의약품제조업,의료용품및기타의약관련제품제조업</t>
    <phoneticPr fontId="35" type="noConversion"/>
  </si>
  <si>
    <t>1차비철금속제조업</t>
    <phoneticPr fontId="35" type="noConversion"/>
  </si>
  <si>
    <t>금속주조업,구조용금속제품,탱크및증기발생기제조업,무기및총포탄제조업,기타금속가공제품제조업</t>
    <phoneticPr fontId="35" type="noConversion"/>
  </si>
  <si>
    <t>반도체제조업,전자부품제조업,컴퓨터및주변장치제조업,통신및방송장비제조업,영상및음향기기제조업</t>
    <phoneticPr fontId="35" type="noConversion"/>
  </si>
  <si>
    <t>마그네틱및광학매체제조업,의료용기기제조업,측정,시험,항해,제어및기타정밀기기제조업;광학기기제외,사진장비및광학기기제조업,시계및시계부품제조업,일반목적용기계제조업,특수목적용기계제조업</t>
    <phoneticPr fontId="35" type="noConversion"/>
  </si>
  <si>
    <t>전동기,발전기및전기변환공급제어장치제조업,일차전지및축전지제조업,절연선및케이블제조업,전구및조명장치제조업,가정용기기제조업,기타전기장비제조업</t>
    <phoneticPr fontId="35" type="noConversion"/>
  </si>
  <si>
    <t>자동차용엔진및자동차제조업,자동차차체및트레일러제조업,자동차신품부품제조업,자동차재제조부품제조업</t>
    <phoneticPr fontId="35" type="noConversion"/>
  </si>
  <si>
    <t>선박및보트건조업,철도장비제조업,항공기,우주선및부품제조업,그외기타운송장비제조업</t>
    <phoneticPr fontId="35" type="noConversion"/>
  </si>
  <si>
    <t>Machinery Total</t>
    <phoneticPr fontId="35" type="noConversion"/>
  </si>
  <si>
    <t>KESIS</t>
    <phoneticPr fontId="35" type="noConversion"/>
  </si>
  <si>
    <t>유리및유리제품제조업</t>
    <phoneticPr fontId="35" type="noConversion"/>
  </si>
  <si>
    <t>내화,비내화요업제품제조업,시멘트,석회,플라스터및그제품제조업,시멘트제조업,기타비금속광물제품제조업</t>
    <phoneticPr fontId="35" type="noConversion"/>
  </si>
  <si>
    <t>refined petroleum and coke 19</t>
    <phoneticPr fontId="35" type="noConversion"/>
  </si>
  <si>
    <t>LNG</t>
    <phoneticPr fontId="35" type="noConversion"/>
  </si>
  <si>
    <t>전력</t>
    <phoneticPr fontId="35" type="noConversion"/>
  </si>
  <si>
    <t>경유</t>
    <phoneticPr fontId="35" type="noConversion"/>
  </si>
  <si>
    <t>소각시설</t>
    <phoneticPr fontId="35" type="noConversion"/>
  </si>
  <si>
    <t xml:space="preserve"> 48톤/일 이상</t>
    <phoneticPr fontId="35" type="noConversion"/>
  </si>
  <si>
    <t xml:space="preserve"> 48톤/일 미만</t>
    <phoneticPr fontId="35" type="noConversion"/>
  </si>
  <si>
    <t xml:space="preserve"> 회분식</t>
    <phoneticPr fontId="35" type="noConversion"/>
  </si>
  <si>
    <t>매립시설</t>
    <phoneticPr fontId="35" type="noConversion"/>
  </si>
  <si>
    <t xml:space="preserve"> 20만m2 이상</t>
    <phoneticPr fontId="35" type="noConversion"/>
  </si>
  <si>
    <t xml:space="preserve"> 20만m2 미만</t>
    <phoneticPr fontId="35" type="noConversion"/>
  </si>
  <si>
    <t>생활자원회수센터</t>
    <phoneticPr fontId="35" type="noConversion"/>
  </si>
  <si>
    <t xml:space="preserve"> 20톤/일 이상</t>
    <phoneticPr fontId="35" type="noConversion"/>
  </si>
  <si>
    <t xml:space="preserve"> 20톤/일 미만</t>
    <phoneticPr fontId="35" type="noConversion"/>
  </si>
  <si>
    <t>음식물폐기물</t>
    <phoneticPr fontId="35" type="noConversion"/>
  </si>
  <si>
    <t xml:space="preserve"> 30톤/일 이상</t>
    <phoneticPr fontId="35" type="noConversion"/>
  </si>
  <si>
    <t xml:space="preserve"> 30톤/일 미만</t>
    <phoneticPr fontId="35" type="noConversion"/>
  </si>
  <si>
    <t>가연성폐기물 연료화</t>
    <phoneticPr fontId="35" type="noConversion"/>
  </si>
  <si>
    <t xml:space="preserve"> 100톤/일 이상</t>
    <phoneticPr fontId="35" type="noConversion"/>
  </si>
  <si>
    <t xml:space="preserve"> 100톤/일 미만</t>
    <phoneticPr fontId="35" type="noConversion"/>
  </si>
  <si>
    <t>유기성폐기물 바이오가스화</t>
    <phoneticPr fontId="35" type="noConversion"/>
  </si>
  <si>
    <t>Total</t>
    <phoneticPr fontId="35" type="noConversion"/>
  </si>
  <si>
    <t>에너지집약도(TOE/천톤)</t>
    <phoneticPr fontId="35" type="noConversion"/>
  </si>
  <si>
    <t>처리량(천톤)</t>
    <phoneticPr fontId="35" type="noConversion"/>
  </si>
  <si>
    <t>처리량(%)</t>
    <phoneticPr fontId="35" type="noConversion"/>
  </si>
  <si>
    <t>에너지사용량(TOE)</t>
    <phoneticPr fontId="35" type="noConversion"/>
  </si>
  <si>
    <t>추정</t>
    <phoneticPr fontId="35" type="noConversion"/>
  </si>
  <si>
    <t>생활자원회수센터와 같은 것으로 가정</t>
    <phoneticPr fontId="35" type="noConversion"/>
  </si>
  <si>
    <t>음식물폐기물처리와 같은 것으로 가정</t>
    <phoneticPr fontId="35" type="noConversion"/>
  </si>
  <si>
    <t>(천명)</t>
    <phoneticPr fontId="55" type="noConversion"/>
  </si>
  <si>
    <t>%YoY</t>
    <phoneticPr fontId="35" type="noConversion"/>
  </si>
  <si>
    <t>천TOE</t>
    <phoneticPr fontId="35" type="noConversion"/>
  </si>
  <si>
    <r>
      <rPr>
        <sz val="11"/>
        <color theme="1"/>
        <rFont val="맑은 고딕"/>
        <family val="3"/>
        <charset val="129"/>
      </rPr>
      <t>2018 폐기물처리사업장 에너지원별 비율 추정</t>
    </r>
    <r>
      <rPr>
        <sz val="11"/>
        <color theme="1"/>
        <rFont val="Calibri"/>
        <family val="3"/>
        <charset val="129"/>
      </rPr>
      <t xml:space="preserve"> (</t>
    </r>
    <r>
      <rPr>
        <sz val="11"/>
        <color theme="1"/>
        <rFont val="맑은 고딕"/>
        <family val="3"/>
        <charset val="129"/>
      </rPr>
      <t>출처: 환경부, 한국환경공단 2018)</t>
    </r>
    <phoneticPr fontId="35" type="noConversion"/>
  </si>
  <si>
    <t>2018 폐기물/하수처리업 에너지총사용량 (출처: 에너지공단, 2019)</t>
    <phoneticPr fontId="35" type="noConversion"/>
  </si>
  <si>
    <r>
      <t xml:space="preserve">2018 </t>
    </r>
    <r>
      <rPr>
        <sz val="11"/>
        <color theme="1"/>
        <rFont val="맑은 고딕"/>
        <family val="3"/>
        <charset val="129"/>
      </rPr>
      <t>전체</t>
    </r>
    <r>
      <rPr>
        <sz val="11"/>
        <color theme="1"/>
        <rFont val="Calibri"/>
        <family val="2"/>
      </rPr>
      <t xml:space="preserve"> </t>
    </r>
    <r>
      <rPr>
        <sz val="11"/>
        <color theme="1"/>
        <rFont val="맑은 고딕"/>
        <family val="3"/>
        <charset val="129"/>
      </rPr>
      <t>폐기물</t>
    </r>
    <r>
      <rPr>
        <sz val="11"/>
        <color theme="1"/>
        <rFont val="Calibri"/>
        <family val="2"/>
      </rPr>
      <t>/</t>
    </r>
    <r>
      <rPr>
        <sz val="11"/>
        <color theme="1"/>
        <rFont val="맑은 고딕"/>
        <family val="3"/>
        <charset val="129"/>
      </rPr>
      <t>하수처리업</t>
    </r>
    <r>
      <rPr>
        <sz val="11"/>
        <color theme="1"/>
        <rFont val="Calibri"/>
        <family val="2"/>
      </rPr>
      <t xml:space="preserve"> </t>
    </r>
    <r>
      <rPr>
        <sz val="11"/>
        <color theme="1"/>
        <rFont val="맑은 고딕"/>
        <family val="3"/>
        <charset val="129"/>
      </rPr>
      <t>원별</t>
    </r>
    <r>
      <rPr>
        <sz val="11"/>
        <color theme="1"/>
        <rFont val="Calibri"/>
        <family val="2"/>
      </rPr>
      <t xml:space="preserve"> 에너지</t>
    </r>
    <r>
      <rPr>
        <sz val="11"/>
        <color theme="1"/>
        <rFont val="맑은 고딕"/>
        <family val="3"/>
        <charset val="129"/>
      </rPr>
      <t>지사용량</t>
    </r>
    <r>
      <rPr>
        <sz val="11"/>
        <color theme="1"/>
        <rFont val="Calibri"/>
        <family val="2"/>
      </rPr>
      <t xml:space="preserve"> </t>
    </r>
    <r>
      <rPr>
        <sz val="11"/>
        <color theme="1"/>
        <rFont val="맑은 고딕"/>
        <family val="3"/>
        <charset val="129"/>
      </rPr>
      <t>추정</t>
    </r>
    <r>
      <rPr>
        <sz val="11"/>
        <color theme="1"/>
        <rFont val="Calibri"/>
        <family val="2"/>
      </rPr>
      <t>(BTU)</t>
    </r>
    <phoneticPr fontId="35" type="noConversion"/>
  </si>
  <si>
    <r>
      <rPr>
        <sz val="11"/>
        <color theme="1"/>
        <rFont val="맑은 고딕"/>
        <family val="3"/>
        <charset val="129"/>
      </rPr>
      <t>인구전망</t>
    </r>
    <r>
      <rPr>
        <sz val="11"/>
        <color theme="1"/>
        <rFont val="Calibri"/>
        <family val="2"/>
      </rPr>
      <t xml:space="preserve"> (</t>
    </r>
    <r>
      <rPr>
        <sz val="11"/>
        <color theme="1"/>
        <rFont val="맑은 고딕"/>
        <family val="2"/>
        <charset val="129"/>
      </rPr>
      <t>출처: 통계청, 2020)</t>
    </r>
    <phoneticPr fontId="35" type="noConversion"/>
  </si>
  <si>
    <t>전망치 부재로 2018년 소비량에 인구성장률만큼 적용</t>
    <phoneticPr fontId="35" type="noConversion"/>
  </si>
  <si>
    <t>http://www.kesis.net/crosseditor/binary/files/000003/20200408125915600_6PUNL17L.xlsb</t>
    <phoneticPr fontId="35" type="noConversion"/>
  </si>
  <si>
    <t>Korea Energy Statistics Information System</t>
    <phoneticPr fontId="35" type="noConversion"/>
  </si>
  <si>
    <t>KEEI Long-tern energy forecast</t>
    <phoneticPr fontId="35" type="noConversion"/>
  </si>
  <si>
    <t>Extended energy balance</t>
    <phoneticPr fontId="35" type="noConversion"/>
  </si>
  <si>
    <t>KOSIS</t>
    <phoneticPr fontId="35" type="noConversion"/>
  </si>
  <si>
    <t>KEA Energy consumption and greenhouse-gas emission inventories</t>
    <phoneticPr fontId="35" type="noConversion"/>
  </si>
  <si>
    <t>Industry Category Mapping (in English)</t>
    <phoneticPr fontId="35" type="noConversion"/>
  </si>
  <si>
    <t>Industry Category Mapping (in Korean)</t>
    <phoneticPr fontId="35" type="noConversion"/>
  </si>
  <si>
    <t>Not included</t>
  </si>
  <si>
    <t>Industry&gt;Petro-chemical</t>
  </si>
  <si>
    <t>Industry&gt;Steel</t>
  </si>
  <si>
    <t>EndUse&gt;Industry&gt;Steel</t>
  </si>
  <si>
    <t>Industry&gt;non-ferrous metals</t>
  </si>
  <si>
    <t>EndUse&gt;Industry&gt;non-ferrous metals</t>
  </si>
  <si>
    <t>Industry&gt;fabricated metals</t>
  </si>
  <si>
    <t>Service&gt;Public</t>
  </si>
  <si>
    <t>EndUse&gt;Public</t>
  </si>
  <si>
    <t>EndUse&gt;Industry&gt;non-metallic minerals</t>
  </si>
  <si>
    <t>EndUse&gt;Industry&gt;machinery</t>
    <phoneticPr fontId="35" type="noConversion"/>
  </si>
  <si>
    <t>EndUse&gt;Industry&gt;chemical and Petro-chemical</t>
  </si>
  <si>
    <t>EndUse&gt;Industry&gt;transportation equiment</t>
  </si>
  <si>
    <t>EndUse&gt;Industry&gt;other manufacturing</t>
    <phoneticPr fontId="35" type="noConversion"/>
  </si>
  <si>
    <t>conversion process&gt;gas process
Energy Industry internal consumption&gt;gas process</t>
    <phoneticPr fontId="35" type="noConversion"/>
  </si>
  <si>
    <t>EndUse&gt;Industry&gt;construction</t>
    <phoneticPr fontId="35" type="noConversion"/>
  </si>
  <si>
    <t>EndUse&gt;Industry&gt;agriculture and fishery</t>
    <phoneticPr fontId="35" type="noConversion"/>
  </si>
  <si>
    <t>Energy Industry internal consumption&gt;coal mining</t>
    <phoneticPr fontId="35" type="noConversion"/>
  </si>
  <si>
    <t>Energy Industry internal consumption&gt;crude petroleum and natural gas production</t>
    <phoneticPr fontId="35" type="noConversion"/>
  </si>
  <si>
    <t>EndUse&gt;Industry&gt;mining(exc. Coal mining)</t>
    <phoneticPr fontId="35" type="noConversion"/>
  </si>
  <si>
    <t>EndUse&gt;Industry&gt;food and tobacco</t>
    <phoneticPr fontId="35" type="noConversion"/>
  </si>
  <si>
    <t>EndUse&gt;Industry&gt;fiber and leather</t>
  </si>
  <si>
    <t>conversion process&gt;petroleum refining
Energy Industry internal consumption&gt;petroleum refining</t>
  </si>
  <si>
    <t>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t>
    <phoneticPr fontId="35" type="noConversion"/>
  </si>
  <si>
    <t xml:space="preserve">Industry&gt;other </t>
  </si>
  <si>
    <t>Synthetic rubber and plastic material manufacturing, rubber product manufacturing, plastic product manufacturing</t>
    <phoneticPr fontId="35" type="noConversion"/>
  </si>
  <si>
    <t>Glass and glassware manufacturing</t>
    <phoneticPr fontId="35" type="noConversion"/>
  </si>
  <si>
    <t>Refractory and non-refractory ceramic products manufacturing business, cement, lime, plaster and its products manufacturing business, cement manufacturing business, other non-metallic minerals product manufacturing business</t>
    <phoneticPr fontId="35" type="noConversion"/>
  </si>
  <si>
    <t>Primary non-ferrous metals manufacturing</t>
    <phoneticPr fontId="35" type="noConversion"/>
  </si>
  <si>
    <t>Metal Foundry, Structural Metal Products, Tank and Steam Generator Manufacturing, Weapons and Gun Ammunition Manufacturing, other Metalworking Products Manufacturing</t>
    <phoneticPr fontId="35" type="noConversion"/>
  </si>
  <si>
    <t>Semiconductor manufacturing business, electronic component manufacturing business, computer and peripheral device manufacturing business, communication and broadcasting equipment manufacturing business, video and audio equipment manufacturing business</t>
    <phoneticPr fontId="35" type="noConversion"/>
  </si>
  <si>
    <t>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t>
    <phoneticPr fontId="35" type="noConversion"/>
  </si>
  <si>
    <t>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t>
    <phoneticPr fontId="35" type="noConversion"/>
  </si>
  <si>
    <t>Automobile engine and automobile manufacturing business, automobile body and trailer manufacturing business, new automobile parts manufacturing business, automobile remanufactured parts manufacturing business</t>
    <phoneticPr fontId="35" type="noConversion"/>
  </si>
  <si>
    <t>Ship and boat construction business, railway equipment manufacturing business, aircraft, spaceship and parts manufacturing business, and other transportation equipment manufacturing business</t>
    <phoneticPr fontId="35" type="noConversion"/>
  </si>
  <si>
    <t>renewables</t>
    <phoneticPr fontId="35" type="noConversion"/>
  </si>
  <si>
    <t>oil</t>
    <phoneticPr fontId="35" type="noConversion"/>
  </si>
  <si>
    <t>due to the lack of forecast, we applied the KEEI's BAU oil supply growth rate to the demand in 2019</t>
    <phoneticPr fontId="35" type="noConversion"/>
  </si>
  <si>
    <t>due to the lack of forecast, we applied the KEEI's BAU coal supply growth rate to the demand in 2019</t>
    <phoneticPr fontId="35" type="noConversion"/>
  </si>
  <si>
    <t>due to the lack of forecast, we applied the KEEI's BAU gas supply growth rate to the demand in 2019</t>
    <phoneticPr fontId="35" type="noConversion"/>
  </si>
  <si>
    <t>due to the lack of forecast, we applied the population growth rate to the demand in 2018</t>
    <phoneticPr fontId="35" type="noConversion"/>
  </si>
  <si>
    <t>include waste</t>
    <phoneticPr fontId="35" type="noConversion"/>
  </si>
  <si>
    <t>due to the lack of forecast, we applied the energy demand growth rate between 2020 and 2050 to the demand in 2019</t>
    <phoneticPr fontId="35" type="noConversion"/>
  </si>
  <si>
    <t>We estimated using the energy consumption share by industry based on 2019 KESIS Energy Balance</t>
    <phoneticPr fontId="35" type="noConversion"/>
  </si>
  <si>
    <t>petroleum refining only</t>
    <phoneticPr fontId="35" type="noConversion"/>
  </si>
  <si>
    <t>Sub category</t>
    <phoneticPr fontId="35" type="noConversion"/>
  </si>
  <si>
    <t>EndUse&gt;Industry&gt;wood and wood products</t>
    <phoneticPr fontId="35" type="noConversion"/>
  </si>
  <si>
    <t>EndUse&gt;Industry&gt;paper and printing</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</si>
</sst>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1" formatCode="_-* #,##0_-;\-* #,##0_-;_-* &quot;-&quot;_-;_-@_-"/>
    <numFmt numFmtId="176" formatCode="_(* #,##0.00_);_(* \(#,##0.00\);_(* &quot;-&quot;??_);_(@_)"/>
    <numFmt numFmtId="177" formatCode="#,##0.0"/>
    <numFmt numFmtId="178" formatCode="0.000E+00"/>
    <numFmt numFmtId="179" formatCode="#,##0.00000"/>
    <numFmt numFmtId="180" formatCode="#\ ##0"/>
    <numFmt numFmtId="181" formatCode="#\ ##0.00"/>
    <numFmt numFmtId="182" formatCode="#\ ##0;\-#\ ##0;\-"/>
    <numFmt numFmtId="183" formatCode="#\ ##0.0"/>
    <numFmt numFmtId="184" formatCode="#\ ##0.0;\-#\ ##0.0;\-"/>
    <numFmt numFmtId="185" formatCode="_ * #,##0.0_ ;_ * \-#,##0.0_ ;_ * &quot;-&quot;_ ;_ @_ "/>
    <numFmt numFmtId="186" formatCode="_ * #,##0_ ;_ * \-#,##0_ ;_ * &quot;-&quot;_ ;_ @_ "/>
    <numFmt numFmtId="187" formatCode="_-* #,##0.00_-;\-* #,##0.00_-;_-* &quot;-&quot;_-;_-@_-"/>
    <numFmt numFmtId="188" formatCode="0_);[Red]\(0\)"/>
    <numFmt numFmtId="189" formatCode="0.E+00"/>
    <numFmt numFmtId="190" formatCode="0.0%"/>
    <numFmt numFmtId="191" formatCode="_-* #,##0.00000000000_-;\-* #,##0.00000000000_-;_-* &quot;-&quot;_-;_-@_-"/>
  </numFmts>
  <fonts count="84">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b/>
      <sz val="11"/>
      <color theme="1"/>
      <name val="맑은 고딕"/>
      <family val="2"/>
      <scheme val="minor"/>
    </font>
    <font>
      <b/>
      <sz val="9"/>
      <color theme="1"/>
      <name val="맑은 고딕"/>
      <family val="2"/>
      <scheme val="minor"/>
    </font>
    <font>
      <sz val="9"/>
      <color theme="1"/>
      <name val="맑은 고딕"/>
      <family val="2"/>
      <scheme val="minor"/>
    </font>
    <font>
      <u/>
      <sz val="10"/>
      <color theme="4"/>
      <name val="맑은 고딕"/>
      <family val="2"/>
      <scheme val="minor"/>
    </font>
    <font>
      <u/>
      <sz val="11"/>
      <color theme="6"/>
      <name val="Calibri"/>
      <family val="2"/>
    </font>
    <font>
      <b/>
      <sz val="12"/>
      <color theme="4"/>
      <name val="맑은 고딕"/>
      <family val="2"/>
      <scheme val="minor"/>
    </font>
    <font>
      <sz val="9"/>
      <color rgb="FF000000"/>
      <name val="Calibri"/>
      <family val="2"/>
    </font>
    <font>
      <sz val="11"/>
      <color theme="1"/>
      <name val="맑은 고딕"/>
      <family val="2"/>
      <scheme val="minor"/>
    </font>
    <font>
      <sz val="12"/>
      <name val="Helv"/>
    </font>
    <font>
      <b/>
      <sz val="9"/>
      <color indexed="8"/>
      <name val="Calibri"/>
      <family val="2"/>
    </font>
    <font>
      <sz val="11"/>
      <color rgb="FFFF0000"/>
      <name val="맑은 고딕"/>
      <family val="2"/>
      <scheme val="minor"/>
    </font>
    <font>
      <sz val="9"/>
      <color indexed="8"/>
      <name val="Calibri"/>
      <family val="2"/>
    </font>
    <font>
      <sz val="10"/>
      <color indexed="8"/>
      <name val="Arial"/>
      <family val="2"/>
    </font>
    <font>
      <b/>
      <sz val="12"/>
      <color indexed="30"/>
      <name val="Calibri"/>
      <family val="2"/>
    </font>
    <font>
      <sz val="18"/>
      <color theme="3"/>
      <name val="맑은 고딕"/>
      <family val="2"/>
      <scheme val="major"/>
    </font>
    <font>
      <b/>
      <sz val="15"/>
      <color theme="3"/>
      <name val="맑은 고딕"/>
      <family val="2"/>
      <scheme val="minor"/>
    </font>
    <font>
      <b/>
      <sz val="13"/>
      <color theme="3"/>
      <name val="맑은 고딕"/>
      <family val="2"/>
      <scheme val="minor"/>
    </font>
    <font>
      <b/>
      <sz val="11"/>
      <color theme="3"/>
      <name val="맑은 고딕"/>
      <family val="2"/>
      <scheme val="minor"/>
    </font>
    <font>
      <sz val="11"/>
      <color rgb="FF006100"/>
      <name val="맑은 고딕"/>
      <family val="2"/>
      <scheme val="minor"/>
    </font>
    <font>
      <sz val="11"/>
      <color rgb="FF9C0006"/>
      <name val="맑은 고딕"/>
      <family val="2"/>
      <scheme val="minor"/>
    </font>
    <font>
      <sz val="11"/>
      <color rgb="FF3F3F76"/>
      <name val="맑은 고딕"/>
      <family val="2"/>
      <scheme val="minor"/>
    </font>
    <font>
      <b/>
      <sz val="11"/>
      <color rgb="FF3F3F3F"/>
      <name val="맑은 고딕"/>
      <family val="2"/>
      <scheme val="minor"/>
    </font>
    <font>
      <b/>
      <sz val="11"/>
      <color rgb="FFFA7D00"/>
      <name val="맑은 고딕"/>
      <family val="2"/>
      <scheme val="minor"/>
    </font>
    <font>
      <sz val="11"/>
      <color rgb="FFFA7D00"/>
      <name val="맑은 고딕"/>
      <family val="2"/>
      <scheme val="minor"/>
    </font>
    <font>
      <b/>
      <sz val="11"/>
      <color theme="0"/>
      <name val="맑은 고딕"/>
      <family val="2"/>
      <scheme val="minor"/>
    </font>
    <font>
      <i/>
      <sz val="11"/>
      <color rgb="FF7F7F7F"/>
      <name val="맑은 고딕"/>
      <family val="2"/>
      <scheme val="minor"/>
    </font>
    <font>
      <sz val="11"/>
      <color theme="0"/>
      <name val="맑은 고딕"/>
      <family val="2"/>
      <scheme val="minor"/>
    </font>
    <font>
      <sz val="11"/>
      <color rgb="FF9C6500"/>
      <name val="맑은 고딕"/>
      <family val="2"/>
      <scheme val="minor"/>
    </font>
    <font>
      <i/>
      <sz val="11"/>
      <color theme="1"/>
      <name val="맑은 고딕"/>
      <family val="2"/>
      <scheme val="minor"/>
    </font>
    <font>
      <sz val="10"/>
      <color theme="1"/>
      <name val="Calibri"/>
      <family val="2"/>
    </font>
    <font>
      <sz val="8"/>
      <name val="맑은 고딕"/>
      <family val="3"/>
      <charset val="129"/>
      <scheme val="minor"/>
    </font>
    <font>
      <b/>
      <sz val="10"/>
      <color theme="1"/>
      <name val="맑은 고딕"/>
      <family val="3"/>
      <charset val="129"/>
    </font>
    <font>
      <i/>
      <sz val="10"/>
      <color theme="1"/>
      <name val="맑은 고딕"/>
      <family val="3"/>
      <charset val="129"/>
    </font>
    <font>
      <sz val="7"/>
      <color theme="1"/>
      <name val="맑은 고딕"/>
      <family val="3"/>
      <charset val="129"/>
    </font>
    <font>
      <sz val="11"/>
      <color theme="1"/>
      <name val="맑은 고딕"/>
      <family val="3"/>
      <charset val="129"/>
      <scheme val="minor"/>
    </font>
    <font>
      <b/>
      <sz val="7.5"/>
      <color theme="0"/>
      <name val="맑은 고딕"/>
      <family val="2"/>
      <scheme val="minor"/>
    </font>
    <font>
      <b/>
      <sz val="8"/>
      <color theme="0"/>
      <name val="맑은 고딕"/>
      <family val="3"/>
      <charset val="129"/>
    </font>
    <font>
      <b/>
      <sz val="1"/>
      <color theme="0"/>
      <name val="맑은 고딕"/>
      <family val="2"/>
      <scheme val="minor"/>
    </font>
    <font>
      <b/>
      <sz val="8"/>
      <color theme="0"/>
      <name val="맑은 고딕"/>
      <family val="2"/>
      <scheme val="minor"/>
    </font>
    <font>
      <b/>
      <sz val="7"/>
      <color theme="1"/>
      <name val="맑은 고딕"/>
      <family val="3"/>
      <charset val="129"/>
    </font>
    <font>
      <b/>
      <sz val="7.5"/>
      <color theme="1"/>
      <name val="맑은 고딕"/>
      <family val="2"/>
      <scheme val="minor"/>
    </font>
    <font>
      <sz val="8"/>
      <color theme="1"/>
      <name val="맑은 고딕"/>
      <family val="3"/>
      <charset val="129"/>
      <scheme val="minor"/>
    </font>
    <font>
      <sz val="1"/>
      <color theme="1"/>
      <name val="맑은 고딕"/>
      <family val="3"/>
      <charset val="129"/>
      <scheme val="minor"/>
    </font>
    <font>
      <sz val="7.5"/>
      <color theme="1"/>
      <name val="맑은 고딕"/>
      <family val="2"/>
      <scheme val="minor"/>
    </font>
    <font>
      <sz val="1"/>
      <color theme="1"/>
      <name val="맑은 고딕"/>
      <family val="2"/>
      <scheme val="minor"/>
    </font>
    <font>
      <sz val="1"/>
      <color theme="1"/>
      <name val="맑은 고딕"/>
      <family val="3"/>
      <charset val="129"/>
    </font>
    <font>
      <sz val="1"/>
      <color theme="1"/>
      <name val="맑은 고딕"/>
      <family val="2"/>
      <charset val="129"/>
      <scheme val="minor"/>
    </font>
    <font>
      <sz val="6"/>
      <color theme="1"/>
      <name val="KoPub돋움체 Light"/>
      <family val="1"/>
      <charset val="129"/>
    </font>
    <font>
      <sz val="6"/>
      <color theme="1"/>
      <name val="맑은 고딕"/>
      <family val="3"/>
      <charset val="129"/>
    </font>
    <font>
      <sz val="7"/>
      <color theme="1"/>
      <name val="Century Gothic"/>
      <family val="2"/>
    </font>
    <font>
      <sz val="8"/>
      <name val="맑은 고딕"/>
      <family val="2"/>
      <charset val="129"/>
      <scheme val="minor"/>
    </font>
    <font>
      <b/>
      <sz val="7.5"/>
      <color indexed="8"/>
      <name val="맑은 고딕"/>
      <family val="2"/>
      <scheme val="minor"/>
    </font>
    <font>
      <b/>
      <sz val="1"/>
      <color indexed="8"/>
      <name val="맑은 고딕"/>
      <family val="2"/>
      <scheme val="minor"/>
    </font>
    <font>
      <b/>
      <sz val="1"/>
      <color theme="1"/>
      <name val="맑은 고딕"/>
      <family val="2"/>
      <scheme val="minor"/>
    </font>
    <font>
      <sz val="7"/>
      <color theme="1"/>
      <name val="HY견고딕"/>
      <family val="1"/>
      <charset val="129"/>
    </font>
    <font>
      <sz val="7.5"/>
      <color indexed="8"/>
      <name val="맑은 고딕"/>
      <family val="2"/>
      <scheme val="minor"/>
    </font>
    <font>
      <sz val="11"/>
      <color theme="1"/>
      <name val="맑은 고딕"/>
      <family val="2"/>
      <charset val="129"/>
    </font>
    <font>
      <sz val="10"/>
      <name val="맑은 고딕"/>
      <family val="2"/>
      <charset val="129"/>
      <scheme val="minor"/>
    </font>
    <font>
      <b/>
      <sz val="10"/>
      <name val="맑은 고딕"/>
      <family val="2"/>
      <scheme val="minor"/>
    </font>
    <font>
      <sz val="10"/>
      <name val="Calibri"/>
      <family val="2"/>
    </font>
    <font>
      <sz val="10"/>
      <name val="맑은 고딕"/>
      <family val="2"/>
      <scheme val="minor"/>
    </font>
    <font>
      <sz val="11"/>
      <color theme="1"/>
      <name val="Calibri"/>
      <family val="2"/>
    </font>
    <font>
      <sz val="11"/>
      <color theme="1"/>
      <name val="맑은 고딕"/>
      <family val="3"/>
      <charset val="129"/>
    </font>
    <font>
      <sz val="11"/>
      <color theme="1"/>
      <name val="Calibri"/>
      <family val="2"/>
      <charset val="129"/>
    </font>
    <font>
      <b/>
      <sz val="10"/>
      <name val="맑은 고딕"/>
      <family val="3"/>
      <charset val="129"/>
      <scheme val="minor"/>
    </font>
    <font>
      <b/>
      <sz val="11"/>
      <color theme="1"/>
      <name val="Calibri"/>
      <family val="2"/>
    </font>
    <font>
      <sz val="7"/>
      <color theme="1"/>
      <name val="맑은 고딕"/>
      <family val="2"/>
      <scheme val="minor"/>
    </font>
    <font>
      <sz val="7"/>
      <color theme="1"/>
      <name val="맑은 고딕"/>
      <family val="3"/>
      <charset val="129"/>
      <scheme val="minor"/>
    </font>
    <font>
      <sz val="7.5"/>
      <color theme="1"/>
      <name val="맑은 고딕"/>
      <family val="2"/>
      <charset val="129"/>
      <scheme val="minor"/>
    </font>
    <font>
      <sz val="7.5"/>
      <color theme="1"/>
      <name val="맑은 고딕"/>
      <family val="3"/>
      <charset val="129"/>
    </font>
    <font>
      <sz val="7.5"/>
      <color theme="1"/>
      <name val="맑은 고딕"/>
      <family val="3"/>
      <charset val="129"/>
      <scheme val="minor"/>
    </font>
    <font>
      <b/>
      <sz val="7.5"/>
      <color theme="1"/>
      <name val="맑은 고딕"/>
      <family val="3"/>
      <charset val="129"/>
    </font>
    <font>
      <b/>
      <sz val="8"/>
      <color theme="1"/>
      <name val="맑은 고딕"/>
      <family val="2"/>
      <scheme val="minor"/>
    </font>
    <font>
      <b/>
      <sz val="7.5"/>
      <color theme="1"/>
      <name val="맑은 고딕"/>
      <family val="3"/>
      <charset val="129"/>
      <scheme val="minor"/>
    </font>
    <font>
      <b/>
      <sz val="11"/>
      <color theme="1"/>
      <name val="맑은 고딕"/>
      <family val="3"/>
      <charset val="129"/>
      <scheme val="minor"/>
    </font>
    <font>
      <sz val="11"/>
      <color rgb="FFFF0000"/>
      <name val="맑은 고딕"/>
      <family val="2"/>
      <charset val="129"/>
    </font>
    <font>
      <b/>
      <sz val="11"/>
      <color theme="1"/>
      <name val="Calibri"/>
      <family val="3"/>
    </font>
    <font>
      <sz val="11"/>
      <color rgb="FF666666"/>
      <name val="����"/>
      <family val="2"/>
    </font>
    <font>
      <sz val="11"/>
      <color theme="1"/>
      <name val="Calibri"/>
      <family val="3"/>
      <charset val="129"/>
    </font>
  </fonts>
  <fills count="60">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0EBD7"/>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rgb="FFFF9B9B"/>
        <bgColor indexed="64"/>
      </patternFill>
    </fill>
    <fill>
      <patternFill patternType="solid">
        <fgColor rgb="FFFFC000"/>
        <bgColor indexed="64"/>
      </patternFill>
    </fill>
    <fill>
      <patternFill patternType="solid">
        <fgColor theme="9" tint="0.59999389629810485"/>
        <bgColor indexed="64"/>
      </patternFill>
    </fill>
    <fill>
      <patternFill patternType="solid">
        <fgColor theme="2" tint="-9.9978637043366805E-2"/>
        <bgColor indexed="64"/>
      </patternFill>
    </fill>
    <fill>
      <patternFill patternType="lightDown"/>
    </fill>
  </fills>
  <borders count="58">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dashed">
        <color rgb="FFBFBFBF"/>
      </bottom>
      <diagonal/>
    </border>
    <border>
      <left/>
      <right/>
      <top/>
      <bottom style="thin">
        <color rgb="FFBFBFBF"/>
      </bottom>
      <diagonal/>
    </border>
    <border>
      <left/>
      <right/>
      <top/>
      <bottom style="thick">
        <color rgb="FF0096D7"/>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bottom>
      <diagonal/>
    </border>
    <border>
      <left/>
      <right/>
      <top/>
      <bottom style="thin">
        <color theme="3" tint="-0.24994659260841701"/>
      </bottom>
      <diagonal/>
    </border>
    <border>
      <left/>
      <right/>
      <top style="thin">
        <color theme="3" tint="-0.249977111117893"/>
      </top>
      <bottom/>
      <diagonal/>
    </border>
    <border>
      <left/>
      <right/>
      <top style="medium">
        <color theme="3" tint="-0.249977111117893"/>
      </top>
      <bottom/>
      <diagonal/>
    </border>
    <border>
      <left/>
      <right/>
      <top style="thin">
        <color rgb="FF002060"/>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hair">
        <color indexed="64"/>
      </top>
      <bottom/>
      <diagonal/>
    </border>
    <border>
      <left/>
      <right/>
      <top style="medium">
        <color indexed="64"/>
      </top>
      <bottom style="medium">
        <color indexed="64"/>
      </bottom>
      <diagonal/>
    </border>
    <border>
      <left/>
      <right/>
      <top/>
      <bottom style="thin">
        <color theme="3"/>
      </bottom>
      <diagonal/>
    </border>
    <border>
      <left/>
      <right style="thin">
        <color theme="3"/>
      </right>
      <top/>
      <bottom/>
      <diagonal/>
    </border>
    <border>
      <left/>
      <right style="thin">
        <color theme="3"/>
      </right>
      <top style="thin">
        <color theme="3" tint="-0.249977111117893"/>
      </top>
      <bottom/>
      <diagonal/>
    </border>
    <border>
      <left/>
      <right/>
      <top/>
      <bottom style="medium">
        <color theme="3"/>
      </bottom>
      <diagonal/>
    </border>
    <border>
      <left/>
      <right style="thin">
        <color theme="3"/>
      </right>
      <top/>
      <bottom style="medium">
        <color theme="3"/>
      </bottom>
      <diagonal/>
    </border>
    <border>
      <left/>
      <right style="thin">
        <color theme="3"/>
      </right>
      <top/>
      <bottom style="thin">
        <color theme="3"/>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6" tint="-0.249946592608417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theme="3" tint="-0.24994659260841701"/>
      </bottom>
      <diagonal/>
    </border>
    <border>
      <left style="medium">
        <color indexed="64"/>
      </left>
      <right/>
      <top style="thin">
        <color theme="3" tint="-0.249977111117893"/>
      </top>
      <bottom/>
      <diagonal/>
    </border>
    <border>
      <left/>
      <right style="medium">
        <color indexed="64"/>
      </right>
      <top style="thin">
        <color theme="3" tint="-0.249977111117893"/>
      </top>
      <bottom/>
      <diagonal/>
    </border>
    <border>
      <left style="medium">
        <color indexed="64"/>
      </left>
      <right/>
      <top/>
      <bottom style="medium">
        <color indexed="64"/>
      </bottom>
      <diagonal/>
    </border>
    <border>
      <left/>
      <right style="thin">
        <color theme="3"/>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90">
    <xf numFmtId="0" fontId="0" fillId="0" borderId="0"/>
    <xf numFmtId="0" fontId="6" fillId="0" borderId="1" applyNumberFormat="0" applyProtection="0">
      <alignment wrapText="1"/>
    </xf>
    <xf numFmtId="0" fontId="7" fillId="0" borderId="2" applyNumberFormat="0" applyFont="0" applyProtection="0">
      <alignment wrapText="1"/>
    </xf>
    <xf numFmtId="0" fontId="6" fillId="0" borderId="7" applyNumberFormat="0" applyProtection="0">
      <alignment horizontal="left" wrapText="1"/>
    </xf>
    <xf numFmtId="0" fontId="6" fillId="0" borderId="6" applyNumberFormat="0" applyFill="0" applyProtection="0">
      <alignment wrapText="1"/>
    </xf>
    <xf numFmtId="0" fontId="6" fillId="0" borderId="4" applyNumberFormat="0" applyProtection="0">
      <alignment wrapText="1"/>
    </xf>
    <xf numFmtId="0" fontId="7" fillId="0" borderId="3" applyNumberFormat="0" applyProtection="0">
      <alignment vertical="top" wrapText="1"/>
    </xf>
    <xf numFmtId="0" fontId="7" fillId="0" borderId="5" applyNumberFormat="0" applyFont="0" applyFill="0" applyProtection="0">
      <alignment wrapText="1"/>
    </xf>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7" fillId="0" borderId="0" applyNumberFormat="0" applyProtection="0">
      <alignment vertical="top" wrapText="1"/>
    </xf>
    <xf numFmtId="0" fontId="10" fillId="0" borderId="0" applyNumberFormat="0" applyProtection="0">
      <alignment horizontal="left"/>
    </xf>
    <xf numFmtId="0" fontId="13" fillId="0" borderId="0"/>
    <xf numFmtId="0" fontId="13" fillId="0" borderId="0"/>
    <xf numFmtId="0" fontId="13" fillId="0" borderId="0"/>
    <xf numFmtId="0" fontId="13" fillId="0" borderId="0"/>
    <xf numFmtId="0" fontId="12" fillId="0" borderId="0"/>
    <xf numFmtId="9" fontId="12" fillId="0" borderId="0" applyFont="0" applyFill="0" applyBorder="0" applyAlignment="0" applyProtection="0"/>
    <xf numFmtId="0" fontId="16" fillId="0" borderId="0"/>
    <xf numFmtId="0" fontId="16" fillId="0" borderId="0" applyNumberFormat="0" applyFill="0" applyBorder="0" applyAlignment="0" applyProtection="0"/>
    <xf numFmtId="0" fontId="14" fillId="0" borderId="10" applyNumberFormat="0" applyProtection="0">
      <alignment wrapText="1"/>
    </xf>
    <xf numFmtId="0" fontId="18" fillId="0" borderId="0" applyNumberFormat="0" applyProtection="0">
      <alignment horizontal="left"/>
    </xf>
    <xf numFmtId="0" fontId="14" fillId="0" borderId="9" applyNumberFormat="0" applyProtection="0">
      <alignment wrapText="1"/>
    </xf>
    <xf numFmtId="0" fontId="16" fillId="0" borderId="8" applyNumberFormat="0" applyFont="0" applyProtection="0">
      <alignment wrapText="1"/>
    </xf>
    <xf numFmtId="0" fontId="16" fillId="0" borderId="11" applyNumberFormat="0" applyProtection="0">
      <alignment wrapText="1"/>
    </xf>
    <xf numFmtId="0" fontId="19" fillId="0" borderId="0" applyNumberFormat="0" applyFill="0" applyBorder="0" applyAlignment="0" applyProtection="0"/>
    <xf numFmtId="0" fontId="20" fillId="0" borderId="1" applyNumberFormat="0" applyFill="0" applyAlignment="0" applyProtection="0"/>
    <xf numFmtId="0" fontId="21" fillId="0" borderId="12" applyNumberFormat="0" applyFill="0" applyAlignment="0" applyProtection="0"/>
    <xf numFmtId="0" fontId="22" fillId="0" borderId="13" applyNumberFormat="0" applyFill="0" applyAlignment="0" applyProtection="0"/>
    <xf numFmtId="0" fontId="22" fillId="0" borderId="0" applyNumberFormat="0" applyFill="0" applyBorder="0" applyAlignment="0" applyProtection="0"/>
    <xf numFmtId="0" fontId="23" fillId="4" borderId="0" applyNumberFormat="0" applyBorder="0" applyAlignment="0" applyProtection="0"/>
    <xf numFmtId="0" fontId="24" fillId="5" borderId="0" applyNumberFormat="0" applyBorder="0" applyAlignment="0" applyProtection="0"/>
    <xf numFmtId="0" fontId="25" fillId="7" borderId="14" applyNumberFormat="0" applyAlignment="0" applyProtection="0"/>
    <xf numFmtId="0" fontId="26" fillId="8" borderId="15" applyNumberFormat="0" applyAlignment="0" applyProtection="0"/>
    <xf numFmtId="0" fontId="27" fillId="8" borderId="14" applyNumberFormat="0" applyAlignment="0" applyProtection="0"/>
    <xf numFmtId="0" fontId="28" fillId="0" borderId="16" applyNumberFormat="0" applyFill="0" applyAlignment="0" applyProtection="0"/>
    <xf numFmtId="0" fontId="29" fillId="9" borderId="17" applyNumberFormat="0" applyAlignment="0" applyProtection="0"/>
    <xf numFmtId="0" fontId="15" fillId="0" borderId="0" applyNumberFormat="0" applyFill="0" applyBorder="0" applyAlignment="0" applyProtection="0"/>
    <xf numFmtId="0" fontId="12" fillId="10" borderId="18" applyNumberFormat="0" applyFont="0" applyAlignment="0" applyProtection="0"/>
    <xf numFmtId="0" fontId="30" fillId="0" borderId="0" applyNumberFormat="0" applyFill="0" applyBorder="0" applyAlignment="0" applyProtection="0"/>
    <xf numFmtId="0" fontId="5" fillId="0" borderId="19" applyNumberFormat="0" applyFill="0" applyAlignment="0" applyProtection="0"/>
    <xf numFmtId="0" fontId="31"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31"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31"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31"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31"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31"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2" fillId="6" borderId="0" applyNumberFormat="0" applyBorder="0" applyAlignment="0" applyProtection="0"/>
    <xf numFmtId="0" fontId="31" fillId="14" borderId="0" applyNumberFormat="0" applyBorder="0" applyAlignment="0" applyProtection="0"/>
    <xf numFmtId="0" fontId="31" fillId="18" borderId="0" applyNumberFormat="0" applyBorder="0" applyAlignment="0" applyProtection="0"/>
    <xf numFmtId="0" fontId="31" fillId="22" borderId="0" applyNumberFormat="0" applyBorder="0" applyAlignment="0" applyProtection="0"/>
    <xf numFmtId="0" fontId="31" fillId="26" borderId="0" applyNumberFormat="0" applyBorder="0" applyAlignment="0" applyProtection="0"/>
    <xf numFmtId="0" fontId="31" fillId="30" borderId="0" applyNumberFormat="0" applyBorder="0" applyAlignment="0" applyProtection="0"/>
    <xf numFmtId="0" fontId="31" fillId="34" borderId="0" applyNumberFormat="0" applyBorder="0" applyAlignment="0" applyProtection="0"/>
    <xf numFmtId="0" fontId="12" fillId="10" borderId="18" applyNumberFormat="0" applyFont="0" applyAlignment="0" applyProtection="0"/>
    <xf numFmtId="0" fontId="12" fillId="12"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4" fillId="0" borderId="0"/>
    <xf numFmtId="0" fontId="12" fillId="0" borderId="0"/>
    <xf numFmtId="0" fontId="17" fillId="0" borderId="0"/>
    <xf numFmtId="0" fontId="12" fillId="0" borderId="0"/>
    <xf numFmtId="176" fontId="34" fillId="0" borderId="0" applyFont="0" applyFill="0" applyBorder="0" applyAlignment="0" applyProtection="0"/>
    <xf numFmtId="41" fontId="12" fillId="0" borderId="0" applyFont="0" applyFill="0" applyBorder="0" applyAlignment="0" applyProtection="0">
      <alignment vertical="center"/>
    </xf>
    <xf numFmtId="0" fontId="4" fillId="0" borderId="0"/>
    <xf numFmtId="0" fontId="39" fillId="0" borderId="0">
      <alignment vertical="center"/>
    </xf>
    <xf numFmtId="0" fontId="2" fillId="0" borderId="0"/>
    <xf numFmtId="0" fontId="1" fillId="0" borderId="0"/>
  </cellStyleXfs>
  <cellXfs count="488">
    <xf numFmtId="0" fontId="0" fillId="0" borderId="0" xfId="0"/>
    <xf numFmtId="0" fontId="5" fillId="0" borderId="0" xfId="0" applyFont="1"/>
    <xf numFmtId="0" fontId="0" fillId="0" borderId="0" xfId="0" applyAlignment="1">
      <alignment horizontal="left"/>
    </xf>
    <xf numFmtId="0" fontId="5" fillId="2" borderId="0" xfId="0" applyFont="1" applyFill="1"/>
    <xf numFmtId="0" fontId="0" fillId="0" borderId="0" xfId="0"/>
    <xf numFmtId="0" fontId="11" fillId="0" borderId="0" xfId="2" applyFont="1" applyFill="1" applyBorder="1" applyAlignment="1">
      <alignment wrapText="1"/>
    </xf>
    <xf numFmtId="0" fontId="0" fillId="0" borderId="8" xfId="2" applyFont="1" applyFill="1" applyBorder="1" applyAlignment="1">
      <alignment wrapText="1"/>
    </xf>
    <xf numFmtId="177" fontId="0" fillId="0" borderId="2" xfId="2" applyNumberFormat="1" applyFont="1" applyFill="1" applyAlignment="1">
      <alignment horizontal="right" wrapText="1"/>
    </xf>
    <xf numFmtId="0" fontId="14" fillId="0" borderId="9" xfId="5" applyFont="1" applyFill="1" applyBorder="1" applyAlignment="1">
      <alignment wrapText="1"/>
    </xf>
    <xf numFmtId="177" fontId="6" fillId="0" borderId="4" xfId="5" applyNumberFormat="1" applyFill="1" applyAlignment="1">
      <alignment horizontal="right" wrapText="1"/>
    </xf>
    <xf numFmtId="4" fontId="0" fillId="0" borderId="2" xfId="2" applyNumberFormat="1" applyFont="1" applyFill="1" applyAlignment="1">
      <alignment horizontal="right" wrapText="1"/>
    </xf>
    <xf numFmtId="4" fontId="6" fillId="0" borderId="4" xfId="5" applyNumberFormat="1" applyFill="1" applyAlignment="1">
      <alignment horizontal="right" wrapText="1"/>
    </xf>
    <xf numFmtId="1" fontId="5" fillId="0" borderId="0" xfId="0" applyNumberFormat="1" applyFont="1"/>
    <xf numFmtId="0" fontId="5" fillId="0" borderId="0" xfId="8" applyFont="1" applyFill="1"/>
    <xf numFmtId="0" fontId="0" fillId="0" borderId="0" xfId="0" applyFill="1"/>
    <xf numFmtId="0" fontId="5" fillId="0" borderId="0" xfId="2" applyFont="1" applyFill="1" applyBorder="1" applyAlignment="1">
      <alignment wrapText="1"/>
    </xf>
    <xf numFmtId="0" fontId="0" fillId="0" borderId="0" xfId="0" applyNumberFormat="1"/>
    <xf numFmtId="0" fontId="0" fillId="0" borderId="0" xfId="0" applyNumberFormat="1" applyFill="1"/>
    <xf numFmtId="178" fontId="0" fillId="0" borderId="0" xfId="0" applyNumberFormat="1" applyFill="1"/>
    <xf numFmtId="0" fontId="15" fillId="0" borderId="8" xfId="2" applyFont="1" applyFill="1" applyBorder="1" applyAlignment="1">
      <alignment wrapText="1"/>
    </xf>
    <xf numFmtId="11" fontId="0" fillId="0" borderId="0" xfId="0" applyNumberFormat="1" applyFill="1"/>
    <xf numFmtId="0" fontId="5" fillId="0" borderId="0" xfId="0" applyFont="1" applyFill="1"/>
    <xf numFmtId="0" fontId="7" fillId="0" borderId="0" xfId="0" applyNumberFormat="1" applyFont="1" applyFill="1" applyBorder="1" applyAlignment="1" applyProtection="1">
      <alignment horizontal="right"/>
      <protection locked="0"/>
    </xf>
    <xf numFmtId="0" fontId="7" fillId="0" borderId="0" xfId="0" applyFont="1" applyFill="1"/>
    <xf numFmtId="1" fontId="7" fillId="0" borderId="0" xfId="0" applyNumberFormat="1" applyFont="1" applyFill="1"/>
    <xf numFmtId="179" fontId="0" fillId="0" borderId="0" xfId="0" applyNumberFormat="1" applyFill="1"/>
    <xf numFmtId="9" fontId="0" fillId="0" borderId="0" xfId="18" applyFont="1"/>
    <xf numFmtId="0" fontId="14" fillId="0" borderId="9" xfId="23" applyFont="1" applyFill="1" applyBorder="1" applyAlignment="1">
      <alignment wrapText="1"/>
    </xf>
    <xf numFmtId="0" fontId="0" fillId="0" borderId="8" xfId="24" applyFont="1" applyFill="1" applyBorder="1" applyAlignment="1">
      <alignment wrapText="1"/>
    </xf>
    <xf numFmtId="0" fontId="33" fillId="0" borderId="0" xfId="0" applyFont="1"/>
    <xf numFmtId="0" fontId="0" fillId="0" borderId="0" xfId="0" applyNumberFormat="1" applyFont="1" applyFill="1"/>
    <xf numFmtId="9" fontId="0" fillId="0" borderId="2" xfId="18" applyFont="1" applyFill="1" applyBorder="1" applyAlignment="1">
      <alignment horizontal="right" wrapText="1"/>
    </xf>
    <xf numFmtId="11" fontId="0" fillId="0" borderId="2" xfId="2" applyNumberFormat="1" applyFont="1" applyFill="1" applyAlignment="1">
      <alignment horizontal="right" wrapText="1"/>
    </xf>
    <xf numFmtId="11" fontId="6" fillId="0" borderId="4" xfId="5" applyNumberFormat="1" applyFill="1" applyAlignment="1">
      <alignment horizontal="right" wrapText="1"/>
    </xf>
    <xf numFmtId="11" fontId="7" fillId="0" borderId="0" xfId="0" applyNumberFormat="1" applyFont="1" applyFill="1" applyBorder="1" applyAlignment="1" applyProtection="1">
      <alignment horizontal="right"/>
      <protection locked="0"/>
    </xf>
    <xf numFmtId="11" fontId="7" fillId="0" borderId="0" xfId="0" applyNumberFormat="1" applyFont="1" applyFill="1"/>
    <xf numFmtId="11" fontId="0" fillId="0" borderId="0" xfId="0" applyNumberFormat="1"/>
    <xf numFmtId="0" fontId="0" fillId="0" borderId="0" xfId="0"/>
    <xf numFmtId="0" fontId="4" fillId="36" borderId="0" xfId="86" applyFill="1"/>
    <xf numFmtId="0" fontId="40" fillId="37" borderId="0" xfId="87" applyFont="1" applyFill="1" applyBorder="1" applyAlignment="1">
      <alignment vertical="center" wrapText="1"/>
    </xf>
    <xf numFmtId="0" fontId="41" fillId="37" borderId="0" xfId="87" applyFont="1" applyFill="1" applyBorder="1" applyAlignment="1">
      <alignment horizontal="centerContinuous" vertical="center" wrapText="1"/>
    </xf>
    <xf numFmtId="0" fontId="42" fillId="37" borderId="0" xfId="87" applyFont="1" applyFill="1" applyBorder="1" applyAlignment="1">
      <alignment vertical="center" wrapText="1"/>
    </xf>
    <xf numFmtId="0" fontId="43" fillId="37" borderId="0" xfId="87" applyFont="1" applyFill="1" applyBorder="1" applyAlignment="1">
      <alignment vertical="center" wrapText="1"/>
    </xf>
    <xf numFmtId="0" fontId="43" fillId="37" borderId="0" xfId="87" applyFont="1" applyFill="1" applyBorder="1" applyAlignment="1">
      <alignment horizontal="center" vertical="center" wrapText="1"/>
    </xf>
    <xf numFmtId="0" fontId="42" fillId="37" borderId="0" xfId="87" applyFont="1" applyFill="1" applyBorder="1" applyAlignment="1">
      <alignment horizontal="center" vertical="center" wrapText="1"/>
    </xf>
    <xf numFmtId="0" fontId="44" fillId="36" borderId="0" xfId="87" applyFont="1" applyFill="1" applyBorder="1" applyAlignment="1">
      <alignment vertical="center" wrapText="1"/>
    </xf>
    <xf numFmtId="180" fontId="45" fillId="38" borderId="0" xfId="87" applyNumberFormat="1" applyFont="1" applyFill="1" applyBorder="1" applyAlignment="1">
      <alignment horizontal="right" vertical="center" wrapText="1"/>
    </xf>
    <xf numFmtId="180" fontId="45" fillId="36" borderId="0" xfId="87" applyNumberFormat="1" applyFont="1" applyFill="1" applyBorder="1" applyAlignment="1">
      <alignment horizontal="right" vertical="center" wrapText="1"/>
    </xf>
    <xf numFmtId="181" fontId="46" fillId="36" borderId="0" xfId="87" applyNumberFormat="1" applyFont="1" applyFill="1" applyBorder="1" applyAlignment="1">
      <alignment horizontal="right" vertical="center" wrapText="1"/>
    </xf>
    <xf numFmtId="181" fontId="47" fillId="36" borderId="0" xfId="87" applyNumberFormat="1" applyFont="1" applyFill="1" applyBorder="1" applyAlignment="1">
      <alignment horizontal="right" vertical="center" wrapText="1"/>
    </xf>
    <xf numFmtId="0" fontId="38" fillId="36" borderId="0" xfId="87" applyFont="1" applyFill="1" applyBorder="1" applyAlignment="1">
      <alignment horizontal="left" vertical="center" wrapText="1" indent="1"/>
    </xf>
    <xf numFmtId="182" fontId="48" fillId="38" borderId="0" xfId="87" applyNumberFormat="1" applyFont="1" applyFill="1" applyBorder="1" applyAlignment="1">
      <alignment horizontal="right" vertical="center" wrapText="1"/>
    </xf>
    <xf numFmtId="182" fontId="48" fillId="36" borderId="0" xfId="87" applyNumberFormat="1" applyFont="1" applyFill="1" applyBorder="1" applyAlignment="1">
      <alignment horizontal="right" vertical="center" wrapText="1"/>
    </xf>
    <xf numFmtId="180" fontId="48" fillId="36" borderId="0" xfId="87" applyNumberFormat="1" applyFont="1" applyFill="1" applyBorder="1" applyAlignment="1">
      <alignment horizontal="right" vertical="center" wrapText="1"/>
    </xf>
    <xf numFmtId="181" fontId="49" fillId="36" borderId="0" xfId="87" applyNumberFormat="1" applyFont="1" applyFill="1" applyBorder="1" applyAlignment="1">
      <alignment horizontal="right" vertical="center" wrapText="1"/>
    </xf>
    <xf numFmtId="183" fontId="48" fillId="36" borderId="0" xfId="87" applyNumberFormat="1" applyFont="1" applyFill="1" applyBorder="1" applyAlignment="1">
      <alignment horizontal="right" vertical="center" wrapText="1"/>
    </xf>
    <xf numFmtId="0" fontId="38" fillId="36" borderId="0" xfId="87" applyFont="1" applyFill="1" applyBorder="1" applyAlignment="1">
      <alignment horizontal="left" vertical="center" wrapText="1" indent="2"/>
    </xf>
    <xf numFmtId="0" fontId="38" fillId="36" borderId="21" xfId="87" applyFont="1" applyFill="1" applyBorder="1" applyAlignment="1">
      <alignment horizontal="left" vertical="center" wrapText="1" indent="2"/>
    </xf>
    <xf numFmtId="0" fontId="50" fillId="36" borderId="22" xfId="87" applyFont="1" applyFill="1" applyBorder="1" applyAlignment="1">
      <alignment vertical="center" wrapText="1"/>
    </xf>
    <xf numFmtId="180" fontId="49" fillId="38" borderId="22" xfId="87" applyNumberFormat="1" applyFont="1" applyFill="1" applyBorder="1" applyAlignment="1">
      <alignment horizontal="right" vertical="center" wrapText="1"/>
    </xf>
    <xf numFmtId="180" fontId="49" fillId="36" borderId="22" xfId="87" applyNumberFormat="1" applyFont="1" applyFill="1" applyBorder="1" applyAlignment="1">
      <alignment horizontal="right" vertical="center" wrapText="1"/>
    </xf>
    <xf numFmtId="181" fontId="49" fillId="36" borderId="22" xfId="87" applyNumberFormat="1" applyFont="1" applyFill="1" applyBorder="1" applyAlignment="1">
      <alignment horizontal="right" vertical="center" wrapText="1"/>
    </xf>
    <xf numFmtId="183" fontId="49" fillId="36" borderId="22" xfId="87" applyNumberFormat="1" applyFont="1" applyFill="1" applyBorder="1" applyAlignment="1">
      <alignment horizontal="right" vertical="center" wrapText="1"/>
    </xf>
    <xf numFmtId="0" fontId="51" fillId="36" borderId="0" xfId="86" applyFont="1" applyFill="1"/>
    <xf numFmtId="182" fontId="48" fillId="38" borderId="21" xfId="87" applyNumberFormat="1" applyFont="1" applyFill="1" applyBorder="1" applyAlignment="1">
      <alignment horizontal="right" vertical="center" wrapText="1"/>
    </xf>
    <xf numFmtId="181" fontId="47" fillId="36" borderId="21" xfId="87" applyNumberFormat="1" applyFont="1" applyFill="1" applyBorder="1" applyAlignment="1">
      <alignment horizontal="right" vertical="center" wrapText="1"/>
    </xf>
    <xf numFmtId="0" fontId="4" fillId="36" borderId="0" xfId="86" applyFill="1" applyAlignment="1">
      <alignment horizontal="right" indent="1"/>
    </xf>
    <xf numFmtId="0" fontId="51" fillId="36" borderId="0" xfId="86" applyFont="1" applyFill="1" applyAlignment="1">
      <alignment horizontal="right" indent="1"/>
    </xf>
    <xf numFmtId="181" fontId="48" fillId="36" borderId="0" xfId="87" applyNumberFormat="1" applyFont="1" applyFill="1" applyBorder="1" applyAlignment="1">
      <alignment horizontal="right" vertical="center" wrapText="1"/>
    </xf>
    <xf numFmtId="182" fontId="56" fillId="38" borderId="0" xfId="87" applyNumberFormat="1" applyFont="1" applyFill="1" applyBorder="1" applyAlignment="1">
      <alignment horizontal="right" vertical="center" wrapText="1"/>
    </xf>
    <xf numFmtId="182" fontId="56" fillId="36" borderId="0" xfId="87" applyNumberFormat="1" applyFont="1" applyFill="1" applyBorder="1" applyAlignment="1">
      <alignment horizontal="right" vertical="center" wrapText="1"/>
    </xf>
    <xf numFmtId="180" fontId="56" fillId="36" borderId="0" xfId="87" applyNumberFormat="1" applyFont="1" applyFill="1" applyBorder="1" applyAlignment="1">
      <alignment horizontal="right" vertical="center" wrapText="1"/>
    </xf>
    <xf numFmtId="183" fontId="57" fillId="36" borderId="0" xfId="87" applyNumberFormat="1" applyFont="1" applyFill="1" applyBorder="1" applyAlignment="1">
      <alignment horizontal="right" vertical="center" wrapText="1"/>
    </xf>
    <xf numFmtId="183" fontId="56" fillId="36" borderId="0" xfId="87" applyNumberFormat="1" applyFont="1" applyFill="1" applyBorder="1" applyAlignment="1">
      <alignment horizontal="right" vertical="center" wrapText="1"/>
    </xf>
    <xf numFmtId="183" fontId="49" fillId="36" borderId="0" xfId="87" applyNumberFormat="1" applyFont="1" applyFill="1" applyBorder="1" applyAlignment="1">
      <alignment horizontal="right" vertical="center" wrapText="1"/>
    </xf>
    <xf numFmtId="182" fontId="45" fillId="38" borderId="0" xfId="87" applyNumberFormat="1" applyFont="1" applyFill="1" applyBorder="1" applyAlignment="1">
      <alignment horizontal="right" vertical="center" wrapText="1"/>
    </xf>
    <xf numFmtId="182" fontId="45" fillId="36" borderId="0" xfId="87" applyNumberFormat="1" applyFont="1" applyFill="1" applyBorder="1" applyAlignment="1">
      <alignment horizontal="right" vertical="center" wrapText="1"/>
    </xf>
    <xf numFmtId="180" fontId="48" fillId="36" borderId="0" xfId="87" applyNumberFormat="1" applyFont="1" applyFill="1" applyBorder="1" applyAlignment="1">
      <alignment horizontal="right" vertical="center" wrapText="1" indent="1"/>
    </xf>
    <xf numFmtId="183" fontId="49" fillId="36" borderId="0" xfId="87" applyNumberFormat="1" applyFont="1" applyFill="1" applyBorder="1" applyAlignment="1">
      <alignment horizontal="right" vertical="center" wrapText="1" indent="1"/>
    </xf>
    <xf numFmtId="183" fontId="48" fillId="36" borderId="0" xfId="87" applyNumberFormat="1" applyFont="1" applyFill="1" applyBorder="1" applyAlignment="1">
      <alignment horizontal="right" vertical="center" wrapText="1" indent="1"/>
    </xf>
    <xf numFmtId="184" fontId="45" fillId="38" borderId="0" xfId="87" applyNumberFormat="1" applyFont="1" applyFill="1" applyBorder="1" applyAlignment="1">
      <alignment horizontal="right" vertical="center" wrapText="1"/>
    </xf>
    <xf numFmtId="184" fontId="45" fillId="36" borderId="0" xfId="87" applyNumberFormat="1" applyFont="1" applyFill="1" applyBorder="1" applyAlignment="1">
      <alignment horizontal="right" vertical="center" wrapText="1"/>
    </xf>
    <xf numFmtId="181" fontId="58" fillId="36" borderId="0" xfId="87" applyNumberFormat="1" applyFont="1" applyFill="1" applyBorder="1" applyAlignment="1">
      <alignment horizontal="right" vertical="center" wrapText="1"/>
    </xf>
    <xf numFmtId="183" fontId="45" fillId="36" borderId="0" xfId="87" applyNumberFormat="1" applyFont="1" applyFill="1" applyBorder="1" applyAlignment="1">
      <alignment horizontal="right" vertical="center" wrapText="1"/>
    </xf>
    <xf numFmtId="184" fontId="48" fillId="38" borderId="0" xfId="87" applyNumberFormat="1" applyFont="1" applyFill="1" applyBorder="1" applyAlignment="1">
      <alignment horizontal="right" vertical="center" wrapText="1"/>
    </xf>
    <xf numFmtId="184" fontId="48" fillId="36" borderId="0" xfId="87" applyNumberFormat="1" applyFont="1" applyFill="1" applyBorder="1" applyAlignment="1">
      <alignment horizontal="right" vertical="center" wrapText="1"/>
    </xf>
    <xf numFmtId="181" fontId="48" fillId="38" borderId="0" xfId="87" applyNumberFormat="1" applyFont="1" applyFill="1" applyBorder="1" applyAlignment="1">
      <alignment horizontal="right" vertical="center" wrapText="1"/>
    </xf>
    <xf numFmtId="181" fontId="49" fillId="36" borderId="0" xfId="87" applyNumberFormat="1" applyFont="1" applyFill="1" applyBorder="1" applyAlignment="1">
      <alignment horizontal="right" vertical="center" wrapText="1" indent="1"/>
    </xf>
    <xf numFmtId="0" fontId="44" fillId="36" borderId="0" xfId="87" applyFont="1" applyFill="1" applyBorder="1" applyAlignment="1">
      <alignment horizontal="left" vertical="center" wrapText="1"/>
    </xf>
    <xf numFmtId="180" fontId="60" fillId="36" borderId="0" xfId="87" applyNumberFormat="1" applyFont="1" applyFill="1" applyBorder="1" applyAlignment="1">
      <alignment horizontal="right" vertical="center" wrapText="1"/>
    </xf>
    <xf numFmtId="181" fontId="57" fillId="36" borderId="0" xfId="87" applyNumberFormat="1" applyFont="1" applyFill="1" applyBorder="1" applyAlignment="1">
      <alignment horizontal="right" vertical="center" wrapText="1"/>
    </xf>
    <xf numFmtId="180" fontId="48" fillId="38" borderId="0" xfId="87" applyNumberFormat="1" applyFont="1" applyFill="1" applyBorder="1" applyAlignment="1">
      <alignment horizontal="right" vertical="center" wrapText="1"/>
    </xf>
    <xf numFmtId="0" fontId="50" fillId="36" borderId="24" xfId="87" applyFont="1" applyFill="1" applyBorder="1" applyAlignment="1">
      <alignment vertical="center" wrapText="1"/>
    </xf>
    <xf numFmtId="180" fontId="49" fillId="38" borderId="24" xfId="87" applyNumberFormat="1" applyFont="1" applyFill="1" applyBorder="1" applyAlignment="1">
      <alignment horizontal="right" vertical="center" wrapText="1"/>
    </xf>
    <xf numFmtId="180" fontId="49" fillId="36" borderId="24" xfId="87" applyNumberFormat="1" applyFont="1" applyFill="1" applyBorder="1" applyAlignment="1">
      <alignment horizontal="right" vertical="center" wrapText="1"/>
    </xf>
    <xf numFmtId="181" fontId="47" fillId="36" borderId="24" xfId="87" applyNumberFormat="1" applyFont="1" applyFill="1" applyBorder="1" applyAlignment="1">
      <alignment horizontal="right" vertical="center" wrapText="1"/>
    </xf>
    <xf numFmtId="0" fontId="33" fillId="0" borderId="0" xfId="0" applyFont="1" applyFill="1"/>
    <xf numFmtId="0" fontId="62" fillId="35" borderId="0" xfId="87" applyFont="1" applyFill="1">
      <alignment vertical="center"/>
    </xf>
    <xf numFmtId="185" fontId="65" fillId="35" borderId="0" xfId="87" applyNumberFormat="1" applyFont="1" applyFill="1">
      <alignment vertical="center"/>
    </xf>
    <xf numFmtId="186" fontId="62" fillId="35" borderId="0" xfId="87" applyNumberFormat="1" applyFont="1" applyFill="1">
      <alignment vertical="center"/>
    </xf>
    <xf numFmtId="0" fontId="62" fillId="35" borderId="0" xfId="0" applyFont="1" applyFill="1" applyAlignment="1">
      <alignment horizontal="left" vertical="center" indent="3"/>
    </xf>
    <xf numFmtId="0" fontId="8" fillId="0" borderId="0" xfId="9" applyAlignment="1" applyProtection="1"/>
    <xf numFmtId="0" fontId="62" fillId="0" borderId="28" xfId="87" applyFont="1" applyFill="1" applyBorder="1">
      <alignment vertical="center"/>
    </xf>
    <xf numFmtId="0" fontId="62" fillId="0" borderId="0" xfId="87" applyFont="1" applyFill="1" applyAlignment="1">
      <alignment horizontal="center" vertical="center"/>
    </xf>
    <xf numFmtId="0" fontId="62" fillId="0" borderId="0" xfId="87" applyFont="1" applyFill="1">
      <alignment vertical="center"/>
    </xf>
    <xf numFmtId="0" fontId="63" fillId="0" borderId="0" xfId="87" applyFont="1" applyFill="1" applyAlignment="1">
      <alignment horizontal="center" vertical="center"/>
    </xf>
    <xf numFmtId="0" fontId="62" fillId="0" borderId="0" xfId="87" applyFont="1" applyFill="1" applyAlignment="1">
      <alignment horizontal="left" vertical="center"/>
    </xf>
    <xf numFmtId="0" fontId="64" fillId="0" borderId="28" xfId="86" applyFont="1" applyFill="1" applyBorder="1" applyAlignment="1">
      <alignment horizontal="center" vertical="center"/>
    </xf>
    <xf numFmtId="0" fontId="62" fillId="0" borderId="28" xfId="87" applyFont="1" applyFill="1" applyBorder="1" applyAlignment="1">
      <alignment horizontal="left" vertical="center"/>
    </xf>
    <xf numFmtId="0" fontId="62" fillId="0" borderId="0" xfId="0" applyFont="1" applyFill="1" applyAlignment="1">
      <alignment horizontal="left" vertical="center"/>
    </xf>
    <xf numFmtId="49" fontId="62" fillId="0" borderId="0" xfId="87" applyNumberFormat="1" applyFont="1" applyFill="1">
      <alignment vertical="center"/>
    </xf>
    <xf numFmtId="185" fontId="65" fillId="0" borderId="0" xfId="87" applyNumberFormat="1" applyFont="1" applyFill="1">
      <alignment vertical="center"/>
    </xf>
    <xf numFmtId="185" fontId="64" fillId="0" borderId="0" xfId="86" applyNumberFormat="1" applyFont="1" applyFill="1" applyAlignment="1">
      <alignment vertical="center"/>
    </xf>
    <xf numFmtId="186" fontId="62" fillId="0" borderId="0" xfId="87" applyNumberFormat="1" applyFont="1" applyFill="1">
      <alignment vertical="center"/>
    </xf>
    <xf numFmtId="49" fontId="62" fillId="0" borderId="0" xfId="87" applyNumberFormat="1" applyFont="1" applyFill="1" applyAlignment="1">
      <alignment vertical="center" wrapText="1"/>
    </xf>
    <xf numFmtId="49" fontId="62" fillId="0" borderId="0" xfId="87" applyNumberFormat="1" applyFont="1" applyFill="1" applyAlignment="1">
      <alignment horizontal="left" vertical="center" wrapText="1"/>
    </xf>
    <xf numFmtId="0" fontId="63" fillId="0" borderId="0" xfId="0" applyFont="1" applyFill="1" applyAlignment="1">
      <alignment horizontal="left" vertical="center"/>
    </xf>
    <xf numFmtId="49" fontId="63" fillId="0" borderId="0" xfId="87" applyNumberFormat="1" applyFont="1" applyFill="1">
      <alignment vertical="center"/>
    </xf>
    <xf numFmtId="185" fontId="63" fillId="0" borderId="0" xfId="87" applyNumberFormat="1" applyFont="1" applyFill="1">
      <alignment vertical="center"/>
    </xf>
    <xf numFmtId="49" fontId="62" fillId="0" borderId="0" xfId="0" applyNumberFormat="1" applyFont="1" applyFill="1" applyAlignment="1">
      <alignment vertical="center"/>
    </xf>
    <xf numFmtId="0" fontId="62" fillId="0" borderId="25" xfId="0" applyFont="1" applyFill="1" applyBorder="1" applyAlignment="1">
      <alignment horizontal="left" vertical="center"/>
    </xf>
    <xf numFmtId="49" fontId="62" fillId="0" borderId="25" xfId="87" applyNumberFormat="1" applyFont="1" applyFill="1" applyBorder="1">
      <alignment vertical="center"/>
    </xf>
    <xf numFmtId="185" fontId="65" fillId="0" borderId="25" xfId="87" applyNumberFormat="1" applyFont="1" applyFill="1" applyBorder="1">
      <alignment vertical="center"/>
    </xf>
    <xf numFmtId="0" fontId="62" fillId="0" borderId="0" xfId="0" applyFont="1" applyFill="1" applyAlignment="1">
      <alignment horizontal="left" vertical="center" indent="1"/>
    </xf>
    <xf numFmtId="49" fontId="62" fillId="0" borderId="0" xfId="87" applyNumberFormat="1" applyFont="1" applyFill="1" applyAlignment="1">
      <alignment horizontal="left" vertical="center" indent="1"/>
    </xf>
    <xf numFmtId="0" fontId="62" fillId="0" borderId="0" xfId="0" applyFont="1" applyFill="1" applyAlignment="1">
      <alignment horizontal="left" vertical="center" indent="2"/>
    </xf>
    <xf numFmtId="49" fontId="62" fillId="0" borderId="0" xfId="87" applyNumberFormat="1" applyFont="1" applyFill="1" applyAlignment="1">
      <alignment horizontal="left" vertical="center" indent="2"/>
    </xf>
    <xf numFmtId="0" fontId="63" fillId="0" borderId="26" xfId="0" applyFont="1" applyFill="1" applyBorder="1" applyAlignment="1">
      <alignment horizontal="left" vertical="center"/>
    </xf>
    <xf numFmtId="49" fontId="63" fillId="0" borderId="26" xfId="87" applyNumberFormat="1" applyFont="1" applyFill="1" applyBorder="1">
      <alignment vertical="center"/>
    </xf>
    <xf numFmtId="185" fontId="63" fillId="0" borderId="26" xfId="87" applyNumberFormat="1" applyFont="1" applyFill="1" applyBorder="1">
      <alignment vertical="center"/>
    </xf>
    <xf numFmtId="49" fontId="63" fillId="0" borderId="0" xfId="87" applyNumberFormat="1" applyFont="1" applyFill="1" applyAlignment="1">
      <alignment horizontal="left" vertical="center"/>
    </xf>
    <xf numFmtId="49" fontId="62" fillId="0" borderId="0" xfId="87" applyNumberFormat="1" applyFont="1" applyFill="1" applyAlignment="1">
      <alignment horizontal="left" vertical="center" wrapText="1" indent="1"/>
    </xf>
    <xf numFmtId="49" fontId="62" fillId="0" borderId="0" xfId="87" applyNumberFormat="1" applyFont="1" applyFill="1" applyAlignment="1">
      <alignment horizontal="left" vertical="center" wrapText="1" indent="2"/>
    </xf>
    <xf numFmtId="0" fontId="62" fillId="0" borderId="0" xfId="0" applyFont="1" applyFill="1" applyAlignment="1">
      <alignment horizontal="left" vertical="center" indent="3"/>
    </xf>
    <xf numFmtId="49" fontId="62" fillId="0" borderId="0" xfId="87" applyNumberFormat="1" applyFont="1" applyFill="1" applyAlignment="1">
      <alignment horizontal="left" vertical="center" wrapText="1" indent="3"/>
    </xf>
    <xf numFmtId="49" fontId="62" fillId="0" borderId="0" xfId="87" applyNumberFormat="1" applyFont="1" applyFill="1" applyAlignment="1">
      <alignment horizontal="left" vertical="center" indent="3"/>
    </xf>
    <xf numFmtId="0" fontId="62" fillId="0" borderId="29" xfId="0" applyFont="1" applyFill="1" applyBorder="1" applyAlignment="1">
      <alignment horizontal="left" vertical="center" indent="1"/>
    </xf>
    <xf numFmtId="49" fontId="65" fillId="0" borderId="29" xfId="87" applyNumberFormat="1" applyFont="1" applyFill="1" applyBorder="1" applyAlignment="1">
      <alignment horizontal="left" vertical="center" indent="1"/>
    </xf>
    <xf numFmtId="185" fontId="65" fillId="0" borderId="29" xfId="87" applyNumberFormat="1" applyFont="1" applyFill="1" applyBorder="1">
      <alignment vertical="center"/>
    </xf>
    <xf numFmtId="49" fontId="62" fillId="0" borderId="0" xfId="0" applyNumberFormat="1" applyFont="1" applyFill="1" applyAlignment="1">
      <alignment horizontal="left" vertical="center" indent="2"/>
    </xf>
    <xf numFmtId="0" fontId="62" fillId="0" borderId="26" xfId="0" applyFont="1" applyFill="1" applyBorder="1" applyAlignment="1">
      <alignment horizontal="left" vertical="center"/>
    </xf>
    <xf numFmtId="49" fontId="62" fillId="0" borderId="26" xfId="87" applyNumberFormat="1" applyFont="1" applyFill="1" applyBorder="1" applyAlignment="1">
      <alignment horizontal="left" vertical="center"/>
    </xf>
    <xf numFmtId="185" fontId="65" fillId="0" borderId="26" xfId="87" applyNumberFormat="1" applyFont="1" applyFill="1" applyBorder="1">
      <alignment vertical="center"/>
    </xf>
    <xf numFmtId="49" fontId="62" fillId="0" borderId="0" xfId="87" applyNumberFormat="1" applyFont="1" applyFill="1" applyAlignment="1">
      <alignment horizontal="left" vertical="center"/>
    </xf>
    <xf numFmtId="0" fontId="62" fillId="0" borderId="30" xfId="87" applyFont="1" applyFill="1" applyBorder="1">
      <alignment vertical="center"/>
    </xf>
    <xf numFmtId="49" fontId="62" fillId="35" borderId="0" xfId="87" applyNumberFormat="1" applyFont="1" applyFill="1" applyAlignment="1">
      <alignment horizontal="left" vertical="center" wrapText="1" indent="3"/>
    </xf>
    <xf numFmtId="0" fontId="62" fillId="35" borderId="0" xfId="0" applyFont="1" applyFill="1" applyAlignment="1">
      <alignment horizontal="left" vertical="center" indent="4"/>
    </xf>
    <xf numFmtId="49" fontId="62" fillId="35" borderId="0" xfId="87" applyNumberFormat="1" applyFont="1" applyFill="1" applyAlignment="1">
      <alignment horizontal="left" vertical="center" wrapText="1" indent="4"/>
    </xf>
    <xf numFmtId="0" fontId="66" fillId="0" borderId="0" xfId="0" applyFont="1"/>
    <xf numFmtId="0" fontId="66" fillId="0" borderId="25" xfId="0" applyFont="1" applyBorder="1"/>
    <xf numFmtId="0" fontId="0" fillId="0" borderId="8" xfId="24" applyFont="1">
      <alignment wrapText="1"/>
    </xf>
    <xf numFmtId="0" fontId="70" fillId="0" borderId="0" xfId="0" applyFont="1"/>
    <xf numFmtId="0" fontId="69" fillId="43" borderId="0" xfId="87" applyFont="1" applyFill="1" applyAlignment="1">
      <alignment horizontal="center" vertical="center"/>
    </xf>
    <xf numFmtId="0" fontId="69" fillId="42" borderId="0" xfId="87" applyFont="1" applyFill="1" applyAlignment="1">
      <alignment horizontal="center" vertical="center"/>
    </xf>
    <xf numFmtId="188" fontId="43" fillId="37" borderId="0" xfId="87" applyNumberFormat="1" applyFont="1" applyFill="1" applyBorder="1" applyAlignment="1">
      <alignment vertical="center" wrapText="1"/>
    </xf>
    <xf numFmtId="189" fontId="0" fillId="0" borderId="0" xfId="85" quotePrefix="1" applyNumberFormat="1" applyFont="1" applyAlignment="1"/>
    <xf numFmtId="189" fontId="41" fillId="37" borderId="0" xfId="87" applyNumberFormat="1" applyFont="1" applyFill="1" applyBorder="1" applyAlignment="1">
      <alignment horizontal="centerContinuous" vertical="center" wrapText="1"/>
    </xf>
    <xf numFmtId="189" fontId="45" fillId="38" borderId="0" xfId="87" applyNumberFormat="1" applyFont="1" applyFill="1" applyBorder="1" applyAlignment="1">
      <alignment horizontal="right" vertical="center" wrapText="1"/>
    </xf>
    <xf numFmtId="189" fontId="45" fillId="36" borderId="0" xfId="87" applyNumberFormat="1" applyFont="1" applyFill="1" applyBorder="1" applyAlignment="1">
      <alignment horizontal="right" vertical="center" wrapText="1"/>
    </xf>
    <xf numFmtId="189" fontId="48" fillId="38" borderId="0" xfId="85" applyNumberFormat="1" applyFont="1" applyFill="1" applyBorder="1" applyAlignment="1">
      <alignment horizontal="right" vertical="center" wrapText="1"/>
    </xf>
    <xf numFmtId="189" fontId="4" fillId="36" borderId="0" xfId="86" applyNumberFormat="1" applyFill="1"/>
    <xf numFmtId="189" fontId="48" fillId="36" borderId="0" xfId="87" applyNumberFormat="1" applyFont="1" applyFill="1" applyBorder="1" applyAlignment="1">
      <alignment horizontal="right" vertical="center" wrapText="1"/>
    </xf>
    <xf numFmtId="189" fontId="48" fillId="38" borderId="31" xfId="85" applyNumberFormat="1" applyFont="1" applyFill="1" applyBorder="1" applyAlignment="1">
      <alignment horizontal="right" vertical="center" wrapText="1"/>
    </xf>
    <xf numFmtId="0" fontId="38" fillId="36" borderId="0" xfId="86" applyFont="1" applyFill="1" applyAlignment="1">
      <alignment wrapText="1"/>
    </xf>
    <xf numFmtId="189" fontId="0" fillId="0" borderId="0" xfId="85" applyNumberFormat="1" applyFont="1" applyAlignment="1">
      <alignment horizontal="center"/>
    </xf>
    <xf numFmtId="189" fontId="0" fillId="0" borderId="0" xfId="85" applyNumberFormat="1" applyFont="1" applyAlignment="1"/>
    <xf numFmtId="188" fontId="43" fillId="37" borderId="32" xfId="87" applyNumberFormat="1" applyFont="1" applyFill="1" applyBorder="1" applyAlignment="1">
      <alignment vertical="center" wrapText="1"/>
    </xf>
    <xf numFmtId="189" fontId="45" fillId="36" borderId="32" xfId="87" applyNumberFormat="1" applyFont="1" applyFill="1" applyBorder="1" applyAlignment="1">
      <alignment horizontal="right" vertical="center" wrapText="1"/>
    </xf>
    <xf numFmtId="189" fontId="48" fillId="36" borderId="32" xfId="87" applyNumberFormat="1" applyFont="1" applyFill="1" applyBorder="1" applyAlignment="1">
      <alignment horizontal="right" vertical="center" wrapText="1"/>
    </xf>
    <xf numFmtId="189" fontId="49" fillId="36" borderId="33" xfId="87" applyNumberFormat="1" applyFont="1" applyFill="1" applyBorder="1" applyAlignment="1">
      <alignment horizontal="right" vertical="center" wrapText="1"/>
    </xf>
    <xf numFmtId="189" fontId="48" fillId="36" borderId="34" xfId="87" applyNumberFormat="1" applyFont="1" applyFill="1" applyBorder="1" applyAlignment="1">
      <alignment horizontal="right" vertical="center" wrapText="1"/>
    </xf>
    <xf numFmtId="189" fontId="48" fillId="36" borderId="35" xfId="87" applyNumberFormat="1" applyFont="1" applyFill="1" applyBorder="1" applyAlignment="1">
      <alignment horizontal="right" vertical="center" wrapText="1"/>
    </xf>
    <xf numFmtId="0" fontId="71" fillId="0" borderId="0" xfId="0" applyFont="1"/>
    <xf numFmtId="189" fontId="71" fillId="0" borderId="0" xfId="0" applyNumberFormat="1" applyFont="1"/>
    <xf numFmtId="189" fontId="72" fillId="0" borderId="0" xfId="85" quotePrefix="1" applyNumberFormat="1" applyFont="1" applyAlignment="1"/>
    <xf numFmtId="189" fontId="72" fillId="0" borderId="0" xfId="85" applyNumberFormat="1" applyFont="1" applyAlignment="1"/>
    <xf numFmtId="189" fontId="72" fillId="0" borderId="0" xfId="0" applyNumberFormat="1" applyFont="1"/>
    <xf numFmtId="189" fontId="49" fillId="36" borderId="32" xfId="87" applyNumberFormat="1" applyFont="1" applyFill="1" applyBorder="1" applyAlignment="1">
      <alignment horizontal="right" vertical="center" wrapText="1"/>
    </xf>
    <xf numFmtId="189" fontId="48" fillId="36" borderId="31" xfId="87" applyNumberFormat="1" applyFont="1" applyFill="1" applyBorder="1" applyAlignment="1">
      <alignment horizontal="right" vertical="center" wrapText="1"/>
    </xf>
    <xf numFmtId="189" fontId="48" fillId="36" borderId="36" xfId="87" applyNumberFormat="1" applyFont="1" applyFill="1" applyBorder="1" applyAlignment="1">
      <alignment horizontal="right" vertical="center" wrapText="1"/>
    </xf>
    <xf numFmtId="189" fontId="48" fillId="38" borderId="34" xfId="85" applyNumberFormat="1" applyFont="1" applyFill="1" applyBorder="1" applyAlignment="1">
      <alignment horizontal="right" vertical="center" wrapText="1"/>
    </xf>
    <xf numFmtId="41" fontId="4" fillId="36" borderId="0" xfId="85" applyFont="1" applyFill="1" applyAlignment="1"/>
    <xf numFmtId="0" fontId="66" fillId="36" borderId="37" xfId="86" applyFont="1" applyFill="1" applyBorder="1"/>
    <xf numFmtId="41" fontId="66" fillId="0" borderId="37" xfId="85" applyFont="1" applyBorder="1" applyAlignment="1"/>
    <xf numFmtId="2" fontId="66" fillId="0" borderId="37" xfId="0" applyNumberFormat="1" applyFont="1" applyBorder="1"/>
    <xf numFmtId="189" fontId="0" fillId="0" borderId="0" xfId="0" applyNumberFormat="1"/>
    <xf numFmtId="0" fontId="3" fillId="36" borderId="0" xfId="86" applyFont="1" applyFill="1"/>
    <xf numFmtId="9" fontId="4" fillId="36" borderId="0" xfId="86" applyNumberFormat="1" applyFill="1"/>
    <xf numFmtId="187" fontId="4" fillId="36" borderId="0" xfId="85" applyNumberFormat="1" applyFont="1" applyFill="1" applyAlignment="1"/>
    <xf numFmtId="187" fontId="48" fillId="36" borderId="0" xfId="85" applyNumberFormat="1" applyFont="1" applyFill="1" applyBorder="1" applyAlignment="1">
      <alignment horizontal="right" vertical="center" wrapText="1"/>
    </xf>
    <xf numFmtId="190" fontId="73" fillId="36" borderId="0" xfId="86" applyNumberFormat="1" applyFont="1" applyFill="1"/>
    <xf numFmtId="0" fontId="0" fillId="0" borderId="0" xfId="0" applyAlignment="1">
      <alignment vertical="center"/>
    </xf>
    <xf numFmtId="177" fontId="0" fillId="0" borderId="37" xfId="0" applyNumberFormat="1" applyBorder="1" applyAlignment="1">
      <alignment horizontal="right"/>
    </xf>
    <xf numFmtId="3" fontId="0" fillId="0" borderId="37" xfId="0" applyNumberFormat="1" applyBorder="1" applyAlignment="1">
      <alignment horizontal="right"/>
    </xf>
    <xf numFmtId="0" fontId="66" fillId="3" borderId="0" xfId="0" applyFont="1" applyFill="1"/>
    <xf numFmtId="0" fontId="62" fillId="41" borderId="0" xfId="0" applyFont="1" applyFill="1" applyAlignment="1">
      <alignment horizontal="left" vertical="center" indent="4"/>
    </xf>
    <xf numFmtId="49" fontId="62" fillId="41" borderId="0" xfId="87" applyNumberFormat="1" applyFont="1" applyFill="1" applyAlignment="1">
      <alignment horizontal="left" vertical="center" wrapText="1" indent="4"/>
    </xf>
    <xf numFmtId="185" fontId="65" fillId="41" borderId="0" xfId="87" applyNumberFormat="1" applyFont="1" applyFill="1">
      <alignment vertical="center"/>
    </xf>
    <xf numFmtId="186" fontId="62" fillId="41" borderId="0" xfId="87" applyNumberFormat="1" applyFont="1" applyFill="1">
      <alignment vertical="center"/>
    </xf>
    <xf numFmtId="0" fontId="62" fillId="41" borderId="0" xfId="87" applyFont="1" applyFill="1">
      <alignment vertical="center"/>
    </xf>
    <xf numFmtId="0" fontId="66" fillId="41" borderId="25" xfId="0" applyFont="1" applyFill="1" applyBorder="1"/>
    <xf numFmtId="0" fontId="62" fillId="49" borderId="0" xfId="0" applyFont="1" applyFill="1" applyAlignment="1">
      <alignment horizontal="left" vertical="center" indent="4"/>
    </xf>
    <xf numFmtId="49" fontId="62" fillId="49" borderId="0" xfId="87" applyNumberFormat="1" applyFont="1" applyFill="1" applyAlignment="1">
      <alignment horizontal="left" vertical="center" wrapText="1" indent="4"/>
    </xf>
    <xf numFmtId="185" fontId="65" fillId="49" borderId="0" xfId="87" applyNumberFormat="1" applyFont="1" applyFill="1">
      <alignment vertical="center"/>
    </xf>
    <xf numFmtId="186" fontId="62" fillId="49" borderId="0" xfId="87" applyNumberFormat="1" applyFont="1" applyFill="1">
      <alignment vertical="center"/>
    </xf>
    <xf numFmtId="0" fontId="62" fillId="49" borderId="0" xfId="87" applyFont="1" applyFill="1">
      <alignment vertical="center"/>
    </xf>
    <xf numFmtId="0" fontId="62" fillId="40" borderId="0" xfId="0" applyFont="1" applyFill="1" applyAlignment="1">
      <alignment horizontal="left" vertical="center" indent="4"/>
    </xf>
    <xf numFmtId="49" fontId="62" fillId="40" borderId="0" xfId="87" applyNumberFormat="1" applyFont="1" applyFill="1" applyAlignment="1">
      <alignment horizontal="left" vertical="center" wrapText="1" indent="4"/>
    </xf>
    <xf numFmtId="185" fontId="65" fillId="40" borderId="0" xfId="87" applyNumberFormat="1" applyFont="1" applyFill="1">
      <alignment vertical="center"/>
    </xf>
    <xf numFmtId="186" fontId="62" fillId="40" borderId="0" xfId="87" applyNumberFormat="1" applyFont="1" applyFill="1">
      <alignment vertical="center"/>
    </xf>
    <xf numFmtId="0" fontId="62" fillId="40" borderId="0" xfId="87" applyFont="1" applyFill="1">
      <alignment vertical="center"/>
    </xf>
    <xf numFmtId="0" fontId="62" fillId="46" borderId="0" xfId="0" applyFont="1" applyFill="1" applyAlignment="1">
      <alignment horizontal="left" vertical="center" indent="4"/>
    </xf>
    <xf numFmtId="49" fontId="62" fillId="46" borderId="0" xfId="87" applyNumberFormat="1" applyFont="1" applyFill="1" applyAlignment="1">
      <alignment horizontal="left" vertical="center" wrapText="1" indent="4"/>
    </xf>
    <xf numFmtId="185" fontId="65" fillId="46" borderId="0" xfId="87" applyNumberFormat="1" applyFont="1" applyFill="1">
      <alignment vertical="center"/>
    </xf>
    <xf numFmtId="186" fontId="62" fillId="46" borderId="0" xfId="87" applyNumberFormat="1" applyFont="1" applyFill="1">
      <alignment vertical="center"/>
    </xf>
    <xf numFmtId="0" fontId="62" fillId="46" borderId="0" xfId="87" applyFont="1" applyFill="1">
      <alignment vertical="center"/>
    </xf>
    <xf numFmtId="0" fontId="0" fillId="51" borderId="37" xfId="0" applyFill="1" applyBorder="1"/>
    <xf numFmtId="0" fontId="0" fillId="48" borderId="37" xfId="0" applyFill="1" applyBorder="1"/>
    <xf numFmtId="0" fontId="0" fillId="52" borderId="37" xfId="0" applyFill="1" applyBorder="1"/>
    <xf numFmtId="0" fontId="0" fillId="50" borderId="37" xfId="0" applyFill="1" applyBorder="1"/>
    <xf numFmtId="0" fontId="0" fillId="53" borderId="37" xfId="0" applyFill="1" applyBorder="1"/>
    <xf numFmtId="0" fontId="62" fillId="54" borderId="0" xfId="0" applyFont="1" applyFill="1" applyAlignment="1">
      <alignment horizontal="left" vertical="center" indent="1"/>
    </xf>
    <xf numFmtId="49" fontId="62" fillId="54" borderId="0" xfId="87" applyNumberFormat="1" applyFont="1" applyFill="1" applyAlignment="1">
      <alignment horizontal="left" vertical="center" indent="1"/>
    </xf>
    <xf numFmtId="185" fontId="65" fillId="54" borderId="0" xfId="87" applyNumberFormat="1" applyFont="1" applyFill="1">
      <alignment vertical="center"/>
    </xf>
    <xf numFmtId="186" fontId="62" fillId="54" borderId="0" xfId="87" applyNumberFormat="1" applyFont="1" applyFill="1">
      <alignment vertical="center"/>
    </xf>
    <xf numFmtId="0" fontId="62" fillId="54" borderId="0" xfId="87" applyFont="1" applyFill="1">
      <alignment vertical="center"/>
    </xf>
    <xf numFmtId="0" fontId="2" fillId="36" borderId="0" xfId="88" applyFill="1"/>
    <xf numFmtId="0" fontId="40" fillId="37" borderId="0" xfId="87" applyFont="1" applyFill="1" applyAlignment="1">
      <alignment vertical="center" wrapText="1"/>
    </xf>
    <xf numFmtId="0" fontId="41" fillId="37" borderId="0" xfId="87" applyFont="1" applyFill="1" applyAlignment="1">
      <alignment horizontal="centerContinuous" vertical="center" wrapText="1"/>
    </xf>
    <xf numFmtId="0" fontId="42" fillId="37" borderId="0" xfId="87" applyFont="1" applyFill="1" applyAlignment="1">
      <alignment vertical="center" wrapText="1"/>
    </xf>
    <xf numFmtId="0" fontId="43" fillId="37" borderId="0" xfId="87" applyFont="1" applyFill="1" applyAlignment="1">
      <alignment vertical="center" wrapText="1"/>
    </xf>
    <xf numFmtId="0" fontId="43" fillId="37" borderId="0" xfId="87" applyFont="1" applyFill="1" applyAlignment="1">
      <alignment horizontal="center" vertical="center" wrapText="1"/>
    </xf>
    <xf numFmtId="0" fontId="42" fillId="37" borderId="0" xfId="87" applyFont="1" applyFill="1" applyAlignment="1">
      <alignment horizontal="center" vertical="center" wrapText="1"/>
    </xf>
    <xf numFmtId="0" fontId="44" fillId="36" borderId="0" xfId="87" applyFont="1" applyFill="1" applyAlignment="1">
      <alignment vertical="center" wrapText="1"/>
    </xf>
    <xf numFmtId="182" fontId="45" fillId="38" borderId="0" xfId="87" applyNumberFormat="1" applyFont="1" applyFill="1" applyAlignment="1">
      <alignment horizontal="right" vertical="center" wrapText="1"/>
    </xf>
    <xf numFmtId="182" fontId="45" fillId="36" borderId="0" xfId="87" applyNumberFormat="1" applyFont="1" applyFill="1" applyAlignment="1">
      <alignment horizontal="right" vertical="center" wrapText="1"/>
    </xf>
    <xf numFmtId="180" fontId="45" fillId="36" borderId="0" xfId="87" applyNumberFormat="1" applyFont="1" applyFill="1" applyAlignment="1">
      <alignment horizontal="right" vertical="center" wrapText="1"/>
    </xf>
    <xf numFmtId="181" fontId="58" fillId="36" borderId="0" xfId="87" applyNumberFormat="1" applyFont="1" applyFill="1" applyAlignment="1">
      <alignment horizontal="right" vertical="center" wrapText="1"/>
    </xf>
    <xf numFmtId="183" fontId="45" fillId="36" borderId="0" xfId="87" applyNumberFormat="1" applyFont="1" applyFill="1" applyAlignment="1">
      <alignment horizontal="right" vertical="center" wrapText="1"/>
    </xf>
    <xf numFmtId="0" fontId="38" fillId="36" borderId="0" xfId="87" applyFont="1" applyFill="1" applyAlignment="1">
      <alignment horizontal="left" vertical="center" wrapText="1" indent="1"/>
    </xf>
    <xf numFmtId="182" fontId="48" fillId="38" borderId="0" xfId="87" applyNumberFormat="1" applyFont="1" applyFill="1" applyAlignment="1">
      <alignment horizontal="right" vertical="center" wrapText="1"/>
    </xf>
    <xf numFmtId="182" fontId="48" fillId="36" borderId="0" xfId="87" applyNumberFormat="1" applyFont="1" applyFill="1" applyAlignment="1">
      <alignment horizontal="right" vertical="center" wrapText="1"/>
    </xf>
    <xf numFmtId="180" fontId="48" fillId="36" borderId="0" xfId="87" applyNumberFormat="1" applyFont="1" applyFill="1" applyAlignment="1">
      <alignment horizontal="right" vertical="center" wrapText="1"/>
    </xf>
    <xf numFmtId="181" fontId="49" fillId="36" borderId="0" xfId="87" applyNumberFormat="1" applyFont="1" applyFill="1" applyAlignment="1">
      <alignment horizontal="right" vertical="center" wrapText="1"/>
    </xf>
    <xf numFmtId="183" fontId="48" fillId="36" borderId="0" xfId="87" applyNumberFormat="1" applyFont="1" applyFill="1" applyAlignment="1">
      <alignment horizontal="right" vertical="center" wrapText="1"/>
    </xf>
    <xf numFmtId="0" fontId="51" fillId="36" borderId="0" xfId="88" applyFont="1" applyFill="1"/>
    <xf numFmtId="181" fontId="48" fillId="36" borderId="0" xfId="87" applyNumberFormat="1" applyFont="1" applyFill="1" applyAlignment="1">
      <alignment horizontal="right" vertical="center" wrapText="1"/>
    </xf>
    <xf numFmtId="0" fontId="2" fillId="36" borderId="0" xfId="88" applyFill="1" applyAlignment="1">
      <alignment horizontal="right"/>
    </xf>
    <xf numFmtId="0" fontId="51" fillId="36" borderId="0" xfId="88" applyFont="1" applyFill="1" applyAlignment="1">
      <alignment horizontal="right"/>
    </xf>
    <xf numFmtId="0" fontId="2" fillId="36" borderId="0" xfId="88" applyFill="1" applyAlignment="1">
      <alignment horizontal="right" indent="1"/>
    </xf>
    <xf numFmtId="0" fontId="51" fillId="36" borderId="0" xfId="88" applyFont="1" applyFill="1" applyAlignment="1">
      <alignment horizontal="right" indent="1"/>
    </xf>
    <xf numFmtId="0" fontId="69" fillId="55" borderId="28" xfId="87" applyFont="1" applyFill="1" applyBorder="1" applyAlignment="1">
      <alignment vertical="center"/>
    </xf>
    <xf numFmtId="190" fontId="48" fillId="36" borderId="0" xfId="18" applyNumberFormat="1" applyFont="1" applyFill="1" applyBorder="1" applyAlignment="1">
      <alignment horizontal="right" vertical="center" wrapText="1"/>
    </xf>
    <xf numFmtId="189" fontId="45" fillId="38" borderId="0" xfId="87" applyNumberFormat="1" applyFont="1" applyFill="1" applyAlignment="1">
      <alignment horizontal="right" vertical="center" wrapText="1"/>
    </xf>
    <xf numFmtId="189" fontId="45" fillId="36" borderId="0" xfId="87" applyNumberFormat="1" applyFont="1" applyFill="1" applyAlignment="1">
      <alignment horizontal="right" vertical="center" wrapText="1"/>
    </xf>
    <xf numFmtId="0" fontId="50" fillId="36" borderId="0" xfId="87" applyFont="1" applyFill="1" applyBorder="1" applyAlignment="1">
      <alignment vertical="center" wrapText="1"/>
    </xf>
    <xf numFmtId="189" fontId="49" fillId="36" borderId="0" xfId="87" applyNumberFormat="1" applyFont="1" applyFill="1" applyBorder="1" applyAlignment="1">
      <alignment horizontal="right" vertical="center" wrapText="1"/>
    </xf>
    <xf numFmtId="0" fontId="4" fillId="36" borderId="0" xfId="86" applyFill="1" applyBorder="1"/>
    <xf numFmtId="189" fontId="4" fillId="36" borderId="0" xfId="86" applyNumberFormat="1" applyFill="1" applyBorder="1"/>
    <xf numFmtId="189" fontId="48" fillId="36" borderId="0" xfId="85" applyNumberFormat="1" applyFont="1" applyFill="1" applyBorder="1" applyAlignment="1">
      <alignment horizontal="right" vertical="center" wrapText="1"/>
    </xf>
    <xf numFmtId="41" fontId="0" fillId="0" borderId="0" xfId="85" applyFont="1" applyAlignment="1"/>
    <xf numFmtId="0" fontId="62" fillId="43" borderId="0" xfId="0" applyFont="1" applyFill="1" applyAlignment="1">
      <alignment horizontal="left" vertical="center" indent="1"/>
    </xf>
    <xf numFmtId="49" fontId="62" fillId="43" borderId="0" xfId="87" applyNumberFormat="1" applyFont="1" applyFill="1" applyAlignment="1">
      <alignment horizontal="left" vertical="center" indent="1"/>
    </xf>
    <xf numFmtId="185" fontId="65" fillId="43" borderId="0" xfId="87" applyNumberFormat="1" applyFont="1" applyFill="1">
      <alignment vertical="center"/>
    </xf>
    <xf numFmtId="186" fontId="62" fillId="43" borderId="0" xfId="87" applyNumberFormat="1" applyFont="1" applyFill="1">
      <alignment vertical="center"/>
    </xf>
    <xf numFmtId="0" fontId="62" fillId="43" borderId="0" xfId="87" applyFont="1" applyFill="1">
      <alignment vertical="center"/>
    </xf>
    <xf numFmtId="0" fontId="44" fillId="36" borderId="0" xfId="87" applyFont="1" applyFill="1" applyAlignment="1">
      <alignment horizontal="left" vertical="center" wrapText="1"/>
    </xf>
    <xf numFmtId="0" fontId="74" fillId="36" borderId="0" xfId="87" applyFont="1" applyFill="1" applyAlignment="1">
      <alignment horizontal="left" vertical="center" wrapText="1" indent="1"/>
    </xf>
    <xf numFmtId="182" fontId="75" fillId="38" borderId="0" xfId="87" applyNumberFormat="1" applyFont="1" applyFill="1" applyAlignment="1">
      <alignment horizontal="right" vertical="center" wrapText="1"/>
    </xf>
    <xf numFmtId="182" fontId="75" fillId="36" borderId="0" xfId="87" applyNumberFormat="1" applyFont="1" applyFill="1" applyAlignment="1">
      <alignment horizontal="right" vertical="center" wrapText="1"/>
    </xf>
    <xf numFmtId="181" fontId="47" fillId="36" borderId="0" xfId="87" applyNumberFormat="1" applyFont="1" applyFill="1" applyAlignment="1">
      <alignment horizontal="right" vertical="center" wrapText="1"/>
    </xf>
    <xf numFmtId="183" fontId="75" fillId="36" borderId="0" xfId="87" applyNumberFormat="1" applyFont="1" applyFill="1" applyAlignment="1">
      <alignment horizontal="right" vertical="center" wrapText="1"/>
    </xf>
    <xf numFmtId="0" fontId="76" fillId="36" borderId="0" xfId="87" applyFont="1" applyFill="1" applyAlignment="1">
      <alignment vertical="center" wrapText="1"/>
    </xf>
    <xf numFmtId="182" fontId="77" fillId="38" borderId="0" xfId="87" applyNumberFormat="1" applyFont="1" applyFill="1" applyAlignment="1">
      <alignment horizontal="right" vertical="center" wrapText="1"/>
    </xf>
    <xf numFmtId="182" fontId="77" fillId="36" borderId="0" xfId="87" applyNumberFormat="1" applyFont="1" applyFill="1" applyAlignment="1">
      <alignment horizontal="right" vertical="center" wrapText="1"/>
    </xf>
    <xf numFmtId="181" fontId="46" fillId="36" borderId="0" xfId="87" applyNumberFormat="1" applyFont="1" applyFill="1" applyAlignment="1">
      <alignment horizontal="right" vertical="center" wrapText="1"/>
    </xf>
    <xf numFmtId="0" fontId="62" fillId="47" borderId="0" xfId="0" applyFont="1" applyFill="1" applyAlignment="1">
      <alignment horizontal="left" vertical="center" indent="1"/>
    </xf>
    <xf numFmtId="49" fontId="62" fillId="47" borderId="0" xfId="87" applyNumberFormat="1" applyFont="1" applyFill="1" applyAlignment="1">
      <alignment horizontal="left" vertical="center" indent="1"/>
    </xf>
    <xf numFmtId="185" fontId="65" fillId="47" borderId="0" xfId="87" applyNumberFormat="1" applyFont="1" applyFill="1">
      <alignment vertical="center"/>
    </xf>
    <xf numFmtId="186" fontId="62" fillId="47" borderId="0" xfId="87" applyNumberFormat="1" applyFont="1" applyFill="1">
      <alignment vertical="center"/>
    </xf>
    <xf numFmtId="0" fontId="62" fillId="47" borderId="0" xfId="87" applyFont="1" applyFill="1">
      <alignment vertical="center"/>
    </xf>
    <xf numFmtId="180" fontId="75" fillId="36" borderId="0" xfId="87" applyNumberFormat="1" applyFont="1" applyFill="1" applyAlignment="1">
      <alignment horizontal="right" vertical="center" wrapText="1"/>
    </xf>
    <xf numFmtId="182" fontId="78" fillId="38" borderId="0" xfId="87" applyNumberFormat="1" applyFont="1" applyFill="1" applyAlignment="1">
      <alignment horizontal="right" vertical="center" wrapText="1"/>
    </xf>
    <xf numFmtId="182" fontId="78" fillId="36" borderId="0" xfId="87" applyNumberFormat="1" applyFont="1" applyFill="1" applyAlignment="1">
      <alignment horizontal="right" vertical="center" wrapText="1"/>
    </xf>
    <xf numFmtId="0" fontId="38" fillId="36" borderId="0" xfId="87" applyFont="1" applyFill="1" applyAlignment="1">
      <alignment horizontal="left" vertical="center" wrapText="1" indent="2"/>
    </xf>
    <xf numFmtId="0" fontId="38" fillId="36" borderId="40" xfId="87" applyFont="1" applyFill="1" applyBorder="1" applyAlignment="1">
      <alignment horizontal="left" vertical="center" wrapText="1" indent="1"/>
    </xf>
    <xf numFmtId="0" fontId="62" fillId="56" borderId="0" xfId="0" applyFont="1" applyFill="1" applyAlignment="1">
      <alignment horizontal="left" vertical="center" indent="1"/>
    </xf>
    <xf numFmtId="49" fontId="65" fillId="56" borderId="0" xfId="87" applyNumberFormat="1" applyFont="1" applyFill="1" applyAlignment="1">
      <alignment horizontal="left" vertical="center" indent="1"/>
    </xf>
    <xf numFmtId="185" fontId="65" fillId="56" borderId="0" xfId="87" applyNumberFormat="1" applyFont="1" applyFill="1">
      <alignment vertical="center"/>
    </xf>
    <xf numFmtId="186" fontId="62" fillId="56" borderId="0" xfId="87" applyNumberFormat="1" applyFont="1" applyFill="1">
      <alignment vertical="center"/>
    </xf>
    <xf numFmtId="0" fontId="62" fillId="56" borderId="0" xfId="87" applyFont="1" applyFill="1">
      <alignment vertical="center"/>
    </xf>
    <xf numFmtId="49" fontId="62" fillId="56" borderId="0" xfId="87" applyNumberFormat="1" applyFont="1" applyFill="1" applyAlignment="1">
      <alignment horizontal="left" vertical="center" indent="1"/>
    </xf>
    <xf numFmtId="0" fontId="0" fillId="0" borderId="0" xfId="0" applyFill="1" applyBorder="1"/>
    <xf numFmtId="0" fontId="5" fillId="2" borderId="25" xfId="0" applyFont="1" applyFill="1" applyBorder="1"/>
    <xf numFmtId="0" fontId="0" fillId="0" borderId="25" xfId="0" applyFill="1" applyBorder="1" applyAlignment="1">
      <alignment vertical="top"/>
    </xf>
    <xf numFmtId="0" fontId="67" fillId="0" borderId="25" xfId="86" applyFont="1" applyFill="1" applyBorder="1" applyAlignment="1">
      <alignment vertical="top"/>
    </xf>
    <xf numFmtId="0" fontId="61" fillId="0" borderId="25" xfId="86" applyFont="1" applyFill="1" applyBorder="1" applyAlignment="1">
      <alignment vertical="top"/>
    </xf>
    <xf numFmtId="0" fontId="66" fillId="0" borderId="25" xfId="86" applyFont="1" applyFill="1" applyBorder="1" applyAlignment="1">
      <alignment vertical="top"/>
    </xf>
    <xf numFmtId="0" fontId="62" fillId="0" borderId="25" xfId="0" applyFont="1" applyFill="1" applyBorder="1" applyAlignment="1">
      <alignment horizontal="left" vertical="top"/>
    </xf>
    <xf numFmtId="0" fontId="61" fillId="0" borderId="25" xfId="86" applyFont="1" applyFill="1" applyBorder="1" applyAlignment="1">
      <alignment vertical="top" wrapText="1"/>
    </xf>
    <xf numFmtId="189" fontId="0" fillId="36" borderId="0" xfId="85" quotePrefix="1" applyNumberFormat="1" applyFont="1" applyFill="1" applyAlignment="1"/>
    <xf numFmtId="189" fontId="0" fillId="36" borderId="0" xfId="85" applyNumberFormat="1" applyFont="1" applyFill="1" applyAlignment="1"/>
    <xf numFmtId="189" fontId="0" fillId="36" borderId="0" xfId="85" applyNumberFormat="1" applyFont="1" applyFill="1" applyAlignment="1">
      <alignment horizontal="center"/>
    </xf>
    <xf numFmtId="0" fontId="40" fillId="37" borderId="41" xfId="87" applyFont="1" applyFill="1" applyBorder="1" applyAlignment="1">
      <alignment vertical="center" wrapText="1"/>
    </xf>
    <xf numFmtId="189" fontId="41" fillId="37" borderId="42" xfId="87" applyNumberFormat="1" applyFont="1" applyFill="1" applyBorder="1" applyAlignment="1">
      <alignment horizontal="centerContinuous" vertical="center" wrapText="1"/>
    </xf>
    <xf numFmtId="189" fontId="41" fillId="37" borderId="43" xfId="87" applyNumberFormat="1" applyFont="1" applyFill="1" applyBorder="1" applyAlignment="1">
      <alignment horizontal="centerContinuous" vertical="center" wrapText="1"/>
    </xf>
    <xf numFmtId="0" fontId="40" fillId="37" borderId="44" xfId="87" applyFont="1" applyFill="1" applyBorder="1" applyAlignment="1">
      <alignment vertical="center" wrapText="1"/>
    </xf>
    <xf numFmtId="188" fontId="43" fillId="37" borderId="45" xfId="87" applyNumberFormat="1" applyFont="1" applyFill="1" applyBorder="1" applyAlignment="1">
      <alignment vertical="center" wrapText="1"/>
    </xf>
    <xf numFmtId="0" fontId="44" fillId="36" borderId="44" xfId="87" applyFont="1" applyFill="1" applyBorder="1" applyAlignment="1">
      <alignment vertical="center" wrapText="1"/>
    </xf>
    <xf numFmtId="189" fontId="45" fillId="36" borderId="45" xfId="87" applyNumberFormat="1" applyFont="1" applyFill="1" applyBorder="1" applyAlignment="1">
      <alignment horizontal="right" vertical="center" wrapText="1"/>
    </xf>
    <xf numFmtId="0" fontId="38" fillId="36" borderId="44" xfId="87" applyFont="1" applyFill="1" applyBorder="1" applyAlignment="1">
      <alignment horizontal="left" vertical="center" wrapText="1" indent="1"/>
    </xf>
    <xf numFmtId="189" fontId="48" fillId="36" borderId="45" xfId="87" applyNumberFormat="1" applyFont="1" applyFill="1" applyBorder="1" applyAlignment="1">
      <alignment horizontal="right" vertical="center" wrapText="1"/>
    </xf>
    <xf numFmtId="0" fontId="38" fillId="36" borderId="44" xfId="87" applyFont="1" applyFill="1" applyBorder="1" applyAlignment="1">
      <alignment horizontal="left" vertical="center" wrapText="1" indent="2"/>
    </xf>
    <xf numFmtId="0" fontId="38" fillId="36" borderId="46" xfId="87" applyFont="1" applyFill="1" applyBorder="1" applyAlignment="1">
      <alignment horizontal="left" vertical="center" wrapText="1" indent="2"/>
    </xf>
    <xf numFmtId="0" fontId="50" fillId="36" borderId="47" xfId="87" applyFont="1" applyFill="1" applyBorder="1" applyAlignment="1">
      <alignment vertical="center" wrapText="1"/>
    </xf>
    <xf numFmtId="189" fontId="49" fillId="36" borderId="48" xfId="87" applyNumberFormat="1" applyFont="1" applyFill="1" applyBorder="1" applyAlignment="1">
      <alignment horizontal="right" vertical="center" wrapText="1"/>
    </xf>
    <xf numFmtId="0" fontId="38" fillId="36" borderId="49" xfId="87" applyFont="1" applyFill="1" applyBorder="1" applyAlignment="1">
      <alignment horizontal="left" vertical="center" wrapText="1" indent="2"/>
    </xf>
    <xf numFmtId="189" fontId="48" fillId="38" borderId="28" xfId="85" applyNumberFormat="1" applyFont="1" applyFill="1" applyBorder="1" applyAlignment="1">
      <alignment horizontal="right" vertical="center" wrapText="1"/>
    </xf>
    <xf numFmtId="189" fontId="48" fillId="36" borderId="50" xfId="87" applyNumberFormat="1" applyFont="1" applyFill="1" applyBorder="1" applyAlignment="1">
      <alignment horizontal="right" vertical="center" wrapText="1"/>
    </xf>
    <xf numFmtId="189" fontId="48" fillId="36" borderId="51" xfId="87" applyNumberFormat="1" applyFont="1" applyFill="1" applyBorder="1" applyAlignment="1">
      <alignment horizontal="right" vertical="center" wrapText="1"/>
    </xf>
    <xf numFmtId="189" fontId="39" fillId="36" borderId="0" xfId="0" applyNumberFormat="1" applyFont="1" applyFill="1"/>
    <xf numFmtId="189" fontId="39" fillId="36" borderId="0" xfId="85" quotePrefix="1" applyNumberFormat="1" applyFont="1" applyFill="1" applyAlignment="1"/>
    <xf numFmtId="0" fontId="79" fillId="36" borderId="0" xfId="86" applyFont="1" applyFill="1"/>
    <xf numFmtId="189" fontId="39" fillId="36" borderId="0" xfId="85" applyNumberFormat="1" applyFont="1" applyFill="1" applyBorder="1" applyAlignment="1"/>
    <xf numFmtId="0" fontId="80" fillId="0" borderId="25" xfId="86" applyFont="1" applyFill="1" applyBorder="1" applyAlignment="1">
      <alignment vertical="top"/>
    </xf>
    <xf numFmtId="0" fontId="1" fillId="36" borderId="0" xfId="89" applyFill="1"/>
    <xf numFmtId="0" fontId="51" fillId="36" borderId="0" xfId="89" applyFont="1" applyFill="1"/>
    <xf numFmtId="0" fontId="1" fillId="36" borderId="0" xfId="89" applyFill="1" applyAlignment="1">
      <alignment horizontal="right" indent="1"/>
    </xf>
    <xf numFmtId="0" fontId="51" fillId="36" borderId="0" xfId="89" applyFont="1" applyFill="1" applyAlignment="1">
      <alignment horizontal="right" indent="1"/>
    </xf>
    <xf numFmtId="0" fontId="62" fillId="3" borderId="0" xfId="0" applyFont="1" applyFill="1" applyAlignment="1">
      <alignment horizontal="left" vertical="center" indent="2"/>
    </xf>
    <xf numFmtId="49" fontId="62" fillId="3" borderId="0" xfId="87" applyNumberFormat="1" applyFont="1" applyFill="1" applyAlignment="1">
      <alignment horizontal="left" vertical="center" indent="2"/>
    </xf>
    <xf numFmtId="185" fontId="65" fillId="3" borderId="0" xfId="87" applyNumberFormat="1" applyFont="1" applyFill="1">
      <alignment vertical="center"/>
    </xf>
    <xf numFmtId="186" fontId="62" fillId="3" borderId="0" xfId="87" applyNumberFormat="1" applyFont="1" applyFill="1">
      <alignment vertical="center"/>
    </xf>
    <xf numFmtId="0" fontId="62" fillId="3" borderId="0" xfId="87" applyFont="1" applyFill="1">
      <alignment vertical="center"/>
    </xf>
    <xf numFmtId="0" fontId="63" fillId="0" borderId="0" xfId="87" applyFont="1" applyFill="1" applyAlignment="1">
      <alignment horizontal="left" vertical="center"/>
    </xf>
    <xf numFmtId="0" fontId="66" fillId="0" borderId="0" xfId="0" applyFont="1" applyAlignment="1">
      <alignment horizontal="right"/>
    </xf>
    <xf numFmtId="0" fontId="70" fillId="0" borderId="25" xfId="0" applyFont="1" applyBorder="1"/>
    <xf numFmtId="2" fontId="70" fillId="0" borderId="25" xfId="0" applyNumberFormat="1" applyFont="1" applyBorder="1"/>
    <xf numFmtId="0" fontId="66" fillId="0" borderId="25" xfId="0" applyFont="1" applyBorder="1" applyAlignment="1">
      <alignment horizontal="right"/>
    </xf>
    <xf numFmtId="0" fontId="61" fillId="0" borderId="0" xfId="86" applyFont="1" applyFill="1" applyBorder="1" applyAlignment="1">
      <alignment vertical="top" wrapText="1"/>
    </xf>
    <xf numFmtId="0" fontId="0" fillId="57" borderId="37" xfId="0" applyFill="1" applyBorder="1"/>
    <xf numFmtId="0" fontId="0" fillId="39" borderId="37" xfId="0" applyFill="1" applyBorder="1"/>
    <xf numFmtId="0" fontId="0" fillId="0" borderId="38" xfId="0" applyFill="1" applyBorder="1"/>
    <xf numFmtId="0" fontId="0" fillId="0" borderId="39" xfId="0" applyFill="1" applyBorder="1"/>
    <xf numFmtId="0" fontId="0" fillId="0" borderId="37" xfId="0" applyFill="1" applyBorder="1"/>
    <xf numFmtId="0" fontId="66" fillId="0" borderId="25" xfId="0" applyFont="1" applyBorder="1" applyAlignment="1">
      <alignment wrapText="1"/>
    </xf>
    <xf numFmtId="0" fontId="66" fillId="0" borderId="25" xfId="0" applyFont="1" applyBorder="1" applyAlignment="1">
      <alignment horizontal="right" wrapText="1"/>
    </xf>
    <xf numFmtId="0" fontId="66" fillId="36" borderId="25" xfId="86" applyFont="1" applyFill="1" applyBorder="1" applyAlignment="1">
      <alignment horizontal="right" wrapText="1"/>
    </xf>
    <xf numFmtId="0" fontId="66" fillId="0" borderId="0" xfId="0" applyFont="1" applyAlignment="1">
      <alignment wrapText="1"/>
    </xf>
    <xf numFmtId="0" fontId="66" fillId="0" borderId="25" xfId="0" applyFont="1" applyFill="1" applyBorder="1" applyAlignment="1">
      <alignment wrapText="1"/>
    </xf>
    <xf numFmtId="0" fontId="70" fillId="0" borderId="0" xfId="0" applyFont="1" applyFill="1"/>
    <xf numFmtId="2" fontId="70" fillId="0" borderId="0" xfId="0" applyNumberFormat="1" applyFont="1" applyFill="1"/>
    <xf numFmtId="0" fontId="66" fillId="0" borderId="25" xfId="86" applyFont="1" applyFill="1" applyBorder="1" applyAlignment="1">
      <alignment wrapText="1"/>
    </xf>
    <xf numFmtId="0" fontId="66" fillId="0" borderId="0" xfId="0" applyFont="1" applyFill="1" applyAlignment="1">
      <alignment wrapText="1"/>
    </xf>
    <xf numFmtId="2" fontId="66" fillId="0" borderId="25" xfId="0" applyNumberFormat="1" applyFont="1" applyFill="1" applyBorder="1" applyAlignment="1">
      <alignment wrapText="1"/>
    </xf>
    <xf numFmtId="187" fontId="66" fillId="0" borderId="25" xfId="85" applyNumberFormat="1" applyFont="1" applyFill="1" applyBorder="1" applyAlignment="1">
      <alignment wrapText="1"/>
    </xf>
    <xf numFmtId="0" fontId="66" fillId="0" borderId="0" xfId="0" applyFont="1" applyFill="1" applyAlignment="1">
      <alignment vertical="top" wrapText="1"/>
    </xf>
    <xf numFmtId="0" fontId="66" fillId="39" borderId="25" xfId="0" applyFont="1" applyFill="1" applyBorder="1" applyAlignment="1">
      <alignment vertical="top"/>
    </xf>
    <xf numFmtId="0" fontId="61" fillId="39" borderId="25" xfId="86" applyFont="1" applyFill="1" applyBorder="1" applyAlignment="1">
      <alignment vertical="top" wrapText="1"/>
    </xf>
    <xf numFmtId="2" fontId="66" fillId="39" borderId="25" xfId="0" applyNumberFormat="1" applyFont="1" applyFill="1" applyBorder="1" applyAlignment="1">
      <alignment vertical="top"/>
    </xf>
    <xf numFmtId="0" fontId="66" fillId="39" borderId="25" xfId="0" applyFont="1" applyFill="1" applyBorder="1" applyAlignment="1">
      <alignment horizontal="right" vertical="top"/>
    </xf>
    <xf numFmtId="0" fontId="66" fillId="0" borderId="0" xfId="0" applyFont="1" applyAlignment="1">
      <alignment vertical="top"/>
    </xf>
    <xf numFmtId="0" fontId="66" fillId="57" borderId="25" xfId="0" applyFont="1" applyFill="1" applyBorder="1" applyAlignment="1">
      <alignment vertical="top"/>
    </xf>
    <xf numFmtId="0" fontId="61" fillId="57" borderId="25" xfId="86" applyFont="1" applyFill="1" applyBorder="1" applyAlignment="1">
      <alignment vertical="top" wrapText="1"/>
    </xf>
    <xf numFmtId="2" fontId="66" fillId="57" borderId="25" xfId="0" applyNumberFormat="1" applyFont="1" applyFill="1" applyBorder="1" applyAlignment="1">
      <alignment vertical="top"/>
    </xf>
    <xf numFmtId="2" fontId="66" fillId="57" borderId="25" xfId="86" applyNumberFormat="1" applyFont="1" applyFill="1" applyBorder="1" applyAlignment="1">
      <alignment vertical="top"/>
    </xf>
    <xf numFmtId="187" fontId="66" fillId="57" borderId="25" xfId="0" applyNumberFormat="1" applyFont="1" applyFill="1" applyBorder="1" applyAlignment="1">
      <alignment vertical="top"/>
    </xf>
    <xf numFmtId="187" fontId="66" fillId="57" borderId="25" xfId="85" applyNumberFormat="1" applyFont="1" applyFill="1" applyBorder="1" applyAlignment="1">
      <alignment vertical="top"/>
    </xf>
    <xf numFmtId="0" fontId="66" fillId="57" borderId="25" xfId="0" applyFont="1" applyFill="1" applyBorder="1" applyAlignment="1">
      <alignment horizontal="right" vertical="top"/>
    </xf>
    <xf numFmtId="0" fontId="66" fillId="39" borderId="25" xfId="0" applyFont="1" applyFill="1" applyBorder="1" applyAlignment="1">
      <alignment vertical="top" wrapText="1"/>
    </xf>
    <xf numFmtId="0" fontId="66" fillId="39" borderId="25" xfId="86" applyFont="1" applyFill="1" applyBorder="1" applyAlignment="1">
      <alignment vertical="top" wrapText="1"/>
    </xf>
    <xf numFmtId="2" fontId="66" fillId="39" borderId="25" xfId="0" applyNumberFormat="1" applyFont="1" applyFill="1" applyBorder="1" applyAlignment="1">
      <alignment vertical="top" wrapText="1"/>
    </xf>
    <xf numFmtId="187" fontId="66" fillId="39" borderId="25" xfId="85" applyNumberFormat="1" applyFont="1" applyFill="1" applyBorder="1" applyAlignment="1">
      <alignment vertical="top" wrapText="1"/>
    </xf>
    <xf numFmtId="0" fontId="66" fillId="57" borderId="25" xfId="0" applyFont="1" applyFill="1" applyBorder="1" applyAlignment="1">
      <alignment vertical="top" wrapText="1"/>
    </xf>
    <xf numFmtId="0" fontId="66" fillId="57" borderId="25" xfId="86" applyFont="1" applyFill="1" applyBorder="1" applyAlignment="1">
      <alignment vertical="top" wrapText="1"/>
    </xf>
    <xf numFmtId="2" fontId="66" fillId="57" borderId="25" xfId="0" applyNumberFormat="1" applyFont="1" applyFill="1" applyBorder="1" applyAlignment="1">
      <alignment vertical="top" wrapText="1"/>
    </xf>
    <xf numFmtId="0" fontId="67" fillId="0" borderId="25" xfId="86" applyFont="1" applyFill="1" applyBorder="1" applyAlignment="1">
      <alignment vertical="top" wrapText="1"/>
    </xf>
    <xf numFmtId="0" fontId="81" fillId="0" borderId="25" xfId="0" applyFont="1" applyBorder="1"/>
    <xf numFmtId="0" fontId="0" fillId="41" borderId="25" xfId="0" applyFill="1" applyBorder="1" applyAlignment="1">
      <alignment wrapText="1"/>
    </xf>
    <xf numFmtId="0" fontId="66" fillId="41" borderId="25" xfId="86" applyFont="1" applyFill="1" applyBorder="1" applyAlignment="1">
      <alignment vertical="top" wrapText="1"/>
    </xf>
    <xf numFmtId="2" fontId="66" fillId="41" borderId="25" xfId="0" applyNumberFormat="1" applyFont="1" applyFill="1" applyBorder="1"/>
    <xf numFmtId="0" fontId="0" fillId="48" borderId="25" xfId="0" applyFill="1" applyBorder="1" applyAlignment="1">
      <alignment wrapText="1"/>
    </xf>
    <xf numFmtId="0" fontId="66" fillId="48" borderId="25" xfId="86" applyFont="1" applyFill="1" applyBorder="1" applyAlignment="1">
      <alignment vertical="top" wrapText="1"/>
    </xf>
    <xf numFmtId="2" fontId="66" fillId="48" borderId="25" xfId="0" applyNumberFormat="1" applyFont="1" applyFill="1" applyBorder="1"/>
    <xf numFmtId="0" fontId="66" fillId="48" borderId="25" xfId="0" applyFont="1" applyFill="1" applyBorder="1"/>
    <xf numFmtId="0" fontId="0" fillId="52" borderId="25" xfId="0" applyFill="1" applyBorder="1"/>
    <xf numFmtId="0" fontId="66" fillId="52" borderId="25" xfId="86" applyFont="1" applyFill="1" applyBorder="1" applyAlignment="1">
      <alignment vertical="top" wrapText="1"/>
    </xf>
    <xf numFmtId="2" fontId="66" fillId="52" borderId="25" xfId="0" applyNumberFormat="1" applyFont="1" applyFill="1" applyBorder="1"/>
    <xf numFmtId="0" fontId="66" fillId="52" borderId="25" xfId="0" applyFont="1" applyFill="1" applyBorder="1"/>
    <xf numFmtId="0" fontId="0" fillId="50" borderId="25" xfId="0" applyFill="1" applyBorder="1"/>
    <xf numFmtId="0" fontId="66" fillId="50" borderId="25" xfId="86" applyFont="1" applyFill="1" applyBorder="1" applyAlignment="1">
      <alignment vertical="top" wrapText="1"/>
    </xf>
    <xf numFmtId="2" fontId="66" fillId="50" borderId="25" xfId="0" applyNumberFormat="1" applyFont="1" applyFill="1" applyBorder="1"/>
    <xf numFmtId="0" fontId="66" fillId="50" borderId="25" xfId="0" applyFont="1" applyFill="1" applyBorder="1"/>
    <xf numFmtId="0" fontId="0" fillId="53" borderId="25" xfId="0" applyFill="1" applyBorder="1"/>
    <xf numFmtId="0" fontId="66" fillId="53" borderId="25" xfId="86" applyFont="1" applyFill="1" applyBorder="1" applyAlignment="1">
      <alignment vertical="top" wrapText="1"/>
    </xf>
    <xf numFmtId="2" fontId="66" fillId="53" borderId="25" xfId="0" applyNumberFormat="1" applyFont="1" applyFill="1" applyBorder="1"/>
    <xf numFmtId="0" fontId="66" fillId="53" borderId="25" xfId="0" applyFont="1" applyFill="1" applyBorder="1"/>
    <xf numFmtId="0" fontId="66" fillId="3" borderId="0" xfId="0" applyFont="1" applyFill="1" applyAlignment="1">
      <alignment horizontal="right"/>
    </xf>
    <xf numFmtId="0" fontId="0" fillId="41" borderId="37" xfId="0" applyFill="1" applyBorder="1"/>
    <xf numFmtId="0" fontId="66" fillId="36" borderId="25" xfId="86" applyFont="1" applyFill="1" applyBorder="1" applyAlignment="1">
      <alignment wrapText="1"/>
    </xf>
    <xf numFmtId="0" fontId="68" fillId="0" borderId="25" xfId="86" applyFont="1" applyFill="1" applyBorder="1" applyAlignment="1">
      <alignment wrapText="1"/>
    </xf>
    <xf numFmtId="2" fontId="66" fillId="0" borderId="25" xfId="86" applyNumberFormat="1" applyFont="1" applyFill="1" applyBorder="1" applyAlignment="1">
      <alignment wrapText="1"/>
    </xf>
    <xf numFmtId="187" fontId="66" fillId="0" borderId="25" xfId="0" applyNumberFormat="1" applyFont="1" applyFill="1" applyBorder="1" applyAlignment="1">
      <alignment wrapText="1"/>
    </xf>
    <xf numFmtId="2" fontId="66" fillId="0" borderId="0" xfId="0" applyNumberFormat="1" applyFont="1" applyFill="1" applyAlignment="1">
      <alignment wrapText="1"/>
    </xf>
    <xf numFmtId="2" fontId="66" fillId="0" borderId="0" xfId="86" applyNumberFormat="1" applyFont="1" applyFill="1" applyBorder="1" applyAlignment="1">
      <alignment wrapText="1"/>
    </xf>
    <xf numFmtId="187" fontId="66" fillId="0" borderId="0" xfId="0" applyNumberFormat="1" applyFont="1" applyFill="1" applyBorder="1" applyAlignment="1">
      <alignment wrapText="1"/>
    </xf>
    <xf numFmtId="2" fontId="66" fillId="0" borderId="0" xfId="0" applyNumberFormat="1" applyFont="1" applyFill="1" applyBorder="1" applyAlignment="1">
      <alignment wrapText="1"/>
    </xf>
    <xf numFmtId="187" fontId="66" fillId="0" borderId="0" xfId="85" applyNumberFormat="1" applyFont="1" applyFill="1" applyBorder="1" applyAlignment="1">
      <alignment wrapText="1"/>
    </xf>
    <xf numFmtId="0" fontId="66" fillId="39" borderId="25" xfId="0" applyFont="1" applyFill="1" applyBorder="1" applyAlignment="1">
      <alignment wrapText="1"/>
    </xf>
    <xf numFmtId="0" fontId="66" fillId="39" borderId="25" xfId="86" applyFont="1" applyFill="1" applyBorder="1" applyAlignment="1">
      <alignment wrapText="1"/>
    </xf>
    <xf numFmtId="0" fontId="68" fillId="39" borderId="25" xfId="86" applyFont="1" applyFill="1" applyBorder="1" applyAlignment="1">
      <alignment wrapText="1"/>
    </xf>
    <xf numFmtId="2" fontId="66" fillId="39" borderId="25" xfId="0" applyNumberFormat="1" applyFont="1" applyFill="1" applyBorder="1" applyAlignment="1">
      <alignment wrapText="1"/>
    </xf>
    <xf numFmtId="187" fontId="66" fillId="39" borderId="25" xfId="0" applyNumberFormat="1" applyFont="1" applyFill="1" applyBorder="1" applyAlignment="1">
      <alignment wrapText="1"/>
    </xf>
    <xf numFmtId="187" fontId="66" fillId="39" borderId="25" xfId="85" applyNumberFormat="1" applyFont="1" applyFill="1" applyBorder="1" applyAlignment="1">
      <alignment wrapText="1"/>
    </xf>
    <xf numFmtId="0" fontId="66" fillId="41" borderId="25" xfId="0" applyFont="1" applyFill="1" applyBorder="1" applyAlignment="1">
      <alignment wrapText="1"/>
    </xf>
    <xf numFmtId="0" fontId="66" fillId="41" borderId="25" xfId="86" applyFont="1" applyFill="1" applyBorder="1" applyAlignment="1">
      <alignment wrapText="1"/>
    </xf>
    <xf numFmtId="0" fontId="68" fillId="41" borderId="25" xfId="86" applyFont="1" applyFill="1" applyBorder="1" applyAlignment="1">
      <alignment wrapText="1"/>
    </xf>
    <xf numFmtId="2" fontId="66" fillId="41" borderId="25" xfId="0" applyNumberFormat="1" applyFont="1" applyFill="1" applyBorder="1" applyAlignment="1">
      <alignment wrapText="1"/>
    </xf>
    <xf numFmtId="187" fontId="66" fillId="41" borderId="25" xfId="0" applyNumberFormat="1" applyFont="1" applyFill="1" applyBorder="1" applyAlignment="1">
      <alignment wrapText="1"/>
    </xf>
    <xf numFmtId="187" fontId="66" fillId="41" borderId="25" xfId="85" applyNumberFormat="1" applyFont="1" applyFill="1" applyBorder="1" applyAlignment="1">
      <alignment wrapText="1"/>
    </xf>
    <xf numFmtId="191" fontId="0" fillId="0" borderId="0" xfId="85" applyNumberFormat="1" applyFont="1" applyAlignment="1"/>
    <xf numFmtId="0" fontId="39" fillId="36" borderId="0" xfId="86" applyFont="1" applyFill="1"/>
    <xf numFmtId="189" fontId="39" fillId="0" borderId="55" xfId="85" applyNumberFormat="1" applyFont="1" applyBorder="1" applyAlignment="1"/>
    <xf numFmtId="0" fontId="0" fillId="0" borderId="0" xfId="0" applyFill="1" applyBorder="1" applyAlignment="1">
      <alignment vertical="top"/>
    </xf>
    <xf numFmtId="0" fontId="0" fillId="0" borderId="37" xfId="0" applyBorder="1"/>
    <xf numFmtId="41" fontId="0" fillId="0" borderId="37" xfId="85" applyFont="1" applyBorder="1" applyAlignment="1"/>
    <xf numFmtId="0" fontId="66" fillId="58" borderId="0" xfId="0" applyFont="1" applyFill="1"/>
    <xf numFmtId="0" fontId="79" fillId="0" borderId="0" xfId="0" applyFont="1"/>
    <xf numFmtId="0" fontId="0" fillId="0" borderId="37" xfId="0" applyBorder="1" applyAlignment="1">
      <alignment horizontal="right"/>
    </xf>
    <xf numFmtId="3" fontId="82" fillId="0" borderId="37" xfId="0" applyNumberFormat="1" applyFont="1" applyBorder="1" applyAlignment="1">
      <alignment horizontal="center" vertical="center" wrapText="1"/>
    </xf>
    <xf numFmtId="0" fontId="79" fillId="39" borderId="37" xfId="0" applyFont="1" applyFill="1" applyBorder="1"/>
    <xf numFmtId="0" fontId="0" fillId="0" borderId="56" xfId="0" applyFill="1" applyBorder="1" applyAlignment="1">
      <alignment horizontal="right"/>
    </xf>
    <xf numFmtId="9" fontId="0" fillId="39" borderId="37" xfId="18" applyFont="1" applyFill="1" applyBorder="1"/>
    <xf numFmtId="9" fontId="79" fillId="39" borderId="37" xfId="18" applyFont="1" applyFill="1" applyBorder="1"/>
    <xf numFmtId="0" fontId="39" fillId="36" borderId="0" xfId="0" applyFont="1" applyFill="1" applyAlignment="1">
      <alignment vertical="center"/>
    </xf>
    <xf numFmtId="0" fontId="39" fillId="36" borderId="57" xfId="0" applyFont="1" applyFill="1" applyBorder="1" applyAlignment="1">
      <alignment vertical="center"/>
    </xf>
    <xf numFmtId="0" fontId="39" fillId="41" borderId="57" xfId="0" applyFont="1" applyFill="1" applyBorder="1" applyAlignment="1">
      <alignment vertical="center"/>
    </xf>
    <xf numFmtId="0" fontId="79" fillId="36" borderId="57" xfId="0" applyFont="1" applyFill="1" applyBorder="1" applyAlignment="1">
      <alignment vertical="center"/>
    </xf>
    <xf numFmtId="41" fontId="39" fillId="36" borderId="57" xfId="85" applyFont="1" applyFill="1" applyBorder="1">
      <alignment vertical="center"/>
    </xf>
    <xf numFmtId="41" fontId="0" fillId="0" borderId="0" xfId="85" applyFont="1">
      <alignment vertical="center"/>
    </xf>
    <xf numFmtId="0" fontId="83" fillId="58" borderId="0" xfId="0" applyFont="1" applyFill="1"/>
    <xf numFmtId="190" fontId="0" fillId="0" borderId="0" xfId="18" applyNumberFormat="1" applyFont="1"/>
    <xf numFmtId="11" fontId="0" fillId="0" borderId="37" xfId="0" applyNumberFormat="1" applyBorder="1"/>
    <xf numFmtId="41" fontId="0" fillId="39" borderId="37" xfId="85" applyFont="1" applyFill="1" applyBorder="1" applyAlignment="1"/>
    <xf numFmtId="41" fontId="0" fillId="39" borderId="37" xfId="0" applyNumberFormat="1" applyFill="1" applyBorder="1"/>
    <xf numFmtId="11" fontId="0" fillId="0" borderId="37" xfId="0" applyNumberFormat="1" applyFill="1" applyBorder="1"/>
    <xf numFmtId="41" fontId="0" fillId="59" borderId="37" xfId="85" applyFont="1" applyFill="1" applyBorder="1" applyAlignment="1"/>
    <xf numFmtId="0" fontId="0" fillId="59" borderId="37" xfId="0" applyFill="1" applyBorder="1"/>
    <xf numFmtId="3" fontId="82" fillId="59" borderId="37" xfId="0" applyNumberFormat="1" applyFont="1" applyFill="1" applyBorder="1" applyAlignment="1">
      <alignment horizontal="center" vertical="center" wrapText="1"/>
    </xf>
    <xf numFmtId="0" fontId="82" fillId="59" borderId="37" xfId="0" applyFont="1" applyFill="1" applyBorder="1" applyAlignment="1">
      <alignment horizontal="center" vertical="center" wrapText="1"/>
    </xf>
    <xf numFmtId="0" fontId="79" fillId="59" borderId="37" xfId="0" applyFont="1" applyFill="1" applyBorder="1"/>
    <xf numFmtId="9" fontId="12" fillId="39" borderId="37" xfId="18" applyFont="1" applyFill="1" applyBorder="1"/>
    <xf numFmtId="9" fontId="39" fillId="39" borderId="37" xfId="18" applyFont="1" applyFill="1" applyBorder="1"/>
    <xf numFmtId="9" fontId="39" fillId="39" borderId="37" xfId="0" applyNumberFormat="1" applyFont="1" applyFill="1" applyBorder="1"/>
    <xf numFmtId="0" fontId="0" fillId="59" borderId="37" xfId="0" applyFont="1" applyFill="1" applyBorder="1"/>
    <xf numFmtId="9" fontId="0" fillId="0" borderId="37" xfId="0" applyNumberFormat="1" applyFont="1" applyBorder="1"/>
    <xf numFmtId="0" fontId="0" fillId="0" borderId="37" xfId="0" applyFont="1" applyBorder="1"/>
    <xf numFmtId="9" fontId="0" fillId="39" borderId="37" xfId="0" applyNumberFormat="1" applyFont="1" applyFill="1" applyBorder="1"/>
    <xf numFmtId="41" fontId="39" fillId="39" borderId="37" xfId="85" applyFont="1" applyFill="1" applyBorder="1" applyAlignment="1"/>
    <xf numFmtId="0" fontId="0" fillId="36" borderId="0" xfId="0" applyFill="1" applyBorder="1"/>
    <xf numFmtId="0" fontId="66" fillId="36" borderId="0" xfId="0" applyFont="1" applyFill="1"/>
    <xf numFmtId="0" fontId="61" fillId="0" borderId="26" xfId="86" applyFont="1" applyFill="1" applyBorder="1" applyAlignment="1">
      <alignment horizontal="left" vertical="top" wrapText="1"/>
    </xf>
    <xf numFmtId="0" fontId="61" fillId="0" borderId="0" xfId="86" applyFont="1" applyFill="1" applyBorder="1" applyAlignment="1">
      <alignment horizontal="left" vertical="top" wrapText="1"/>
    </xf>
    <xf numFmtId="0" fontId="61" fillId="0" borderId="27" xfId="86" applyFont="1" applyFill="1" applyBorder="1" applyAlignment="1">
      <alignment horizontal="left" vertical="top" wrapText="1"/>
    </xf>
    <xf numFmtId="0" fontId="36" fillId="36" borderId="0" xfId="89" applyFont="1" applyFill="1" applyAlignment="1">
      <alignment horizontal="center" wrapText="1"/>
    </xf>
    <xf numFmtId="0" fontId="36" fillId="36" borderId="0" xfId="89" applyFont="1" applyFill="1" applyAlignment="1">
      <alignment horizontal="center"/>
    </xf>
    <xf numFmtId="0" fontId="38" fillId="36" borderId="0" xfId="89" applyFont="1" applyFill="1" applyAlignment="1">
      <alignment horizontal="right" wrapText="1"/>
    </xf>
    <xf numFmtId="0" fontId="40" fillId="37" borderId="20" xfId="87" applyFont="1" applyFill="1" applyBorder="1" applyAlignment="1">
      <alignment horizontal="center" vertical="center" wrapText="1"/>
    </xf>
    <xf numFmtId="0" fontId="52" fillId="36" borderId="23" xfId="87" applyFont="1" applyFill="1" applyBorder="1" applyAlignment="1">
      <alignment horizontal="left" vertical="center" wrapText="1"/>
    </xf>
    <xf numFmtId="0" fontId="52" fillId="36" borderId="23" xfId="87" applyFont="1" applyFill="1" applyBorder="1" applyAlignment="1">
      <alignment horizontal="left" vertical="center"/>
    </xf>
    <xf numFmtId="0" fontId="52" fillId="36" borderId="0" xfId="87" applyFont="1" applyFill="1" applyBorder="1" applyAlignment="1">
      <alignment horizontal="left" vertical="center"/>
    </xf>
    <xf numFmtId="0" fontId="36" fillId="36" borderId="0" xfId="86" applyFont="1" applyFill="1" applyAlignment="1">
      <alignment horizontal="center" wrapText="1"/>
    </xf>
    <xf numFmtId="0" fontId="36" fillId="36" borderId="0" xfId="86" applyFont="1" applyFill="1" applyAlignment="1">
      <alignment horizontal="center"/>
    </xf>
    <xf numFmtId="0" fontId="38" fillId="36" borderId="0" xfId="86" applyFont="1" applyFill="1" applyAlignment="1">
      <alignment horizontal="right" wrapText="1"/>
    </xf>
    <xf numFmtId="0" fontId="36" fillId="36" borderId="0" xfId="88" applyFont="1" applyFill="1" applyAlignment="1">
      <alignment horizontal="center" wrapText="1"/>
    </xf>
    <xf numFmtId="0" fontId="36" fillId="36" borderId="0" xfId="88" applyFont="1" applyFill="1" applyAlignment="1">
      <alignment horizontal="center"/>
    </xf>
    <xf numFmtId="0" fontId="38" fillId="36" borderId="0" xfId="88" applyFont="1" applyFill="1" applyAlignment="1">
      <alignment horizontal="right" wrapText="1"/>
    </xf>
    <xf numFmtId="0" fontId="69" fillId="39" borderId="28" xfId="87" applyFont="1" applyFill="1" applyBorder="1" applyAlignment="1">
      <alignment horizontal="center" vertical="center"/>
    </xf>
    <xf numFmtId="0" fontId="69" fillId="42" borderId="28" xfId="87" applyFont="1" applyFill="1" applyBorder="1" applyAlignment="1">
      <alignment horizontal="center" vertical="center"/>
    </xf>
    <xf numFmtId="0" fontId="69" fillId="44" borderId="28" xfId="87" applyFont="1" applyFill="1" applyBorder="1" applyAlignment="1">
      <alignment horizontal="center" vertical="center"/>
    </xf>
    <xf numFmtId="0" fontId="0" fillId="0" borderId="37" xfId="0" applyFill="1" applyBorder="1" applyAlignment="1">
      <alignment vertical="center"/>
    </xf>
    <xf numFmtId="0" fontId="0" fillId="0" borderId="37" xfId="0" applyFill="1" applyBorder="1"/>
    <xf numFmtId="0" fontId="0" fillId="45" borderId="37" xfId="0" applyFill="1" applyBorder="1"/>
    <xf numFmtId="0" fontId="0" fillId="0" borderId="52" xfId="0" applyFill="1" applyBorder="1" applyAlignment="1">
      <alignment horizontal="center"/>
    </xf>
    <xf numFmtId="0" fontId="0" fillId="0" borderId="25" xfId="0" applyFill="1" applyBorder="1" applyAlignment="1">
      <alignment horizontal="center"/>
    </xf>
    <xf numFmtId="0" fontId="0" fillId="0" borderId="53" xfId="0" applyFill="1" applyBorder="1" applyAlignment="1">
      <alignment horizontal="center"/>
    </xf>
    <xf numFmtId="0" fontId="0" fillId="0" borderId="38" xfId="0" applyFill="1" applyBorder="1" applyAlignment="1">
      <alignment horizontal="center" vertical="center"/>
    </xf>
    <xf numFmtId="0" fontId="0" fillId="0" borderId="54" xfId="0" applyFill="1" applyBorder="1" applyAlignment="1">
      <alignment horizontal="center" vertical="center"/>
    </xf>
  </cellXfs>
  <cellStyles count="90">
    <cellStyle name="20% - Accent1 2" xfId="68" xr:uid="{00000000-0005-0000-0000-000001000000}"/>
    <cellStyle name="20% - Accent2 2" xfId="70" xr:uid="{00000000-0005-0000-0000-000003000000}"/>
    <cellStyle name="20% - Accent3 2" xfId="72" xr:uid="{00000000-0005-0000-0000-000005000000}"/>
    <cellStyle name="20% - Accent4 2" xfId="74" xr:uid="{00000000-0005-0000-0000-000007000000}"/>
    <cellStyle name="20% - Accent5 2" xfId="76" xr:uid="{00000000-0005-0000-0000-000009000000}"/>
    <cellStyle name="20% - Accent6 2" xfId="78" xr:uid="{00000000-0005-0000-0000-00000B000000}"/>
    <cellStyle name="20% - 강조색1" xfId="43" builtinId="30" customBuiltin="1"/>
    <cellStyle name="20% - 강조색2" xfId="46" builtinId="34" customBuiltin="1"/>
    <cellStyle name="20% - 강조색3" xfId="49" builtinId="38" customBuiltin="1"/>
    <cellStyle name="20% - 강조색4" xfId="52" builtinId="42" customBuiltin="1"/>
    <cellStyle name="20% - 강조색5" xfId="55" builtinId="46" customBuiltin="1"/>
    <cellStyle name="20% - 강조색6" xfId="58" builtinId="50" customBuiltin="1"/>
    <cellStyle name="40% - Accent1 2" xfId="69" xr:uid="{00000000-0005-0000-0000-00000D000000}"/>
    <cellStyle name="40% - Accent2 2" xfId="71" xr:uid="{00000000-0005-0000-0000-00000F000000}"/>
    <cellStyle name="40% - Accent3 2" xfId="73" xr:uid="{00000000-0005-0000-0000-000011000000}"/>
    <cellStyle name="40% - Accent4 2" xfId="75" xr:uid="{00000000-0005-0000-0000-000013000000}"/>
    <cellStyle name="40% - Accent5 2" xfId="77" xr:uid="{00000000-0005-0000-0000-000015000000}"/>
    <cellStyle name="40% - Accent6 2" xfId="79" xr:uid="{00000000-0005-0000-0000-000017000000}"/>
    <cellStyle name="40% - 강조색1" xfId="44" builtinId="31" customBuiltin="1"/>
    <cellStyle name="40% - 강조색2" xfId="47" builtinId="35" customBuiltin="1"/>
    <cellStyle name="40% - 강조색3" xfId="50" builtinId="39" customBuiltin="1"/>
    <cellStyle name="40% - 강조색4" xfId="53" builtinId="43" customBuiltin="1"/>
    <cellStyle name="40% - 강조색5" xfId="56" builtinId="47" customBuiltin="1"/>
    <cellStyle name="40% - 강조색6" xfId="59" builtinId="51" customBuiltin="1"/>
    <cellStyle name="60% - Accent1 2" xfId="61" xr:uid="{00000000-0005-0000-0000-000018000000}"/>
    <cellStyle name="60% - Accent2 2" xfId="62" xr:uid="{00000000-0005-0000-0000-000019000000}"/>
    <cellStyle name="60% - Accent3 2" xfId="63" xr:uid="{00000000-0005-0000-0000-00001A000000}"/>
    <cellStyle name="60% - Accent4 2" xfId="64" xr:uid="{00000000-0005-0000-0000-00001B000000}"/>
    <cellStyle name="60% - Accent5 2" xfId="65" xr:uid="{00000000-0005-0000-0000-00001C000000}"/>
    <cellStyle name="60% - Accent6 2" xfId="66" xr:uid="{00000000-0005-0000-0000-00001D000000}"/>
    <cellStyle name="Body: normal cell" xfId="2" xr:uid="{00000000-0005-0000-0000-000025000000}"/>
    <cellStyle name="Body: normal cell 2" xfId="24" xr:uid="{00000000-0005-0000-0000-000026000000}"/>
    <cellStyle name="Comma 2" xfId="84" xr:uid="{B0EABCB8-8FF6-4E8E-9CBF-73B9F155E41F}"/>
    <cellStyle name="Font: Calibri, 9pt regular" xfId="8" xr:uid="{00000000-0005-0000-0000-00002B000000}"/>
    <cellStyle name="Font: Calibri, 9pt regular 2" xfId="20" xr:uid="{00000000-0005-0000-0000-00002C000000}"/>
    <cellStyle name="Footnotes: all except top row" xfId="11" xr:uid="{00000000-0005-0000-0000-00002D000000}"/>
    <cellStyle name="Footnotes: top row" xfId="6" xr:uid="{00000000-0005-0000-0000-00002E000000}"/>
    <cellStyle name="Footnotes: top row 2" xfId="25" xr:uid="{00000000-0005-0000-0000-00002F000000}"/>
    <cellStyle name="Header: bottom row" xfId="1" xr:uid="{00000000-0005-0000-0000-000031000000}"/>
    <cellStyle name="Header: bottom row 2" xfId="21" xr:uid="{00000000-0005-0000-0000-000032000000}"/>
    <cellStyle name="Header: top rows" xfId="3" xr:uid="{00000000-0005-0000-0000-000033000000}"/>
    <cellStyle name="Neutral 2" xfId="60" xr:uid="{00000000-0005-0000-0000-00003B000000}"/>
    <cellStyle name="Normal 2" xfId="19" xr:uid="{00000000-0005-0000-0000-00003D000000}"/>
    <cellStyle name="Normal 2 2" xfId="81" xr:uid="{82E402D6-1DF0-4E6A-9068-58786E0D42A2}"/>
    <cellStyle name="Normal 3" xfId="13" xr:uid="{00000000-0005-0000-0000-00003E000000}"/>
    <cellStyle name="Normal 3 2" xfId="80" xr:uid="{B36BF01F-9627-47E6-A0B3-E5842EE99611}"/>
    <cellStyle name="Normal 4" xfId="14" xr:uid="{00000000-0005-0000-0000-00003F000000}"/>
    <cellStyle name="Normal 4 2 2" xfId="83" xr:uid="{EA7BF279-956F-47C2-9A73-0954A56A37C4}"/>
    <cellStyle name="Normal 5" xfId="15" xr:uid="{00000000-0005-0000-0000-000040000000}"/>
    <cellStyle name="Normal 58" xfId="17" xr:uid="{00000000-0005-0000-0000-000041000000}"/>
    <cellStyle name="Normal 6" xfId="16" xr:uid="{00000000-0005-0000-0000-000042000000}"/>
    <cellStyle name="Normal_Sheet1" xfId="82" xr:uid="{5E06A2F3-B2F3-4156-8F16-530C94C0767C}"/>
    <cellStyle name="Note 2" xfId="67" xr:uid="{00000000-0005-0000-0000-000044000000}"/>
    <cellStyle name="Parent row" xfId="5" xr:uid="{00000000-0005-0000-0000-000046000000}"/>
    <cellStyle name="Parent row 2" xfId="23" xr:uid="{00000000-0005-0000-0000-000047000000}"/>
    <cellStyle name="Section Break" xfId="7" xr:uid="{00000000-0005-0000-0000-000049000000}"/>
    <cellStyle name="Section Break: parent row" xfId="4" xr:uid="{00000000-0005-0000-0000-00004A000000}"/>
    <cellStyle name="Table title" xfId="12" xr:uid="{00000000-0005-0000-0000-00004B000000}"/>
    <cellStyle name="Table title 2" xfId="22" xr:uid="{00000000-0005-0000-0000-00004C000000}"/>
    <cellStyle name="강조색1" xfId="42" builtinId="29" customBuiltin="1"/>
    <cellStyle name="강조색2" xfId="45" builtinId="33" customBuiltin="1"/>
    <cellStyle name="강조색3" xfId="48" builtinId="37" customBuiltin="1"/>
    <cellStyle name="강조색4" xfId="51" builtinId="41" customBuiltin="1"/>
    <cellStyle name="강조색5" xfId="54" builtinId="45" customBuiltin="1"/>
    <cellStyle name="강조색6" xfId="57" builtinId="49" customBuiltin="1"/>
    <cellStyle name="경고문" xfId="38" builtinId="11" customBuiltin="1"/>
    <cellStyle name="계산" xfId="35" builtinId="22" customBuiltin="1"/>
    <cellStyle name="나쁨" xfId="32" builtinId="27" customBuiltin="1"/>
    <cellStyle name="메모" xfId="39" builtinId="10" customBuiltin="1"/>
    <cellStyle name="백분율" xfId="18" builtinId="5"/>
    <cellStyle name="설명 텍스트" xfId="40" builtinId="53" customBuiltin="1"/>
    <cellStyle name="셀 확인" xfId="37" builtinId="23" customBuiltin="1"/>
    <cellStyle name="쉼표 [0]" xfId="85" builtinId="6"/>
    <cellStyle name="연결된 셀" xfId="36" builtinId="24" customBuiltin="1"/>
    <cellStyle name="열어 본 하이퍼링크" xfId="10" builtinId="9" customBuiltin="1"/>
    <cellStyle name="요약" xfId="41" builtinId="25" customBuiltin="1"/>
    <cellStyle name="입력" xfId="33" builtinId="20" customBuiltin="1"/>
    <cellStyle name="제목" xfId="26" builtinId="15" customBuiltin="1"/>
    <cellStyle name="제목 1" xfId="27" builtinId="16" customBuiltin="1"/>
    <cellStyle name="제목 2" xfId="28" builtinId="17" customBuiltin="1"/>
    <cellStyle name="제목 3" xfId="29" builtinId="18" customBuiltin="1"/>
    <cellStyle name="제목 4" xfId="30" builtinId="19" customBuiltin="1"/>
    <cellStyle name="좋음" xfId="31" builtinId="26" customBuiltin="1"/>
    <cellStyle name="출력" xfId="34" builtinId="21" customBuiltin="1"/>
    <cellStyle name="표준" xfId="0" builtinId="0"/>
    <cellStyle name="표준 2" xfId="86" xr:uid="{DA2BF1F1-4027-499C-BE3C-4B85B9EC0FDB}"/>
    <cellStyle name="표준 2 2" xfId="89" xr:uid="{96FE3BA5-5011-4CBD-8B8D-3987B71F9590}"/>
    <cellStyle name="표준 3" xfId="87" xr:uid="{A9F49CC7-6DA6-42DE-89EF-87CBB8D6650B}"/>
    <cellStyle name="표준 4" xfId="88" xr:uid="{136112E7-7FAA-4FE4-8445-0AE2130C5A23}"/>
    <cellStyle name="하이퍼링크" xfId="9" builtinId="8"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colors>
    <mruColors>
      <color rgb="FFFF9B9B"/>
      <color rgb="FFAC0000"/>
      <color rgb="FFFFC1C1"/>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'BIFUbC-electricity'!$A$2</c:f>
              <c:strCache>
                <c:ptCount val="1"/>
                <c:pt idx="0">
                  <c:v>agriculture and forestry 01T03</c:v>
                </c:pt>
              </c:strCache>
            </c:strRef>
          </c:tx>
          <c:spPr>
            <a:ln w="28575" cap="rnd">
              <a:solidFill>
                <a:schemeClr val="accent2"/>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'BIFUbC-electricity'!$B$2:$AF$2</c:f>
              <c:numCache>
                <c:formatCode>0.00E+00</c:formatCode>
                <c:ptCount val="31"/>
                <c:pt idx="0">
                  <c:v>58734833995.775063</c:v>
                </c:pt>
                <c:pt idx="1">
                  <c:v>59785690988.399315</c:v>
                </c:pt>
                <c:pt idx="2">
                  <c:v>60836547981.023804</c:v>
                </c:pt>
                <c:pt idx="3">
                  <c:v>61887404973.6483</c:v>
                </c:pt>
                <c:pt idx="4">
                  <c:v>62938261966.272552</c:v>
                </c:pt>
                <c:pt idx="5">
                  <c:v>63989118958.897194</c:v>
                </c:pt>
                <c:pt idx="6">
                  <c:v>64504454516.536102</c:v>
                </c:pt>
                <c:pt idx="7">
                  <c:v>65019790074.174919</c:v>
                </c:pt>
                <c:pt idx="8">
                  <c:v>65535125631.81385</c:v>
                </c:pt>
                <c:pt idx="9">
                  <c:v>66050461189.452789</c:v>
                </c:pt>
                <c:pt idx="10">
                  <c:v>66565796747.091667</c:v>
                </c:pt>
                <c:pt idx="11">
                  <c:v>66838049494.523514</c:v>
                </c:pt>
                <c:pt idx="12">
                  <c:v>67110302241.955429</c:v>
                </c:pt>
                <c:pt idx="13">
                  <c:v>67382554989.387215</c:v>
                </c:pt>
                <c:pt idx="14">
                  <c:v>67654807736.81913</c:v>
                </c:pt>
                <c:pt idx="15">
                  <c:v>67927060484.251007</c:v>
                </c:pt>
                <c:pt idx="16">
                  <c:v>68121526732.416649</c:v>
                </c:pt>
                <c:pt idx="17">
                  <c:v>68315992980.582253</c:v>
                </c:pt>
                <c:pt idx="18">
                  <c:v>68510459228.747864</c:v>
                </c:pt>
                <c:pt idx="19">
                  <c:v>68704925476.913475</c:v>
                </c:pt>
                <c:pt idx="20">
                  <c:v>68899391725.079086</c:v>
                </c:pt>
                <c:pt idx="21">
                  <c:v>69197573305.599701</c:v>
                </c:pt>
                <c:pt idx="22">
                  <c:v>69425039886.787384</c:v>
                </c:pt>
                <c:pt idx="23">
                  <c:v>69652506467.975006</c:v>
                </c:pt>
                <c:pt idx="24">
                  <c:v>69879973049.162689</c:v>
                </c:pt>
                <c:pt idx="25">
                  <c:v>70107439630.350357</c:v>
                </c:pt>
                <c:pt idx="26">
                  <c:v>70334906211.53804</c:v>
                </c:pt>
                <c:pt idx="27">
                  <c:v>70562372792.725662</c:v>
                </c:pt>
                <c:pt idx="28">
                  <c:v>70789839373.913345</c:v>
                </c:pt>
                <c:pt idx="29">
                  <c:v>71017305955.101028</c:v>
                </c:pt>
                <c:pt idx="30">
                  <c:v>71244772536.288651</c:v>
                </c:pt>
              </c:numCache>
            </c:numRef>
          </c:val>
          <c:smooth val="0"/>
          <c:extLst>
            <c:ext xmlns:c16="http://schemas.microsoft.com/office/drawing/2014/chart" uri="{C3380CC4-5D6E-409C-BE32-E72D297353CC}">
              <c16:uniqueId val="{00000001-E887-4CA1-872D-B12AF0731450}"/>
            </c:ext>
          </c:extLst>
        </c:ser>
        <c:ser>
          <c:idx val="2"/>
          <c:order val="2"/>
          <c:tx>
            <c:strRef>
              <c:f>'BIFUbC-electricity'!$A$3</c:f>
              <c:strCache>
                <c:ptCount val="1"/>
                <c:pt idx="0">
                  <c:v>coal mining 05</c:v>
                </c:pt>
              </c:strCache>
            </c:strRef>
          </c:tx>
          <c:spPr>
            <a:ln w="28575" cap="rnd">
              <a:solidFill>
                <a:schemeClr val="accent3"/>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E887-4CA1-872D-B12AF0731450}"/>
            </c:ext>
          </c:extLst>
        </c:ser>
        <c:ser>
          <c:idx val="3"/>
          <c:order val="3"/>
          <c:tx>
            <c:strRef>
              <c:f>'BIFUbC-electricity'!$A$4</c:f>
              <c:strCache>
                <c:ptCount val="1"/>
                <c:pt idx="0">
                  <c:v>oil and gas extraction 06</c:v>
                </c:pt>
              </c:strCache>
            </c:strRef>
          </c:tx>
          <c:spPr>
            <a:ln w="28575" cap="rnd">
              <a:solidFill>
                <a:schemeClr val="accent4"/>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E887-4CA1-872D-B12AF0731450}"/>
            </c:ext>
          </c:extLst>
        </c:ser>
        <c:ser>
          <c:idx val="4"/>
          <c:order val="4"/>
          <c:tx>
            <c:strRef>
              <c:f>'BIFUbC-electricity'!$A$5</c:f>
              <c:strCache>
                <c:ptCount val="1"/>
                <c:pt idx="0">
                  <c:v>other mining and quarrying 07T08</c:v>
                </c:pt>
              </c:strCache>
            </c:strRef>
          </c:tx>
          <c:spPr>
            <a:ln w="28575" cap="rnd">
              <a:solidFill>
                <a:schemeClr val="accent5"/>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'BIFUbC-electricity'!$B$5:$AF$5</c:f>
              <c:numCache>
                <c:formatCode>0.00E+00</c:formatCode>
                <c:ptCount val="31"/>
                <c:pt idx="0">
                  <c:v>5065826694.3522434</c:v>
                </c:pt>
                <c:pt idx="1">
                  <c:v>5156462166.4056015</c:v>
                </c:pt>
                <c:pt idx="2">
                  <c:v>5247097638.4589796</c:v>
                </c:pt>
                <c:pt idx="3">
                  <c:v>5337733110.5123577</c:v>
                </c:pt>
                <c:pt idx="4">
                  <c:v>5428368582.5657148</c:v>
                </c:pt>
                <c:pt idx="5">
                  <c:v>5519004054.6191063</c:v>
                </c:pt>
                <c:pt idx="6">
                  <c:v>5563451283.7476311</c:v>
                </c:pt>
                <c:pt idx="7">
                  <c:v>5607898512.8761473</c:v>
                </c:pt>
                <c:pt idx="8">
                  <c:v>5652345742.0046749</c:v>
                </c:pt>
                <c:pt idx="9">
                  <c:v>5696792971.1332016</c:v>
                </c:pt>
                <c:pt idx="10">
                  <c:v>5741240200.2617235</c:v>
                </c:pt>
                <c:pt idx="11">
                  <c:v>5764721755.2730179</c:v>
                </c:pt>
                <c:pt idx="12">
                  <c:v>5788203310.284317</c:v>
                </c:pt>
                <c:pt idx="13">
                  <c:v>5811684865.2956057</c:v>
                </c:pt>
                <c:pt idx="14">
                  <c:v>5835166420.3069048</c:v>
                </c:pt>
                <c:pt idx="15">
                  <c:v>5858647975.3182011</c:v>
                </c:pt>
                <c:pt idx="16">
                  <c:v>5875420514.6119852</c:v>
                </c:pt>
                <c:pt idx="17">
                  <c:v>5892193053.9057665</c:v>
                </c:pt>
                <c:pt idx="18">
                  <c:v>5908965593.1995478</c:v>
                </c:pt>
                <c:pt idx="19">
                  <c:v>5925738132.49333</c:v>
                </c:pt>
                <c:pt idx="20">
                  <c:v>5942510671.7871113</c:v>
                </c:pt>
                <c:pt idx="21">
                  <c:v>5968228565.3709106</c:v>
                </c:pt>
                <c:pt idx="22">
                  <c:v>5987847353.7569733</c:v>
                </c:pt>
                <c:pt idx="23">
                  <c:v>6007466142.1430302</c:v>
                </c:pt>
                <c:pt idx="24">
                  <c:v>6027084930.5290918</c:v>
                </c:pt>
                <c:pt idx="25">
                  <c:v>6046703718.9151545</c:v>
                </c:pt>
                <c:pt idx="26">
                  <c:v>6066322507.3012161</c:v>
                </c:pt>
                <c:pt idx="27">
                  <c:v>6085941295.687273</c:v>
                </c:pt>
                <c:pt idx="28">
                  <c:v>6105560084.0733356</c:v>
                </c:pt>
                <c:pt idx="29">
                  <c:v>6125178872.4593973</c:v>
                </c:pt>
                <c:pt idx="30">
                  <c:v>6144797660.8454542</c:v>
                </c:pt>
              </c:numCache>
            </c:numRef>
          </c:val>
          <c:smooth val="0"/>
          <c:extLst>
            <c:ext xmlns:c16="http://schemas.microsoft.com/office/drawing/2014/chart" uri="{C3380CC4-5D6E-409C-BE32-E72D297353CC}">
              <c16:uniqueId val="{00000004-E887-4CA1-872D-B12AF0731450}"/>
            </c:ext>
          </c:extLst>
        </c:ser>
        <c:ser>
          <c:idx val="5"/>
          <c:order val="5"/>
          <c:tx>
            <c:strRef>
              <c:f>'BIFUbC-electricity'!$A$6</c:f>
              <c:strCache>
                <c:ptCount val="1"/>
                <c:pt idx="0">
                  <c:v>food beverage and tobacco 10T12</c:v>
                </c:pt>
              </c:strCache>
            </c:strRef>
          </c:tx>
          <c:spPr>
            <a:ln w="28575" cap="rnd">
              <a:solidFill>
                <a:schemeClr val="accent6"/>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'BIFUbC-electricity'!$B$6:$AF$6</c:f>
              <c:numCache>
                <c:formatCode>0.00E+00</c:formatCode>
                <c:ptCount val="31"/>
                <c:pt idx="0">
                  <c:v>46532544271.260864</c:v>
                </c:pt>
                <c:pt idx="1">
                  <c:v>47365083434.231331</c:v>
                </c:pt>
                <c:pt idx="2">
                  <c:v>48197622597.201996</c:v>
                </c:pt>
                <c:pt idx="3">
                  <c:v>49030161760.172653</c:v>
                </c:pt>
                <c:pt idx="4">
                  <c:v>49862700923.143127</c:v>
                </c:pt>
                <c:pt idx="5">
                  <c:v>50695240086.113907</c:v>
                </c:pt>
                <c:pt idx="6">
                  <c:v>51103513558.924133</c:v>
                </c:pt>
                <c:pt idx="7">
                  <c:v>51511787031.734291</c:v>
                </c:pt>
                <c:pt idx="8">
                  <c:v>51920060504.54454</c:v>
                </c:pt>
                <c:pt idx="9">
                  <c:v>52328333977.35479</c:v>
                </c:pt>
                <c:pt idx="10">
                  <c:v>52736607450.164993</c:v>
                </c:pt>
                <c:pt idx="11">
                  <c:v>52952299096.177925</c:v>
                </c:pt>
                <c:pt idx="12">
                  <c:v>53167990742.190903</c:v>
                </c:pt>
                <c:pt idx="13">
                  <c:v>53383682388.203789</c:v>
                </c:pt>
                <c:pt idx="14">
                  <c:v>53599374034.216766</c:v>
                </c:pt>
                <c:pt idx="15">
                  <c:v>53815065680.229721</c:v>
                </c:pt>
                <c:pt idx="16">
                  <c:v>53969131141.667557</c:v>
                </c:pt>
                <c:pt idx="17">
                  <c:v>54123196603.105362</c:v>
                </c:pt>
                <c:pt idx="18">
                  <c:v>54277262064.543175</c:v>
                </c:pt>
                <c:pt idx="19">
                  <c:v>54431327525.98098</c:v>
                </c:pt>
                <c:pt idx="20">
                  <c:v>54585392987.418785</c:v>
                </c:pt>
                <c:pt idx="21">
                  <c:v>54821626694.956779</c:v>
                </c:pt>
                <c:pt idx="22">
                  <c:v>55001836598.335571</c:v>
                </c:pt>
                <c:pt idx="23">
                  <c:v>55182046501.714317</c:v>
                </c:pt>
                <c:pt idx="24">
                  <c:v>55362256405.093109</c:v>
                </c:pt>
                <c:pt idx="25">
                  <c:v>55542466308.471909</c:v>
                </c:pt>
                <c:pt idx="26">
                  <c:v>55722676211.8507</c:v>
                </c:pt>
                <c:pt idx="27">
                  <c:v>55902886115.229446</c:v>
                </c:pt>
                <c:pt idx="28">
                  <c:v>56083096018.608238</c:v>
                </c:pt>
                <c:pt idx="29">
                  <c:v>56263305921.987038</c:v>
                </c:pt>
                <c:pt idx="30">
                  <c:v>56443515825.365784</c:v>
                </c:pt>
              </c:numCache>
            </c:numRef>
          </c:val>
          <c:smooth val="0"/>
          <c:extLst>
            <c:ext xmlns:c16="http://schemas.microsoft.com/office/drawing/2014/chart" uri="{C3380CC4-5D6E-409C-BE32-E72D297353CC}">
              <c16:uniqueId val="{00000005-E887-4CA1-872D-B12AF0731450}"/>
            </c:ext>
          </c:extLst>
        </c:ser>
        <c:ser>
          <c:idx val="6"/>
          <c:order val="6"/>
          <c:tx>
            <c:strRef>
              <c:f>'BIFUbC-electricity'!$A$7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'BIFUbC-electricity'!$B$7:$AF$7</c:f>
              <c:numCache>
                <c:formatCode>0.00E+00</c:formatCode>
                <c:ptCount val="31"/>
                <c:pt idx="0">
                  <c:v>35062288526.668495</c:v>
                </c:pt>
                <c:pt idx="1">
                  <c:v>35689607079.715042</c:v>
                </c:pt>
                <c:pt idx="2">
                  <c:v>36316925632.761734</c:v>
                </c:pt>
                <c:pt idx="3">
                  <c:v>36944244185.808426</c:v>
                </c:pt>
                <c:pt idx="4">
                  <c:v>37571562738.854973</c:v>
                </c:pt>
                <c:pt idx="5">
                  <c:v>38198881291.901749</c:v>
                </c:pt>
                <c:pt idx="6">
                  <c:v>38506515497.717102</c:v>
                </c:pt>
                <c:pt idx="7">
                  <c:v>38814149703.532402</c:v>
                </c:pt>
                <c:pt idx="8">
                  <c:v>39121783909.347778</c:v>
                </c:pt>
                <c:pt idx="9">
                  <c:v>39429418115.163147</c:v>
                </c:pt>
                <c:pt idx="10">
                  <c:v>39737052320.978485</c:v>
                </c:pt>
                <c:pt idx="11">
                  <c:v>39899576052.352615</c:v>
                </c:pt>
                <c:pt idx="12">
                  <c:v>40062099783.726791</c:v>
                </c:pt>
                <c:pt idx="13">
                  <c:v>40224623515.100891</c:v>
                </c:pt>
                <c:pt idx="14">
                  <c:v>40387147246.47506</c:v>
                </c:pt>
                <c:pt idx="15">
                  <c:v>40549670977.849213</c:v>
                </c:pt>
                <c:pt idx="16">
                  <c:v>40665759357.402184</c:v>
                </c:pt>
                <c:pt idx="17">
                  <c:v>40781847736.955139</c:v>
                </c:pt>
                <c:pt idx="18">
                  <c:v>40897936116.508095</c:v>
                </c:pt>
                <c:pt idx="19">
                  <c:v>41014024496.061043</c:v>
                </c:pt>
                <c:pt idx="20">
                  <c:v>41130112875.613998</c:v>
                </c:pt>
                <c:pt idx="21">
                  <c:v>41308115057.595207</c:v>
                </c:pt>
                <c:pt idx="22">
                  <c:v>41443903283.375343</c:v>
                </c:pt>
                <c:pt idx="23">
                  <c:v>41579691509.155449</c:v>
                </c:pt>
                <c:pt idx="24">
                  <c:v>41715479734.935593</c:v>
                </c:pt>
                <c:pt idx="25">
                  <c:v>41851267960.715729</c:v>
                </c:pt>
                <c:pt idx="26">
                  <c:v>41987056186.495872</c:v>
                </c:pt>
                <c:pt idx="27">
                  <c:v>42122844412.27597</c:v>
                </c:pt>
                <c:pt idx="28">
                  <c:v>42258632638.056114</c:v>
                </c:pt>
                <c:pt idx="29">
                  <c:v>42394420863.836258</c:v>
                </c:pt>
                <c:pt idx="30">
                  <c:v>42530209089.616356</c:v>
                </c:pt>
              </c:numCache>
            </c:numRef>
          </c:val>
          <c:smooth val="0"/>
          <c:extLst>
            <c:ext xmlns:c16="http://schemas.microsoft.com/office/drawing/2014/chart" uri="{C3380CC4-5D6E-409C-BE32-E72D297353CC}">
              <c16:uniqueId val="{00000006-E887-4CA1-872D-B12AF0731450}"/>
            </c:ext>
          </c:extLst>
        </c:ser>
        <c:ser>
          <c:idx val="7"/>
          <c:order val="7"/>
          <c:tx>
            <c:strRef>
              <c:f>'BIFUbC-electricity'!$A$8</c:f>
              <c:strCache>
                <c:ptCount val="1"/>
                <c:pt idx="0">
                  <c:v>wood products 16</c:v>
                </c:pt>
              </c:strCache>
            </c:strRef>
          </c:tx>
          <c:spPr>
            <a:ln w="28575" cap="rnd">
              <a:solidFill>
                <a:schemeClr val="accent2">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'BIFUbC-electricity'!$B$8:$AF$8</c:f>
              <c:numCache>
                <c:formatCode>0.00E+00</c:formatCode>
                <c:ptCount val="31"/>
                <c:pt idx="0">
                  <c:v>5887332371.0868092</c:v>
                </c:pt>
                <c:pt idx="1">
                  <c:v>5992665849.8620234</c:v>
                </c:pt>
                <c:pt idx="2">
                  <c:v>6097999328.6372614</c:v>
                </c:pt>
                <c:pt idx="3">
                  <c:v>6203332807.4124994</c:v>
                </c:pt>
                <c:pt idx="4">
                  <c:v>6308666286.1877136</c:v>
                </c:pt>
                <c:pt idx="5">
                  <c:v>6413999764.9629669</c:v>
                </c:pt>
                <c:pt idx="6">
                  <c:v>6465654830.6890039</c:v>
                </c:pt>
                <c:pt idx="7">
                  <c:v>6517309896.4150314</c:v>
                </c:pt>
                <c:pt idx="8">
                  <c:v>6568964962.1410704</c:v>
                </c:pt>
                <c:pt idx="9">
                  <c:v>6620620027.8671103</c:v>
                </c:pt>
                <c:pt idx="10">
                  <c:v>6672275093.5931435</c:v>
                </c:pt>
                <c:pt idx="11">
                  <c:v>6699564562.278594</c:v>
                </c:pt>
                <c:pt idx="12">
                  <c:v>6726854030.9640512</c:v>
                </c:pt>
                <c:pt idx="13">
                  <c:v>6754143499.6494961</c:v>
                </c:pt>
                <c:pt idx="14">
                  <c:v>6781432968.3349533</c:v>
                </c:pt>
                <c:pt idx="15">
                  <c:v>6808722437.0204067</c:v>
                </c:pt>
                <c:pt idx="16">
                  <c:v>6828214914.6528749</c:v>
                </c:pt>
                <c:pt idx="17">
                  <c:v>6847707392.2853394</c:v>
                </c:pt>
                <c:pt idx="18">
                  <c:v>6867199869.9178047</c:v>
                </c:pt>
                <c:pt idx="19">
                  <c:v>6886692347.5502691</c:v>
                </c:pt>
                <c:pt idx="20">
                  <c:v>6906184825.1827345</c:v>
                </c:pt>
                <c:pt idx="21">
                  <c:v>6936073290.885849</c:v>
                </c:pt>
                <c:pt idx="22">
                  <c:v>6958873582.9044323</c:v>
                </c:pt>
                <c:pt idx="23">
                  <c:v>6981673874.9230099</c:v>
                </c:pt>
                <c:pt idx="24">
                  <c:v>7004474166.9415932</c:v>
                </c:pt>
                <c:pt idx="25">
                  <c:v>7027274458.9601765</c:v>
                </c:pt>
                <c:pt idx="26">
                  <c:v>7050074750.9787598</c:v>
                </c:pt>
                <c:pt idx="27">
                  <c:v>7072875042.9973364</c:v>
                </c:pt>
                <c:pt idx="28">
                  <c:v>7095675335.0159197</c:v>
                </c:pt>
                <c:pt idx="29">
                  <c:v>7118475627.034503</c:v>
                </c:pt>
                <c:pt idx="30">
                  <c:v>7141275919.0530806</c:v>
                </c:pt>
              </c:numCache>
            </c:numRef>
          </c:val>
          <c:smooth val="0"/>
          <c:extLst>
            <c:ext xmlns:c16="http://schemas.microsoft.com/office/drawing/2014/chart" uri="{C3380CC4-5D6E-409C-BE32-E72D297353CC}">
              <c16:uniqueId val="{00000007-E887-4CA1-872D-B12AF0731450}"/>
            </c:ext>
          </c:extLst>
        </c:ser>
        <c:ser>
          <c:idx val="8"/>
          <c:order val="8"/>
          <c:tx>
            <c:strRef>
              <c:f>'BIFUbC-electricity'!$A$9</c:f>
              <c:strCache>
                <c:ptCount val="1"/>
                <c:pt idx="0">
                  <c:v>pulp paper and printing 17T18</c:v>
                </c:pt>
              </c:strCache>
            </c:strRef>
          </c:tx>
          <c:spPr>
            <a:ln w="28575" cap="rnd">
              <a:solidFill>
                <a:schemeClr val="accent3">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'BIFUbC-electricity'!$B$9:$AF$9</c:f>
              <c:numCache>
                <c:formatCode>0.00E+00</c:formatCode>
                <c:ptCount val="31"/>
                <c:pt idx="0">
                  <c:v>33611126276.95179</c:v>
                </c:pt>
                <c:pt idx="1">
                  <c:v>34212481293.646862</c:v>
                </c:pt>
                <c:pt idx="2">
                  <c:v>34813836310.342072</c:v>
                </c:pt>
                <c:pt idx="3">
                  <c:v>35415191327.037277</c:v>
                </c:pt>
                <c:pt idx="4">
                  <c:v>36016546343.732353</c:v>
                </c:pt>
                <c:pt idx="5">
                  <c:v>36617901360.42765</c:v>
                </c:pt>
                <c:pt idx="6">
                  <c:v>36912803164.424416</c:v>
                </c:pt>
                <c:pt idx="7">
                  <c:v>37207704968.421127</c:v>
                </c:pt>
                <c:pt idx="8">
                  <c:v>37502606772.417908</c:v>
                </c:pt>
                <c:pt idx="9">
                  <c:v>37797508576.414696</c:v>
                </c:pt>
                <c:pt idx="10">
                  <c:v>38092410380.411438</c:v>
                </c:pt>
                <c:pt idx="11">
                  <c:v>38248207559.881416</c:v>
                </c:pt>
                <c:pt idx="12">
                  <c:v>38404004739.351425</c:v>
                </c:pt>
                <c:pt idx="13">
                  <c:v>38559801918.821365</c:v>
                </c:pt>
                <c:pt idx="14">
                  <c:v>38715599098.291382</c:v>
                </c:pt>
                <c:pt idx="15">
                  <c:v>38871396277.761368</c:v>
                </c:pt>
                <c:pt idx="16">
                  <c:v>38982679977.382797</c:v>
                </c:pt>
                <c:pt idx="17">
                  <c:v>39093963677.004211</c:v>
                </c:pt>
                <c:pt idx="18">
                  <c:v>39205247376.625626</c:v>
                </c:pt>
                <c:pt idx="19">
                  <c:v>39316531076.247032</c:v>
                </c:pt>
                <c:pt idx="20">
                  <c:v>39427814775.868446</c:v>
                </c:pt>
                <c:pt idx="21">
                  <c:v>39598449781.95462</c:v>
                </c:pt>
                <c:pt idx="22">
                  <c:v>39728617988.178474</c:v>
                </c:pt>
                <c:pt idx="23">
                  <c:v>39858786194.40229</c:v>
                </c:pt>
                <c:pt idx="24">
                  <c:v>39988954400.626137</c:v>
                </c:pt>
                <c:pt idx="25">
                  <c:v>40119122606.849991</c:v>
                </c:pt>
                <c:pt idx="26">
                  <c:v>40249290813.073837</c:v>
                </c:pt>
                <c:pt idx="27">
                  <c:v>40379459019.297653</c:v>
                </c:pt>
                <c:pt idx="28">
                  <c:v>40509627225.521507</c:v>
                </c:pt>
                <c:pt idx="29">
                  <c:v>40639795431.745354</c:v>
                </c:pt>
                <c:pt idx="30">
                  <c:v>40769963637.96917</c:v>
                </c:pt>
              </c:numCache>
            </c:numRef>
          </c:val>
          <c:smooth val="0"/>
          <c:extLst>
            <c:ext xmlns:c16="http://schemas.microsoft.com/office/drawing/2014/chart" uri="{C3380CC4-5D6E-409C-BE32-E72D297353CC}">
              <c16:uniqueId val="{00000008-E887-4CA1-872D-B12AF0731450}"/>
            </c:ext>
          </c:extLst>
        </c:ser>
        <c:ser>
          <c:idx val="9"/>
          <c:order val="9"/>
          <c:tx>
            <c:strRef>
              <c:f>'BIFUbC-electricity'!$A$10</c:f>
              <c:strCache>
                <c:ptCount val="1"/>
                <c:pt idx="0">
                  <c:v>refined petroleum and coke 19</c:v>
                </c:pt>
              </c:strCache>
            </c:strRef>
          </c:tx>
          <c:spPr>
            <a:ln w="28575" cap="rnd">
              <a:solidFill>
                <a:schemeClr val="accent4">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E887-4CA1-872D-B12AF0731450}"/>
            </c:ext>
          </c:extLst>
        </c:ser>
        <c:ser>
          <c:idx val="10"/>
          <c:order val="10"/>
          <c:tx>
            <c:strRef>
              <c:f>'BIFUbC-electricity'!$A$11</c:f>
              <c:strCache>
                <c:ptCount val="1"/>
                <c:pt idx="0">
                  <c:v>chemicals 20</c:v>
                </c:pt>
              </c:strCache>
            </c:strRef>
          </c:tx>
          <c:spPr>
            <a:ln w="28575" cap="rnd">
              <a:solidFill>
                <a:schemeClr val="accent5">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'BIFUbC-electricity'!$B$11:$AF$11</c:f>
              <c:numCache>
                <c:formatCode>0.00E+00</c:formatCode>
                <c:ptCount val="31"/>
                <c:pt idx="0">
                  <c:v>125301026881.44334</c:v>
                </c:pt>
                <c:pt idx="1">
                  <c:v>129285787827.175</c:v>
                </c:pt>
                <c:pt idx="2">
                  <c:v>133270548772.90668</c:v>
                </c:pt>
                <c:pt idx="3">
                  <c:v>137255309718.63835</c:v>
                </c:pt>
                <c:pt idx="4">
                  <c:v>141240070664.37003</c:v>
                </c:pt>
                <c:pt idx="5">
                  <c:v>145224831610.10144</c:v>
                </c:pt>
                <c:pt idx="6">
                  <c:v>148355715210.31952</c:v>
                </c:pt>
                <c:pt idx="7">
                  <c:v>151486598810.53732</c:v>
                </c:pt>
                <c:pt idx="8">
                  <c:v>154617482410.75516</c:v>
                </c:pt>
                <c:pt idx="9">
                  <c:v>157748366010.97296</c:v>
                </c:pt>
                <c:pt idx="10">
                  <c:v>160879249611.19031</c:v>
                </c:pt>
                <c:pt idx="11">
                  <c:v>163646687982.29172</c:v>
                </c:pt>
                <c:pt idx="12">
                  <c:v>166414126353.39264</c:v>
                </c:pt>
                <c:pt idx="13">
                  <c:v>169181564724.49466</c:v>
                </c:pt>
                <c:pt idx="14">
                  <c:v>171949003095.59668</c:v>
                </c:pt>
                <c:pt idx="15">
                  <c:v>174716441466.69824</c:v>
                </c:pt>
                <c:pt idx="16">
                  <c:v>177321862085.06207</c:v>
                </c:pt>
                <c:pt idx="17">
                  <c:v>179927282703.42545</c:v>
                </c:pt>
                <c:pt idx="18">
                  <c:v>182532703321.78775</c:v>
                </c:pt>
                <c:pt idx="19">
                  <c:v>185138123940.15115</c:v>
                </c:pt>
                <c:pt idx="20">
                  <c:v>187743544558.51346</c:v>
                </c:pt>
                <c:pt idx="21">
                  <c:v>190564988847.19644</c:v>
                </c:pt>
                <c:pt idx="22">
                  <c:v>193239144269.75165</c:v>
                </c:pt>
                <c:pt idx="23">
                  <c:v>195913299692.30685</c:v>
                </c:pt>
                <c:pt idx="24">
                  <c:v>198587455114.86206</c:v>
                </c:pt>
                <c:pt idx="25">
                  <c:v>201261610537.41727</c:v>
                </c:pt>
                <c:pt idx="26">
                  <c:v>203935765959.97247</c:v>
                </c:pt>
                <c:pt idx="27">
                  <c:v>206609921382.52768</c:v>
                </c:pt>
                <c:pt idx="28">
                  <c:v>209284076805.08289</c:v>
                </c:pt>
                <c:pt idx="29">
                  <c:v>211958232227.63809</c:v>
                </c:pt>
                <c:pt idx="30">
                  <c:v>214632387650.1933</c:v>
                </c:pt>
              </c:numCache>
            </c:numRef>
          </c:val>
          <c:smooth val="0"/>
          <c:extLst>
            <c:ext xmlns:c16="http://schemas.microsoft.com/office/drawing/2014/chart" uri="{C3380CC4-5D6E-409C-BE32-E72D297353CC}">
              <c16:uniqueId val="{0000000A-E887-4CA1-872D-B12AF0731450}"/>
            </c:ext>
          </c:extLst>
        </c:ser>
        <c:ser>
          <c:idx val="11"/>
          <c:order val="11"/>
          <c:tx>
            <c:strRef>
              <c:f>'BIFUbC-electricity'!$A$12</c:f>
              <c:strCache>
                <c:ptCount val="1"/>
                <c:pt idx="0">
                  <c:v>rubber and plastic products 22</c:v>
                </c:pt>
              </c:strCache>
            </c:strRef>
          </c:tx>
          <c:spPr>
            <a:ln w="28575" cap="rnd">
              <a:solidFill>
                <a:schemeClr val="accent6">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'BIFUbC-electricity'!$B$12:$AF$12</c:f>
              <c:numCache>
                <c:formatCode>0.00E+00</c:formatCode>
                <c:ptCount val="31"/>
                <c:pt idx="0">
                  <c:v>101654085856.68753</c:v>
                </c:pt>
                <c:pt idx="1">
                  <c:v>104886838543.37578</c:v>
                </c:pt>
                <c:pt idx="2">
                  <c:v>108119591230.06404</c:v>
                </c:pt>
                <c:pt idx="3">
                  <c:v>111352343916.75229</c:v>
                </c:pt>
                <c:pt idx="4">
                  <c:v>114585096603.44054</c:v>
                </c:pt>
                <c:pt idx="5">
                  <c:v>117817849290.12859</c:v>
                </c:pt>
                <c:pt idx="6">
                  <c:v>120357869258.24104</c:v>
                </c:pt>
                <c:pt idx="7">
                  <c:v>122897889226.3533</c:v>
                </c:pt>
                <c:pt idx="8">
                  <c:v>125437909194.46556</c:v>
                </c:pt>
                <c:pt idx="9">
                  <c:v>127977929162.57782</c:v>
                </c:pt>
                <c:pt idx="10">
                  <c:v>130517949130.6897</c:v>
                </c:pt>
                <c:pt idx="11">
                  <c:v>132763113633.97197</c:v>
                </c:pt>
                <c:pt idx="12">
                  <c:v>135008278137.25385</c:v>
                </c:pt>
                <c:pt idx="13">
                  <c:v>137253442640.53661</c:v>
                </c:pt>
                <c:pt idx="14">
                  <c:v>139498607143.81937</c:v>
                </c:pt>
                <c:pt idx="15">
                  <c:v>141743771647.10178</c:v>
                </c:pt>
                <c:pt idx="16">
                  <c:v>143857494557.62936</c:v>
                </c:pt>
                <c:pt idx="17">
                  <c:v>145971217468.15659</c:v>
                </c:pt>
                <c:pt idx="18">
                  <c:v>148084940378.68295</c:v>
                </c:pt>
                <c:pt idx="19">
                  <c:v>150198663289.21021</c:v>
                </c:pt>
                <c:pt idx="20">
                  <c:v>152312386199.73654</c:v>
                </c:pt>
                <c:pt idx="21">
                  <c:v>154601364567.27231</c:v>
                </c:pt>
                <c:pt idx="22">
                  <c:v>156770850577.75616</c:v>
                </c:pt>
                <c:pt idx="23">
                  <c:v>158940336588.24002</c:v>
                </c:pt>
                <c:pt idx="24">
                  <c:v>161109822598.72391</c:v>
                </c:pt>
                <c:pt idx="25">
                  <c:v>163279308609.20776</c:v>
                </c:pt>
                <c:pt idx="26">
                  <c:v>165448794619.69162</c:v>
                </c:pt>
                <c:pt idx="27">
                  <c:v>167618280630.17548</c:v>
                </c:pt>
                <c:pt idx="28">
                  <c:v>169787766640.65933</c:v>
                </c:pt>
                <c:pt idx="29">
                  <c:v>171957252651.14319</c:v>
                </c:pt>
                <c:pt idx="30">
                  <c:v>174126738661.62704</c:v>
                </c:pt>
              </c:numCache>
            </c:numRef>
          </c:val>
          <c:smooth val="0"/>
          <c:extLst>
            <c:ext xmlns:c16="http://schemas.microsoft.com/office/drawing/2014/chart" uri="{C3380CC4-5D6E-409C-BE32-E72D297353CC}">
              <c16:uniqueId val="{0000000B-E887-4CA1-872D-B12AF0731450}"/>
            </c:ext>
          </c:extLst>
        </c:ser>
        <c:ser>
          <c:idx val="12"/>
          <c:order val="12"/>
          <c:tx>
            <c:strRef>
              <c:f>'BIFUbC-electricity'!$A$13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'BIFUbC-electricity'!$B$13:$AF$13</c:f>
              <c:numCache>
                <c:formatCode>0.00E+00</c:formatCode>
                <c:ptCount val="31"/>
                <c:pt idx="0">
                  <c:v>11304419203.780281</c:v>
                </c:pt>
                <c:pt idx="1">
                  <c:v>11506672741.582106</c:v>
                </c:pt>
                <c:pt idx="2">
                  <c:v>11708926279.383978</c:v>
                </c:pt>
                <c:pt idx="3">
                  <c:v>11911179817.185848</c:v>
                </c:pt>
                <c:pt idx="4">
                  <c:v>12113433354.987673</c:v>
                </c:pt>
                <c:pt idx="5">
                  <c:v>12315686892.789574</c:v>
                </c:pt>
                <c:pt idx="6">
                  <c:v>12414871120.918713</c:v>
                </c:pt>
                <c:pt idx="7">
                  <c:v>12514055349.047834</c:v>
                </c:pt>
                <c:pt idx="8">
                  <c:v>12613239577.176979</c:v>
                </c:pt>
                <c:pt idx="9">
                  <c:v>12712423805.306124</c:v>
                </c:pt>
                <c:pt idx="10">
                  <c:v>12811608033.435257</c:v>
                </c:pt>
                <c:pt idx="11">
                  <c:v>12864007248.295929</c:v>
                </c:pt>
                <c:pt idx="12">
                  <c:v>12916406463.156614</c:v>
                </c:pt>
                <c:pt idx="13">
                  <c:v>12968805678.017275</c:v>
                </c:pt>
                <c:pt idx="14">
                  <c:v>13021204892.87796</c:v>
                </c:pt>
                <c:pt idx="15">
                  <c:v>13073604107.738638</c:v>
                </c:pt>
                <c:pt idx="16">
                  <c:v>13111032118.353411</c:v>
                </c:pt>
                <c:pt idx="17">
                  <c:v>13148460128.968176</c:v>
                </c:pt>
                <c:pt idx="18">
                  <c:v>13185888139.582943</c:v>
                </c:pt>
                <c:pt idx="19">
                  <c:v>13223316150.197708</c:v>
                </c:pt>
                <c:pt idx="20">
                  <c:v>13260744160.812475</c:v>
                </c:pt>
                <c:pt idx="21">
                  <c:v>13318133777.088453</c:v>
                </c:pt>
                <c:pt idx="22">
                  <c:v>13361913207.686337</c:v>
                </c:pt>
                <c:pt idx="23">
                  <c:v>13405692638.28421</c:v>
                </c:pt>
                <c:pt idx="24">
                  <c:v>13449472068.882093</c:v>
                </c:pt>
                <c:pt idx="25">
                  <c:v>13493251499.479977</c:v>
                </c:pt>
                <c:pt idx="26">
                  <c:v>13537030930.077862</c:v>
                </c:pt>
                <c:pt idx="27">
                  <c:v>13580810360.675734</c:v>
                </c:pt>
                <c:pt idx="28">
                  <c:v>13624589791.273619</c:v>
                </c:pt>
                <c:pt idx="29">
                  <c:v>13668369221.871502</c:v>
                </c:pt>
                <c:pt idx="30">
                  <c:v>13712148652.469374</c:v>
                </c:pt>
              </c:numCache>
            </c:numRef>
          </c:val>
          <c:smooth val="0"/>
          <c:extLst>
            <c:ext xmlns:c16="http://schemas.microsoft.com/office/drawing/2014/chart" uri="{C3380CC4-5D6E-409C-BE32-E72D297353CC}">
              <c16:uniqueId val="{0000000C-E887-4CA1-872D-B12AF0731450}"/>
            </c:ext>
          </c:extLst>
        </c:ser>
        <c:ser>
          <c:idx val="13"/>
          <c:order val="13"/>
          <c:tx>
            <c:strRef>
              <c:f>'BIFUbC-electricity'!$A$14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'BIFUbC-electricity'!$B$14:$AF$14</c:f>
              <c:numCache>
                <c:formatCode>0.00E+00</c:formatCode>
                <c:ptCount val="31"/>
                <c:pt idx="0">
                  <c:v>28489134229.026245</c:v>
                </c:pt>
                <c:pt idx="1">
                  <c:v>28998848888.652878</c:v>
                </c:pt>
                <c:pt idx="2">
                  <c:v>29508563548.279625</c:v>
                </c:pt>
                <c:pt idx="3">
                  <c:v>30018278207.906372</c:v>
                </c:pt>
                <c:pt idx="4">
                  <c:v>30527992867.533005</c:v>
                </c:pt>
                <c:pt idx="5">
                  <c:v>31037707527.159824</c:v>
                </c:pt>
                <c:pt idx="6">
                  <c:v>31287669310.922096</c:v>
                </c:pt>
                <c:pt idx="7">
                  <c:v>31537631094.684326</c:v>
                </c:pt>
                <c:pt idx="8">
                  <c:v>31787592878.446613</c:v>
                </c:pt>
                <c:pt idx="9">
                  <c:v>32037554662.208897</c:v>
                </c:pt>
                <c:pt idx="10">
                  <c:v>32287516445.971157</c:v>
                </c:pt>
                <c:pt idx="11">
                  <c:v>32419571727.958759</c:v>
                </c:pt>
                <c:pt idx="12">
                  <c:v>32551627009.946392</c:v>
                </c:pt>
                <c:pt idx="13">
                  <c:v>32683682291.933968</c:v>
                </c:pt>
                <c:pt idx="14">
                  <c:v>32815737573.9216</c:v>
                </c:pt>
                <c:pt idx="15">
                  <c:v>32947792855.909218</c:v>
                </c:pt>
                <c:pt idx="16">
                  <c:v>33042118057.328953</c:v>
                </c:pt>
                <c:pt idx="17">
                  <c:v>33136443258.748669</c:v>
                </c:pt>
                <c:pt idx="18">
                  <c:v>33230768460.168385</c:v>
                </c:pt>
                <c:pt idx="19">
                  <c:v>33325093661.5881</c:v>
                </c:pt>
                <c:pt idx="20">
                  <c:v>33419418863.00782</c:v>
                </c:pt>
                <c:pt idx="21">
                  <c:v>33564050838.518063</c:v>
                </c:pt>
                <c:pt idx="22">
                  <c:v>33674382740.784775</c:v>
                </c:pt>
                <c:pt idx="23">
                  <c:v>33784714643.05146</c:v>
                </c:pt>
                <c:pt idx="24">
                  <c:v>33895046545.318176</c:v>
                </c:pt>
                <c:pt idx="25">
                  <c:v>34005378447.584892</c:v>
                </c:pt>
                <c:pt idx="26">
                  <c:v>34115710349.851604</c:v>
                </c:pt>
                <c:pt idx="27">
                  <c:v>34226042252.11829</c:v>
                </c:pt>
                <c:pt idx="28">
                  <c:v>34336374154.385006</c:v>
                </c:pt>
                <c:pt idx="29">
                  <c:v>34446706056.651718</c:v>
                </c:pt>
                <c:pt idx="30">
                  <c:v>34557037958.918404</c:v>
                </c:pt>
              </c:numCache>
            </c:numRef>
          </c:val>
          <c:smooth val="0"/>
          <c:extLst>
            <c:ext xmlns:c16="http://schemas.microsoft.com/office/drawing/2014/chart" uri="{C3380CC4-5D6E-409C-BE32-E72D297353CC}">
              <c16:uniqueId val="{0000000D-E887-4CA1-872D-B12AF0731450}"/>
            </c:ext>
          </c:extLst>
        </c:ser>
        <c:ser>
          <c:idx val="14"/>
          <c:order val="14"/>
          <c:tx>
            <c:strRef>
              <c:f>'BIFUbC-electricity'!$A$15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'BIFUbC-electricity'!$B$15:$AF$15</c:f>
              <c:numCache>
                <c:formatCode>0.00E+00</c:formatCode>
                <c:ptCount val="31"/>
                <c:pt idx="0">
                  <c:v>114643393815.42188</c:v>
                </c:pt>
                <c:pt idx="1">
                  <c:v>112534465915.08789</c:v>
                </c:pt>
                <c:pt idx="2">
                  <c:v>110425538014.75342</c:v>
                </c:pt>
                <c:pt idx="3">
                  <c:v>108316610114.41895</c:v>
                </c:pt>
                <c:pt idx="4">
                  <c:v>106207682214.08447</c:v>
                </c:pt>
                <c:pt idx="5">
                  <c:v>104098754313.75</c:v>
                </c:pt>
                <c:pt idx="6">
                  <c:v>103464247620.79028</c:v>
                </c:pt>
                <c:pt idx="7">
                  <c:v>102829740927.83008</c:v>
                </c:pt>
                <c:pt idx="8">
                  <c:v>102195234234.87012</c:v>
                </c:pt>
                <c:pt idx="9">
                  <c:v>101560727541.91016</c:v>
                </c:pt>
                <c:pt idx="10">
                  <c:v>100926220848.95</c:v>
                </c:pt>
                <c:pt idx="11">
                  <c:v>100648624170.78003</c:v>
                </c:pt>
                <c:pt idx="12">
                  <c:v>100371027492.60999</c:v>
                </c:pt>
                <c:pt idx="13">
                  <c:v>100093430814.44006</c:v>
                </c:pt>
                <c:pt idx="14">
                  <c:v>99815834136.27002</c:v>
                </c:pt>
                <c:pt idx="15">
                  <c:v>99538237458.099991</c:v>
                </c:pt>
                <c:pt idx="16">
                  <c:v>99395473452.18396</c:v>
                </c:pt>
                <c:pt idx="17">
                  <c:v>99252709446.268005</c:v>
                </c:pt>
                <c:pt idx="18">
                  <c:v>99109945440.35199</c:v>
                </c:pt>
                <c:pt idx="19">
                  <c:v>98967181434.435974</c:v>
                </c:pt>
                <c:pt idx="20">
                  <c:v>98824417428.520004</c:v>
                </c:pt>
                <c:pt idx="21">
                  <c:v>98501876526.265259</c:v>
                </c:pt>
                <c:pt idx="22">
                  <c:v>98301910780.605164</c:v>
                </c:pt>
                <c:pt idx="23">
                  <c:v>98101945034.945068</c:v>
                </c:pt>
                <c:pt idx="24">
                  <c:v>97901979289.284912</c:v>
                </c:pt>
                <c:pt idx="25">
                  <c:v>97702013543.624756</c:v>
                </c:pt>
                <c:pt idx="26">
                  <c:v>97502047797.964661</c:v>
                </c:pt>
                <c:pt idx="27">
                  <c:v>97302082052.304565</c:v>
                </c:pt>
                <c:pt idx="28">
                  <c:v>97102116306.644409</c:v>
                </c:pt>
                <c:pt idx="29">
                  <c:v>96902150560.984253</c:v>
                </c:pt>
                <c:pt idx="30">
                  <c:v>96702184815.324158</c:v>
                </c:pt>
              </c:numCache>
            </c:numRef>
          </c:val>
          <c:smooth val="0"/>
          <c:extLst>
            <c:ext xmlns:c16="http://schemas.microsoft.com/office/drawing/2014/chart" uri="{C3380CC4-5D6E-409C-BE32-E72D297353CC}">
              <c16:uniqueId val="{0000000E-E887-4CA1-872D-B12AF0731450}"/>
            </c:ext>
          </c:extLst>
        </c:ser>
        <c:ser>
          <c:idx val="15"/>
          <c:order val="15"/>
          <c:tx>
            <c:strRef>
              <c:f>'BIFUbC-electricity'!$A$16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'BIFUbC-electricity'!$B$16:$AF$16</c:f>
              <c:numCache>
                <c:formatCode>0.00E+00</c:formatCode>
                <c:ptCount val="31"/>
                <c:pt idx="0">
                  <c:v>14452416932.499538</c:v>
                </c:pt>
                <c:pt idx="1">
                  <c:v>14667123219.333315</c:v>
                </c:pt>
                <c:pt idx="2">
                  <c:v>14881829506.167093</c:v>
                </c:pt>
                <c:pt idx="3">
                  <c:v>15096535793.00087</c:v>
                </c:pt>
                <c:pt idx="4">
                  <c:v>15311242079.834646</c:v>
                </c:pt>
                <c:pt idx="5">
                  <c:v>15525948366.668449</c:v>
                </c:pt>
                <c:pt idx="6">
                  <c:v>15644036824.427025</c:v>
                </c:pt>
                <c:pt idx="7">
                  <c:v>15762125282.185627</c:v>
                </c:pt>
                <c:pt idx="8">
                  <c:v>15880213739.944189</c:v>
                </c:pt>
                <c:pt idx="9">
                  <c:v>15998302197.702791</c:v>
                </c:pt>
                <c:pt idx="10">
                  <c:v>16116390655.461374</c:v>
                </c:pt>
                <c:pt idx="11">
                  <c:v>16213008484.536568</c:v>
                </c:pt>
                <c:pt idx="12">
                  <c:v>16309626313.611784</c:v>
                </c:pt>
                <c:pt idx="13">
                  <c:v>16406244142.687</c:v>
                </c:pt>
                <c:pt idx="14">
                  <c:v>16502861971.762217</c:v>
                </c:pt>
                <c:pt idx="15">
                  <c:v>16599479800.8374</c:v>
                </c:pt>
                <c:pt idx="16">
                  <c:v>16704149115.668861</c:v>
                </c:pt>
                <c:pt idx="17">
                  <c:v>16808818430.500332</c:v>
                </c:pt>
                <c:pt idx="18">
                  <c:v>16913487745.331802</c:v>
                </c:pt>
                <c:pt idx="19">
                  <c:v>17018157060.163313</c:v>
                </c:pt>
                <c:pt idx="20">
                  <c:v>17122826374.994762</c:v>
                </c:pt>
                <c:pt idx="21">
                  <c:v>17216760375.484539</c:v>
                </c:pt>
                <c:pt idx="22">
                  <c:v>17318013908.480045</c:v>
                </c:pt>
                <c:pt idx="23">
                  <c:v>17419267441.475513</c:v>
                </c:pt>
                <c:pt idx="24">
                  <c:v>17520520974.470978</c:v>
                </c:pt>
                <c:pt idx="25">
                  <c:v>17621774507.466484</c:v>
                </c:pt>
                <c:pt idx="26">
                  <c:v>17723028040.461948</c:v>
                </c:pt>
                <c:pt idx="27">
                  <c:v>17824281573.457455</c:v>
                </c:pt>
                <c:pt idx="28">
                  <c:v>17925535106.452919</c:v>
                </c:pt>
                <c:pt idx="29">
                  <c:v>18026788639.448383</c:v>
                </c:pt>
                <c:pt idx="30">
                  <c:v>18128042172.44389</c:v>
                </c:pt>
              </c:numCache>
            </c:numRef>
          </c:val>
          <c:smooth val="0"/>
          <c:extLst>
            <c:ext xmlns:c16="http://schemas.microsoft.com/office/drawing/2014/chart" uri="{C3380CC4-5D6E-409C-BE32-E72D297353CC}">
              <c16:uniqueId val="{0000000F-E887-4CA1-872D-B12AF0731450}"/>
            </c:ext>
          </c:extLst>
        </c:ser>
        <c:ser>
          <c:idx val="16"/>
          <c:order val="16"/>
          <c:tx>
            <c:strRef>
              <c:f>'BIFUbC-electricity'!$A$17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'BIFUbC-electricity'!$B$17:$AF$17</c:f>
              <c:numCache>
                <c:formatCode>0.00E+00</c:formatCode>
                <c:ptCount val="31"/>
                <c:pt idx="0">
                  <c:v>28257814837.370579</c:v>
                </c:pt>
                <c:pt idx="1">
                  <c:v>28677615243.496761</c:v>
                </c:pt>
                <c:pt idx="2">
                  <c:v>29097415649.622948</c:v>
                </c:pt>
                <c:pt idx="3">
                  <c:v>29517216055.74913</c:v>
                </c:pt>
                <c:pt idx="4">
                  <c:v>29937016461.875313</c:v>
                </c:pt>
                <c:pt idx="5">
                  <c:v>30356816868.001549</c:v>
                </c:pt>
                <c:pt idx="6">
                  <c:v>30587707091.370949</c:v>
                </c:pt>
                <c:pt idx="7">
                  <c:v>30818597314.740398</c:v>
                </c:pt>
                <c:pt idx="8">
                  <c:v>31049487538.109768</c:v>
                </c:pt>
                <c:pt idx="9">
                  <c:v>31280377761.479218</c:v>
                </c:pt>
                <c:pt idx="10">
                  <c:v>31511267984.848629</c:v>
                </c:pt>
                <c:pt idx="11">
                  <c:v>31700178167.6054</c:v>
                </c:pt>
                <c:pt idx="12">
                  <c:v>31889088350.362217</c:v>
                </c:pt>
                <c:pt idx="13">
                  <c:v>32077998533.11903</c:v>
                </c:pt>
                <c:pt idx="14">
                  <c:v>32266908715.875847</c:v>
                </c:pt>
                <c:pt idx="15">
                  <c:v>32455818898.632599</c:v>
                </c:pt>
                <c:pt idx="16">
                  <c:v>32660471596.619102</c:v>
                </c:pt>
                <c:pt idx="17">
                  <c:v>32865124294.605625</c:v>
                </c:pt>
                <c:pt idx="18">
                  <c:v>33069776992.592148</c:v>
                </c:pt>
                <c:pt idx="19">
                  <c:v>33274429690.578751</c:v>
                </c:pt>
                <c:pt idx="20">
                  <c:v>33479082388.565235</c:v>
                </c:pt>
                <c:pt idx="21">
                  <c:v>33662745066.245441</c:v>
                </c:pt>
                <c:pt idx="22">
                  <c:v>33860719121.407284</c:v>
                </c:pt>
                <c:pt idx="23">
                  <c:v>34058693176.569042</c:v>
                </c:pt>
                <c:pt idx="24">
                  <c:v>34256667231.730804</c:v>
                </c:pt>
                <c:pt idx="25">
                  <c:v>34454641286.892647</c:v>
                </c:pt>
                <c:pt idx="26">
                  <c:v>34652615342.054413</c:v>
                </c:pt>
                <c:pt idx="27">
                  <c:v>34850589397.216255</c:v>
                </c:pt>
                <c:pt idx="28">
                  <c:v>35048563452.378014</c:v>
                </c:pt>
                <c:pt idx="29">
                  <c:v>35246537507.539772</c:v>
                </c:pt>
                <c:pt idx="30">
                  <c:v>35444511562.701614</c:v>
                </c:pt>
              </c:numCache>
            </c:numRef>
          </c:val>
          <c:smooth val="0"/>
          <c:extLst>
            <c:ext xmlns:c16="http://schemas.microsoft.com/office/drawing/2014/chart" uri="{C3380CC4-5D6E-409C-BE32-E72D297353CC}">
              <c16:uniqueId val="{00000010-E887-4CA1-872D-B12AF0731450}"/>
            </c:ext>
          </c:extLst>
        </c:ser>
        <c:ser>
          <c:idx val="17"/>
          <c:order val="17"/>
          <c:tx>
            <c:strRef>
              <c:f>'BIFUbC-electricity'!$A$18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'BIFUbC-electricity'!$B$18:$AF$18</c:f>
              <c:numCache>
                <c:formatCode>0.00E+00</c:formatCode>
                <c:ptCount val="31"/>
                <c:pt idx="0">
                  <c:v>211710970167.45215</c:v>
                </c:pt>
                <c:pt idx="1">
                  <c:v>216657126352.43448</c:v>
                </c:pt>
                <c:pt idx="2">
                  <c:v>221603282537.41467</c:v>
                </c:pt>
                <c:pt idx="3">
                  <c:v>226549438722.39487</c:v>
                </c:pt>
                <c:pt idx="4">
                  <c:v>231495594907.37506</c:v>
                </c:pt>
                <c:pt idx="5">
                  <c:v>236441751092.35724</c:v>
                </c:pt>
                <c:pt idx="6">
                  <c:v>240731891732.81567</c:v>
                </c:pt>
                <c:pt idx="7">
                  <c:v>245022032373.27502</c:v>
                </c:pt>
                <c:pt idx="8">
                  <c:v>249312173013.73328</c:v>
                </c:pt>
                <c:pt idx="9">
                  <c:v>253602313654.19156</c:v>
                </c:pt>
                <c:pt idx="10">
                  <c:v>257892454294.65073</c:v>
                </c:pt>
                <c:pt idx="11">
                  <c:v>261474171711.40265</c:v>
                </c:pt>
                <c:pt idx="12">
                  <c:v>265055889128.15439</c:v>
                </c:pt>
                <c:pt idx="13">
                  <c:v>268637606544.9072</c:v>
                </c:pt>
                <c:pt idx="14">
                  <c:v>272219323961.65894</c:v>
                </c:pt>
                <c:pt idx="15">
                  <c:v>275801041378.41168</c:v>
                </c:pt>
                <c:pt idx="16">
                  <c:v>279488362257.08282</c:v>
                </c:pt>
                <c:pt idx="17">
                  <c:v>283175683135.75397</c:v>
                </c:pt>
                <c:pt idx="18">
                  <c:v>286863004014.42505</c:v>
                </c:pt>
                <c:pt idx="19">
                  <c:v>290550324893.09613</c:v>
                </c:pt>
                <c:pt idx="20">
                  <c:v>294237645771.76752</c:v>
                </c:pt>
                <c:pt idx="21">
                  <c:v>297784162034.54767</c:v>
                </c:pt>
                <c:pt idx="22">
                  <c:v>301426681444.52515</c:v>
                </c:pt>
                <c:pt idx="23">
                  <c:v>305069200854.50366</c:v>
                </c:pt>
                <c:pt idx="24">
                  <c:v>308711720264.48224</c:v>
                </c:pt>
                <c:pt idx="25">
                  <c:v>312354239674.46082</c:v>
                </c:pt>
                <c:pt idx="26">
                  <c:v>315996759084.43829</c:v>
                </c:pt>
                <c:pt idx="27">
                  <c:v>319639278494.41681</c:v>
                </c:pt>
                <c:pt idx="28">
                  <c:v>323281797904.39539</c:v>
                </c:pt>
                <c:pt idx="29">
                  <c:v>326924317314.37396</c:v>
                </c:pt>
                <c:pt idx="30">
                  <c:v>330566836724.35248</c:v>
                </c:pt>
              </c:numCache>
            </c:numRef>
          </c:val>
          <c:smooth val="0"/>
          <c:extLst>
            <c:ext xmlns:c16="http://schemas.microsoft.com/office/drawing/2014/chart" uri="{C3380CC4-5D6E-409C-BE32-E72D297353CC}">
              <c16:uniqueId val="{00000011-E887-4CA1-872D-B12AF0731450}"/>
            </c:ext>
          </c:extLst>
        </c:ser>
        <c:ser>
          <c:idx val="18"/>
          <c:order val="18"/>
          <c:tx>
            <c:strRef>
              <c:f>'BIFUbC-electricity'!$A$19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'BIFUbC-electricity'!$B$19:$AF$19</c:f>
              <c:numCache>
                <c:formatCode>0.00E+00</c:formatCode>
                <c:ptCount val="31"/>
                <c:pt idx="0">
                  <c:v>36867331724.8424</c:v>
                </c:pt>
                <c:pt idx="1">
                  <c:v>37728654974.603119</c:v>
                </c:pt>
                <c:pt idx="2">
                  <c:v>38589978224.363464</c:v>
                </c:pt>
                <c:pt idx="3">
                  <c:v>39451301474.12381</c:v>
                </c:pt>
                <c:pt idx="4">
                  <c:v>40312624723.884155</c:v>
                </c:pt>
                <c:pt idx="5">
                  <c:v>41173947973.644852</c:v>
                </c:pt>
                <c:pt idx="6">
                  <c:v>41921032727.981903</c:v>
                </c:pt>
                <c:pt idx="7">
                  <c:v>42668117482.319107</c:v>
                </c:pt>
                <c:pt idx="8">
                  <c:v>43415202236.656128</c:v>
                </c:pt>
                <c:pt idx="9">
                  <c:v>44162286990.993141</c:v>
                </c:pt>
                <c:pt idx="10">
                  <c:v>44909371745.330322</c:v>
                </c:pt>
                <c:pt idx="11">
                  <c:v>45533091735.105034</c:v>
                </c:pt>
                <c:pt idx="12">
                  <c:v>46156811724.879723</c:v>
                </c:pt>
                <c:pt idx="13">
                  <c:v>46780531714.654594</c:v>
                </c:pt>
                <c:pt idx="14">
                  <c:v>47404251704.429276</c:v>
                </c:pt>
                <c:pt idx="15">
                  <c:v>48027971694.204132</c:v>
                </c:pt>
                <c:pt idx="16">
                  <c:v>48670081462.547203</c:v>
                </c:pt>
                <c:pt idx="17">
                  <c:v>49312191230.890244</c:v>
                </c:pt>
                <c:pt idx="18">
                  <c:v>49954300999.233292</c:v>
                </c:pt>
                <c:pt idx="19">
                  <c:v>50596410767.57634</c:v>
                </c:pt>
                <c:pt idx="20">
                  <c:v>51238520535.919441</c:v>
                </c:pt>
                <c:pt idx="21">
                  <c:v>51856110599.504936</c:v>
                </c:pt>
                <c:pt idx="22">
                  <c:v>52490418643.606758</c:v>
                </c:pt>
                <c:pt idx="23">
                  <c:v>53124726687.708778</c:v>
                </c:pt>
                <c:pt idx="24">
                  <c:v>53759034731.810791</c:v>
                </c:pt>
                <c:pt idx="25">
                  <c:v>54393342775.912811</c:v>
                </c:pt>
                <c:pt idx="26">
                  <c:v>55027650820.014633</c:v>
                </c:pt>
                <c:pt idx="27">
                  <c:v>55661958864.116653</c:v>
                </c:pt>
                <c:pt idx="28">
                  <c:v>56296266908.218666</c:v>
                </c:pt>
                <c:pt idx="29">
                  <c:v>56930574952.320679</c:v>
                </c:pt>
                <c:pt idx="30">
                  <c:v>57564882996.422699</c:v>
                </c:pt>
              </c:numCache>
            </c:numRef>
          </c:val>
          <c:smooth val="0"/>
          <c:extLst>
            <c:ext xmlns:c16="http://schemas.microsoft.com/office/drawing/2014/chart" uri="{C3380CC4-5D6E-409C-BE32-E72D297353CC}">
              <c16:uniqueId val="{00000012-E887-4CA1-872D-B12AF0731450}"/>
            </c:ext>
          </c:extLst>
        </c:ser>
        <c:ser>
          <c:idx val="19"/>
          <c:order val="19"/>
          <c:tx>
            <c:strRef>
              <c:f>'BIFUbC-electricity'!$A$20</c:f>
              <c:strCache>
                <c:ptCount val="1"/>
                <c:pt idx="0">
                  <c:v>other machinery 28</c:v>
                </c:pt>
              </c:strCache>
            </c:strRef>
          </c:tx>
          <c:spPr>
            <a:ln w="28575" cap="rnd">
              <a:solidFill>
                <a:schemeClr val="accent2">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'BIFUbC-electricity'!$B$20:$AF$20</c:f>
              <c:numCache>
                <c:formatCode>0.00E+00</c:formatCode>
                <c:ptCount val="31"/>
                <c:pt idx="0">
                  <c:v>57554490019.662483</c:v>
                </c:pt>
                <c:pt idx="1">
                  <c:v>58899122735.478287</c:v>
                </c:pt>
                <c:pt idx="2">
                  <c:v>60243755451.293495</c:v>
                </c:pt>
                <c:pt idx="3">
                  <c:v>61588388167.108704</c:v>
                </c:pt>
                <c:pt idx="4">
                  <c:v>62933020882.923912</c:v>
                </c:pt>
                <c:pt idx="5">
                  <c:v>64277653598.73967</c:v>
                </c:pt>
                <c:pt idx="6">
                  <c:v>65443945815.33532</c:v>
                </c:pt>
                <c:pt idx="7">
                  <c:v>66610238031.931213</c:v>
                </c:pt>
                <c:pt idx="8">
                  <c:v>67776530248.526825</c:v>
                </c:pt>
                <c:pt idx="9">
                  <c:v>68942822465.122421</c:v>
                </c:pt>
                <c:pt idx="10">
                  <c:v>70109114681.718277</c:v>
                </c:pt>
                <c:pt idx="11">
                  <c:v>71082819157.93248</c:v>
                </c:pt>
                <c:pt idx="12">
                  <c:v>72056523634.146637</c:v>
                </c:pt>
                <c:pt idx="13">
                  <c:v>73030228110.361084</c:v>
                </c:pt>
                <c:pt idx="14">
                  <c:v>74003932586.575226</c:v>
                </c:pt>
                <c:pt idx="15">
                  <c:v>74977637062.789658</c:v>
                </c:pt>
                <c:pt idx="16">
                  <c:v>75980050270.489365</c:v>
                </c:pt>
                <c:pt idx="17">
                  <c:v>76982463478.189056</c:v>
                </c:pt>
                <c:pt idx="18">
                  <c:v>77984876685.888748</c:v>
                </c:pt>
                <c:pt idx="19">
                  <c:v>78987289893.588425</c:v>
                </c:pt>
                <c:pt idx="20">
                  <c:v>79989703101.288193</c:v>
                </c:pt>
                <c:pt idx="21">
                  <c:v>80953838000.340912</c:v>
                </c:pt>
                <c:pt idx="22">
                  <c:v>81944071746.198105</c:v>
                </c:pt>
                <c:pt idx="23">
                  <c:v>82934305492.055588</c:v>
                </c:pt>
                <c:pt idx="24">
                  <c:v>83924539237.913071</c:v>
                </c:pt>
                <c:pt idx="25">
                  <c:v>84914772983.770554</c:v>
                </c:pt>
                <c:pt idx="26">
                  <c:v>85905006729.627731</c:v>
                </c:pt>
                <c:pt idx="27">
                  <c:v>86895240475.485214</c:v>
                </c:pt>
                <c:pt idx="28">
                  <c:v>87885474221.342697</c:v>
                </c:pt>
                <c:pt idx="29">
                  <c:v>88875707967.20018</c:v>
                </c:pt>
                <c:pt idx="30">
                  <c:v>89865941713.057663</c:v>
                </c:pt>
              </c:numCache>
            </c:numRef>
          </c:val>
          <c:smooth val="0"/>
          <c:extLst>
            <c:ext xmlns:c16="http://schemas.microsoft.com/office/drawing/2014/chart" uri="{C3380CC4-5D6E-409C-BE32-E72D297353CC}">
              <c16:uniqueId val="{00000013-E887-4CA1-872D-B12AF0731450}"/>
            </c:ext>
          </c:extLst>
        </c:ser>
        <c:ser>
          <c:idx val="20"/>
          <c:order val="20"/>
          <c:tx>
            <c:strRef>
              <c:f>'BIFUbC-electricity'!$A$21</c:f>
              <c:strCache>
                <c:ptCount val="1"/>
                <c:pt idx="0">
                  <c:v>road vehicles 29</c:v>
                </c:pt>
              </c:strCache>
            </c:strRef>
          </c:tx>
          <c:spPr>
            <a:ln w="28575" cap="rnd">
              <a:solidFill>
                <a:schemeClr val="accent3">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'BIFUbC-electricity'!$B$21:$AF$21</c:f>
              <c:numCache>
                <c:formatCode>0.00E+00</c:formatCode>
                <c:ptCount val="31"/>
                <c:pt idx="0">
                  <c:v>60091502107.33062</c:v>
                </c:pt>
                <c:pt idx="1">
                  <c:v>61495406470.802986</c:v>
                </c:pt>
                <c:pt idx="2">
                  <c:v>62899310834.274734</c:v>
                </c:pt>
                <c:pt idx="3">
                  <c:v>64303215197.746483</c:v>
                </c:pt>
                <c:pt idx="4">
                  <c:v>65707119561.218231</c:v>
                </c:pt>
                <c:pt idx="5">
                  <c:v>67111023924.690552</c:v>
                </c:pt>
                <c:pt idx="6">
                  <c:v>68328726508.23143</c:v>
                </c:pt>
                <c:pt idx="7">
                  <c:v>69546429091.772568</c:v>
                </c:pt>
                <c:pt idx="8">
                  <c:v>70764131675.3134</c:v>
                </c:pt>
                <c:pt idx="9">
                  <c:v>71981834258.854233</c:v>
                </c:pt>
                <c:pt idx="10">
                  <c:v>73199536842.395325</c:v>
                </c:pt>
                <c:pt idx="11">
                  <c:v>74216162383.936111</c:v>
                </c:pt>
                <c:pt idx="12">
                  <c:v>75232787925.476837</c:v>
                </c:pt>
                <c:pt idx="13">
                  <c:v>76249413467.017883</c:v>
                </c:pt>
                <c:pt idx="14">
                  <c:v>77266039008.558609</c:v>
                </c:pt>
                <c:pt idx="15">
                  <c:v>78282664550.099625</c:v>
                </c:pt>
                <c:pt idx="16">
                  <c:v>79329264309.081497</c:v>
                </c:pt>
                <c:pt idx="17">
                  <c:v>80375864068.063339</c:v>
                </c:pt>
                <c:pt idx="18">
                  <c:v>81422463827.045197</c:v>
                </c:pt>
                <c:pt idx="19">
                  <c:v>82469063586.027039</c:v>
                </c:pt>
                <c:pt idx="20">
                  <c:v>83515663345.008972</c:v>
                </c:pt>
                <c:pt idx="21">
                  <c:v>84522297480.73642</c:v>
                </c:pt>
                <c:pt idx="22">
                  <c:v>85556180905.046127</c:v>
                </c:pt>
                <c:pt idx="23">
                  <c:v>86590064329.356125</c:v>
                </c:pt>
                <c:pt idx="24">
                  <c:v>87623947753.666138</c:v>
                </c:pt>
                <c:pt idx="25">
                  <c:v>88657831177.976151</c:v>
                </c:pt>
                <c:pt idx="26">
                  <c:v>89691714602.285843</c:v>
                </c:pt>
                <c:pt idx="27">
                  <c:v>90725598026.595856</c:v>
                </c:pt>
                <c:pt idx="28">
                  <c:v>91759481450.905853</c:v>
                </c:pt>
                <c:pt idx="29">
                  <c:v>92793364875.215866</c:v>
                </c:pt>
                <c:pt idx="30">
                  <c:v>93827248299.525879</c:v>
                </c:pt>
              </c:numCache>
            </c:numRef>
          </c:val>
          <c:smooth val="0"/>
          <c:extLst>
            <c:ext xmlns:c16="http://schemas.microsoft.com/office/drawing/2014/chart" uri="{C3380CC4-5D6E-409C-BE32-E72D297353CC}">
              <c16:uniqueId val="{00000014-E887-4CA1-872D-B12AF0731450}"/>
            </c:ext>
          </c:extLst>
        </c:ser>
        <c:ser>
          <c:idx val="21"/>
          <c:order val="21"/>
          <c:tx>
            <c:strRef>
              <c:f>'BIFUbC-electricity'!$A$22</c:f>
              <c:strCache>
                <c:ptCount val="1"/>
                <c:pt idx="0">
                  <c:v>nonroad vehicles 30</c:v>
                </c:pt>
              </c:strCache>
            </c:strRef>
          </c:tx>
          <c:spPr>
            <a:ln w="28575" cap="rnd">
              <a:solidFill>
                <a:schemeClr val="accent4">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'BIFUbC-electricity'!$B$22:$AF$22</c:f>
              <c:numCache>
                <c:formatCode>0.00E+00</c:formatCode>
                <c:ptCount val="31"/>
                <c:pt idx="0">
                  <c:v>15388273703.235729</c:v>
                </c:pt>
                <c:pt idx="1">
                  <c:v>15747786510.216208</c:v>
                </c:pt>
                <c:pt idx="2">
                  <c:v>16107299317.196526</c:v>
                </c:pt>
                <c:pt idx="3">
                  <c:v>16466812124.176846</c:v>
                </c:pt>
                <c:pt idx="4">
                  <c:v>16826324931.157166</c:v>
                </c:pt>
                <c:pt idx="5">
                  <c:v>17185837738.13763</c:v>
                </c:pt>
                <c:pt idx="6">
                  <c:v>17497667863.655136</c:v>
                </c:pt>
                <c:pt idx="7">
                  <c:v>17809497989.172707</c:v>
                </c:pt>
                <c:pt idx="8">
                  <c:v>18121328114.690201</c:v>
                </c:pt>
                <c:pt idx="9">
                  <c:v>18433158240.207695</c:v>
                </c:pt>
                <c:pt idx="10">
                  <c:v>18744988365.725254</c:v>
                </c:pt>
                <c:pt idx="11">
                  <c:v>19005326542.311146</c:v>
                </c:pt>
                <c:pt idx="12">
                  <c:v>19265664718.897026</c:v>
                </c:pt>
                <c:pt idx="13">
                  <c:v>19526002895.482986</c:v>
                </c:pt>
                <c:pt idx="14">
                  <c:v>19786341072.068867</c:v>
                </c:pt>
                <c:pt idx="15">
                  <c:v>20046679248.654816</c:v>
                </c:pt>
                <c:pt idx="16">
                  <c:v>20314693243.715008</c:v>
                </c:pt>
                <c:pt idx="17">
                  <c:v>20582707238.775192</c:v>
                </c:pt>
                <c:pt idx="18">
                  <c:v>20850721233.835377</c:v>
                </c:pt>
                <c:pt idx="19">
                  <c:v>21118735228.895561</c:v>
                </c:pt>
                <c:pt idx="20">
                  <c:v>21386749223.955769</c:v>
                </c:pt>
                <c:pt idx="21">
                  <c:v>21644528794.383659</c:v>
                </c:pt>
                <c:pt idx="22">
                  <c:v>21909286381.606216</c:v>
                </c:pt>
                <c:pt idx="23">
                  <c:v>22174043968.828857</c:v>
                </c:pt>
                <c:pt idx="24">
                  <c:v>22438801556.051495</c:v>
                </c:pt>
                <c:pt idx="25">
                  <c:v>22703559143.274136</c:v>
                </c:pt>
                <c:pt idx="26">
                  <c:v>22968316730.496696</c:v>
                </c:pt>
                <c:pt idx="27">
                  <c:v>23233074317.719334</c:v>
                </c:pt>
                <c:pt idx="28">
                  <c:v>23497831904.941975</c:v>
                </c:pt>
                <c:pt idx="29">
                  <c:v>23762589492.164612</c:v>
                </c:pt>
                <c:pt idx="30">
                  <c:v>24027347079.387253</c:v>
                </c:pt>
              </c:numCache>
            </c:numRef>
          </c:val>
          <c:smooth val="0"/>
          <c:extLst>
            <c:ext xmlns:c16="http://schemas.microsoft.com/office/drawing/2014/chart" uri="{C3380CC4-5D6E-409C-BE32-E72D297353CC}">
              <c16:uniqueId val="{00000015-E887-4CA1-872D-B12AF0731450}"/>
            </c:ext>
          </c:extLst>
        </c:ser>
        <c:ser>
          <c:idx val="22"/>
          <c:order val="22"/>
          <c:tx>
            <c:strRef>
              <c:f>'BIFUbC-electricity'!$A$23</c:f>
              <c:strCache>
                <c:ptCount val="1"/>
                <c:pt idx="0">
                  <c:v>other manufacturing 31T33</c:v>
                </c:pt>
              </c:strCache>
            </c:strRef>
          </c:tx>
          <c:spPr>
            <a:ln w="28575" cap="rnd">
              <a:solidFill>
                <a:schemeClr val="accent5">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'BIFUbC-electricity'!$B$23:$AF$23</c:f>
              <c:numCache>
                <c:formatCode>0.00E+00</c:formatCode>
                <c:ptCount val="31"/>
                <c:pt idx="0">
                  <c:v>14830358016.999325</c:v>
                </c:pt>
                <c:pt idx="1">
                  <c:v>15095696051.774496</c:v>
                </c:pt>
                <c:pt idx="2">
                  <c:v>15361034086.549728</c:v>
                </c:pt>
                <c:pt idx="3">
                  <c:v>15626372121.324961</c:v>
                </c:pt>
                <c:pt idx="4">
                  <c:v>15891710156.100134</c:v>
                </c:pt>
                <c:pt idx="5">
                  <c:v>16157048190.875402</c:v>
                </c:pt>
                <c:pt idx="6">
                  <c:v>16287168773.479326</c:v>
                </c:pt>
                <c:pt idx="7">
                  <c:v>16417289356.083227</c:v>
                </c:pt>
                <c:pt idx="8">
                  <c:v>16547409938.687157</c:v>
                </c:pt>
                <c:pt idx="9">
                  <c:v>16677530521.291088</c:v>
                </c:pt>
                <c:pt idx="10">
                  <c:v>16807651103.895004</c:v>
                </c:pt>
                <c:pt idx="11">
                  <c:v>16876394053.195183</c:v>
                </c:pt>
                <c:pt idx="12">
                  <c:v>16945137002.495378</c:v>
                </c:pt>
                <c:pt idx="13">
                  <c:v>17013879951.795544</c:v>
                </c:pt>
                <c:pt idx="14">
                  <c:v>17082622901.095737</c:v>
                </c:pt>
                <c:pt idx="15">
                  <c:v>17151365850.395926</c:v>
                </c:pt>
                <c:pt idx="16">
                  <c:v>17200467957.038918</c:v>
                </c:pt>
                <c:pt idx="17">
                  <c:v>17249570063.681904</c:v>
                </c:pt>
                <c:pt idx="18">
                  <c:v>17298672170.32489</c:v>
                </c:pt>
                <c:pt idx="19">
                  <c:v>17347774276.967876</c:v>
                </c:pt>
                <c:pt idx="20">
                  <c:v>17396876383.610863</c:v>
                </c:pt>
                <c:pt idx="21">
                  <c:v>17472166280.463444</c:v>
                </c:pt>
                <c:pt idx="22">
                  <c:v>17529600865.80949</c:v>
                </c:pt>
                <c:pt idx="23">
                  <c:v>17587035451.155521</c:v>
                </c:pt>
                <c:pt idx="24">
                  <c:v>17644470036.501564</c:v>
                </c:pt>
                <c:pt idx="25">
                  <c:v>17701904621.84761</c:v>
                </c:pt>
                <c:pt idx="26">
                  <c:v>17759339207.193657</c:v>
                </c:pt>
                <c:pt idx="27">
                  <c:v>17816773792.539688</c:v>
                </c:pt>
                <c:pt idx="28">
                  <c:v>17874208377.885731</c:v>
                </c:pt>
                <c:pt idx="29">
                  <c:v>17931642963.231777</c:v>
                </c:pt>
                <c:pt idx="30">
                  <c:v>17989077548.577808</c:v>
                </c:pt>
              </c:numCache>
            </c:numRef>
          </c:val>
          <c:smooth val="0"/>
          <c:extLst>
            <c:ext xmlns:c16="http://schemas.microsoft.com/office/drawing/2014/chart" uri="{C3380CC4-5D6E-409C-BE32-E72D297353CC}">
              <c16:uniqueId val="{00000016-E887-4CA1-872D-B12AF0731450}"/>
            </c:ext>
          </c:extLst>
        </c:ser>
        <c:ser>
          <c:idx val="23"/>
          <c:order val="23"/>
          <c:tx>
            <c:strRef>
              <c:f>'BIFUbC-electricity'!$A$24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E887-4CA1-872D-B12AF0731450}"/>
            </c:ext>
          </c:extLst>
        </c:ser>
        <c:ser>
          <c:idx val="24"/>
          <c:order val="24"/>
          <c:tx>
            <c:strRef>
              <c:f>'BIFUbC-electricity'!$A$25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'BIFUbC-electricity'!$B$25:$AF$25</c:f>
              <c:numCache>
                <c:formatCode>0.00E+00</c:formatCode>
                <c:ptCount val="31"/>
                <c:pt idx="0">
                  <c:v>4053972007.1210985</c:v>
                </c:pt>
                <c:pt idx="1">
                  <c:v>4058025979.1282191</c:v>
                </c:pt>
                <c:pt idx="2">
                  <c:v>4062084005.107347</c:v>
                </c:pt>
                <c:pt idx="3">
                  <c:v>4066146089.1124539</c:v>
                </c:pt>
                <c:pt idx="4">
                  <c:v>4070212235.2015657</c:v>
                </c:pt>
                <c:pt idx="5">
                  <c:v>4074282447.4367666</c:v>
                </c:pt>
                <c:pt idx="6">
                  <c:v>4078356729.884203</c:v>
                </c:pt>
                <c:pt idx="7">
                  <c:v>4082435086.6140866</c:v>
                </c:pt>
                <c:pt idx="8">
                  <c:v>4086517521.7007003</c:v>
                </c:pt>
                <c:pt idx="9">
                  <c:v>4090604039.2224007</c:v>
                </c:pt>
                <c:pt idx="10">
                  <c:v>4094694643.2616224</c:v>
                </c:pt>
                <c:pt idx="11">
                  <c:v>4098789337.9048834</c:v>
                </c:pt>
                <c:pt idx="12">
                  <c:v>4102888127.2427878</c:v>
                </c:pt>
                <c:pt idx="13">
                  <c:v>4106991015.3700304</c:v>
                </c:pt>
                <c:pt idx="14">
                  <c:v>4111098006.3853998</c:v>
                </c:pt>
                <c:pt idx="15">
                  <c:v>4115209104.3917847</c:v>
                </c:pt>
                <c:pt idx="16">
                  <c:v>4119324313.4961758</c:v>
                </c:pt>
                <c:pt idx="17">
                  <c:v>4123443637.8096714</c:v>
                </c:pt>
                <c:pt idx="18">
                  <c:v>4127567081.4474807</c:v>
                </c:pt>
                <c:pt idx="19">
                  <c:v>4131694648.5289278</c:v>
                </c:pt>
                <c:pt idx="20">
                  <c:v>4135826343.1774564</c:v>
                </c:pt>
                <c:pt idx="21">
                  <c:v>4115147211.4615693</c:v>
                </c:pt>
                <c:pt idx="22">
                  <c:v>4094571475.4042616</c:v>
                </c:pt>
                <c:pt idx="23">
                  <c:v>4074098618.0272403</c:v>
                </c:pt>
                <c:pt idx="24">
                  <c:v>4053728124.9371042</c:v>
                </c:pt>
                <c:pt idx="25">
                  <c:v>4033459484.3124185</c:v>
                </c:pt>
                <c:pt idx="26">
                  <c:v>4013292186.8908563</c:v>
                </c:pt>
                <c:pt idx="27">
                  <c:v>3993225725.9564018</c:v>
                </c:pt>
                <c:pt idx="28">
                  <c:v>3973259597.3266196</c:v>
                </c:pt>
                <c:pt idx="29">
                  <c:v>3953393299.3399863</c:v>
                </c:pt>
                <c:pt idx="30">
                  <c:v>3933626332.843286</c:v>
                </c:pt>
              </c:numCache>
            </c:numRef>
          </c:val>
          <c:smooth val="0"/>
          <c:extLst>
            <c:ext xmlns:c16="http://schemas.microsoft.com/office/drawing/2014/chart" uri="{C3380CC4-5D6E-409C-BE32-E72D297353CC}">
              <c16:uniqueId val="{00000018-E887-4CA1-872D-B12AF0731450}"/>
            </c:ext>
          </c:extLst>
        </c:ser>
        <c:ser>
          <c:idx val="25"/>
          <c:order val="25"/>
          <c:tx>
            <c:strRef>
              <c:f>'BIFUbC-electricity'!$A$26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'BIFUbC-electricity'!$B$26:$AF$26</c:f>
              <c:numCache>
                <c:formatCode>0.00E+00</c:formatCode>
                <c:ptCount val="31"/>
                <c:pt idx="0">
                  <c:v>32994414.881100032</c:v>
                </c:pt>
                <c:pt idx="1">
                  <c:v>33584735.977399439</c:v>
                </c:pt>
                <c:pt idx="2">
                  <c:v>34175057.073698983</c:v>
                </c:pt>
                <c:pt idx="3">
                  <c:v>34765378.169998527</c:v>
                </c:pt>
                <c:pt idx="4">
                  <c:v>35355699.266297936</c:v>
                </c:pt>
                <c:pt idx="5">
                  <c:v>35946020.362597562</c:v>
                </c:pt>
                <c:pt idx="6">
                  <c:v>36235511.181503162</c:v>
                </c:pt>
                <c:pt idx="7">
                  <c:v>36525002.000408702</c:v>
                </c:pt>
                <c:pt idx="8">
                  <c:v>36814492.819314316</c:v>
                </c:pt>
                <c:pt idx="9">
                  <c:v>37103983.638219923</c:v>
                </c:pt>
                <c:pt idx="10">
                  <c:v>37393474.457125507</c:v>
                </c:pt>
                <c:pt idx="11">
                  <c:v>37546413.00296241</c:v>
                </c:pt>
                <c:pt idx="12">
                  <c:v>37699351.548799351</c:v>
                </c:pt>
                <c:pt idx="13">
                  <c:v>37852290.094636217</c:v>
                </c:pt>
                <c:pt idx="14">
                  <c:v>38005228.640473157</c:v>
                </c:pt>
                <c:pt idx="15">
                  <c:v>38158167.186310075</c:v>
                </c:pt>
                <c:pt idx="16">
                  <c:v>38267409.004765026</c:v>
                </c:pt>
                <c:pt idx="17">
                  <c:v>38376650.823219962</c:v>
                </c:pt>
                <c:pt idx="18">
                  <c:v>38485892.641674891</c:v>
                </c:pt>
                <c:pt idx="19">
                  <c:v>38595134.46012982</c:v>
                </c:pt>
                <c:pt idx="20">
                  <c:v>38704376.278584756</c:v>
                </c:pt>
                <c:pt idx="21">
                  <c:v>38871880.400215663</c:v>
                </c:pt>
                <c:pt idx="22">
                  <c:v>38999660.224226601</c:v>
                </c:pt>
                <c:pt idx="23">
                  <c:v>39127440.048237503</c:v>
                </c:pt>
                <c:pt idx="24">
                  <c:v>39255219.872248441</c:v>
                </c:pt>
                <c:pt idx="25">
                  <c:v>39382999.696259379</c:v>
                </c:pt>
                <c:pt idx="26">
                  <c:v>39510779.520270318</c:v>
                </c:pt>
                <c:pt idx="27">
                  <c:v>39638559.344281219</c:v>
                </c:pt>
                <c:pt idx="28">
                  <c:v>39766339.168292157</c:v>
                </c:pt>
                <c:pt idx="29">
                  <c:v>39894118.992303096</c:v>
                </c:pt>
                <c:pt idx="30">
                  <c:v>40021898.816313997</c:v>
                </c:pt>
              </c:numCache>
            </c:numRef>
          </c:val>
          <c:smooth val="0"/>
          <c:extLst>
            <c:ext xmlns:c16="http://schemas.microsoft.com/office/drawing/2014/chart" uri="{C3380CC4-5D6E-409C-BE32-E72D297353CC}">
              <c16:uniqueId val="{00000019-E887-4CA1-872D-B12AF0731450}"/>
            </c:ext>
          </c:extLst>
        </c:ser>
        <c:dLbls>
          <c:showLegendKey val="0"/>
          <c:showVal val="0"/>
          <c:showCatName val="0"/>
          <c:showSerName val="0"/>
          <c:showPercent val="0"/>
          <c:showBubbleSize val="0"/>
        </c:dLbls>
        <c:smooth val="0"/>
        <c:axId val="1554324768"/>
        <c:axId val="1331715072"/>
        <c:extLst>
          <c:ext xmlns:c15="http://schemas.microsoft.com/office/drawing/2012/chart" uri="{02D57815-91ED-43cb-92C2-25804820EDAC}">
            <c15:filteredLineSeries>
              <c15:ser>
                <c:idx val="0"/>
                <c:order val="0"/>
                <c:tx>
                  <c:strRef>
                    <c:extLst>
                      <c:ext uri="{02D57815-91ED-43cb-92C2-25804820EDAC}">
                        <c15:formulaRef>
                          <c15:sqref>'BIFUbC-electricity'!$A$1</c15:sqref>
                        </c15:formulaRef>
                      </c:ext>
                    </c:extLst>
                    <c:strCache>
                      <c:ptCount val="1"/>
                      <c:pt idx="0">
                        <c:v>Unit: BTU</c:v>
                      </c:pt>
                    </c:strCache>
                  </c:strRef>
                </c:tx>
                <c:spPr>
                  <a:ln w="28575" cap="rnd">
                    <a:solidFill>
                      <a:schemeClr val="accent1"/>
                    </a:solidFill>
                    <a:round/>
                  </a:ln>
                  <a:effectLst/>
                </c:spPr>
                <c:marker>
                  <c:symbol val="none"/>
                </c:marker>
                <c:cat>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val>
                <c:smooth val="0"/>
                <c:extLst>
                  <c:ext xmlns:c16="http://schemas.microsoft.com/office/drawing/2014/chart" uri="{C3380CC4-5D6E-409C-BE32-E72D297353CC}">
                    <c16:uniqueId val="{00000000-E887-4CA1-872D-B12AF0731450}"/>
                  </c:ext>
                </c:extLst>
              </c15:ser>
            </c15:filteredLineSeries>
          </c:ext>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'BIFUbC-coal'!$A$2</c:f>
              <c:strCache>
                <c:ptCount val="1"/>
                <c:pt idx="0">
                  <c:v>agriculture and forestry 01T03</c:v>
                </c:pt>
              </c:strCache>
            </c:strRef>
          </c:tx>
          <c:spPr>
            <a:ln w="28575" cap="rnd">
              <a:solidFill>
                <a:schemeClr val="accent1"/>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'BIFUbC-coal'!$B$2:$AF$2</c:f>
              <c:numCache>
                <c:formatCode>0.00E+00</c:formatCode>
                <c:ptCount val="31"/>
                <c:pt idx="0">
                  <c:v>1993179769.752248</c:v>
                </c:pt>
                <c:pt idx="1">
                  <c:v>2094721862.59815</c:v>
                </c:pt>
                <c:pt idx="2">
                  <c:v>2196263955.4440517</c:v>
                </c:pt>
                <c:pt idx="3">
                  <c:v>2297806048.2899532</c:v>
                </c:pt>
                <c:pt idx="4">
                  <c:v>2399348141.1358113</c:v>
                </c:pt>
                <c:pt idx="5">
                  <c:v>2500890233.9817095</c:v>
                </c:pt>
                <c:pt idx="6">
                  <c:v>2559488125.6980414</c:v>
                </c:pt>
                <c:pt idx="7">
                  <c:v>2618086017.4143701</c:v>
                </c:pt>
                <c:pt idx="8">
                  <c:v>2676683909.1306987</c:v>
                </c:pt>
                <c:pt idx="9">
                  <c:v>2735281800.8470273</c:v>
                </c:pt>
                <c:pt idx="10">
                  <c:v>2793879692.563374</c:v>
                </c:pt>
                <c:pt idx="11">
                  <c:v>2834639565.4923973</c:v>
                </c:pt>
                <c:pt idx="12">
                  <c:v>2875399438.4214163</c:v>
                </c:pt>
                <c:pt idx="13">
                  <c:v>2916159311.3504353</c:v>
                </c:pt>
                <c:pt idx="14">
                  <c:v>2956919184.2794547</c:v>
                </c:pt>
                <c:pt idx="15">
                  <c:v>2997679057.2084599</c:v>
                </c:pt>
                <c:pt idx="16">
                  <c:v>3023990134.9197545</c:v>
                </c:pt>
                <c:pt idx="17">
                  <c:v>3050301212.6310458</c:v>
                </c:pt>
                <c:pt idx="18">
                  <c:v>3076612290.3423376</c:v>
                </c:pt>
                <c:pt idx="19">
                  <c:v>3102923368.0536294</c:v>
                </c:pt>
                <c:pt idx="20">
                  <c:v>3129234445.7649145</c:v>
                </c:pt>
                <c:pt idx="21">
                  <c:v>3174810583.7665157</c:v>
                </c:pt>
                <c:pt idx="22">
                  <c:v>3207251453.3883514</c:v>
                </c:pt>
                <c:pt idx="23">
                  <c:v>3239692323.0101981</c:v>
                </c:pt>
                <c:pt idx="24">
                  <c:v>3272133192.6320338</c:v>
                </c:pt>
                <c:pt idx="25">
                  <c:v>3304574062.2538805</c:v>
                </c:pt>
                <c:pt idx="26">
                  <c:v>3337014931.8757162</c:v>
                </c:pt>
                <c:pt idx="27">
                  <c:v>3369455801.4975629</c:v>
                </c:pt>
                <c:pt idx="28">
                  <c:v>3401896671.1193986</c:v>
                </c:pt>
                <c:pt idx="29">
                  <c:v>3434337540.7412343</c:v>
                </c:pt>
                <c:pt idx="30">
                  <c:v>3466778410.363081</c:v>
                </c:pt>
              </c:numCache>
            </c:numRef>
          </c:val>
          <c:smooth val="0"/>
          <c:extLst>
            <c:ext xmlns:c16="http://schemas.microsoft.com/office/drawing/2014/chart" uri="{C3380CC4-5D6E-409C-BE32-E72D297353CC}">
              <c16:uniqueId val="{00000019-DEAB-433F-88CD-B26F27CCCEF2}"/>
            </c:ext>
          </c:extLst>
        </c:ser>
        <c:ser>
          <c:idx val="1"/>
          <c:order val="1"/>
          <c:tx>
            <c:strRef>
              <c:f>'BIFUbC-coal'!$A$3</c:f>
              <c:strCache>
                <c:ptCount val="1"/>
                <c:pt idx="0">
                  <c:v>coal mining 05</c:v>
                </c:pt>
              </c:strCache>
            </c:strRef>
          </c:tx>
          <c:spPr>
            <a:ln w="28575" cap="rnd">
              <a:solidFill>
                <a:schemeClr val="accent2"/>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DEAB-433F-88CD-B26F27CCCEF2}"/>
            </c:ext>
          </c:extLst>
        </c:ser>
        <c:ser>
          <c:idx val="2"/>
          <c:order val="2"/>
          <c:tx>
            <c:strRef>
              <c:f>'BIFUbC-coal'!$A$4</c:f>
              <c:strCache>
                <c:ptCount val="1"/>
                <c:pt idx="0">
                  <c:v>oil and gas extraction 06</c:v>
                </c:pt>
              </c:strCache>
            </c:strRef>
          </c:tx>
          <c:spPr>
            <a:ln w="28575" cap="rnd">
              <a:solidFill>
                <a:schemeClr val="accent3"/>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DEAB-433F-88CD-B26F27CCCEF2}"/>
            </c:ext>
          </c:extLst>
        </c:ser>
        <c:ser>
          <c:idx val="3"/>
          <c:order val="3"/>
          <c:tx>
            <c:strRef>
              <c:f>'BIFUbC-coal'!$A$5</c:f>
              <c:strCache>
                <c:ptCount val="1"/>
                <c:pt idx="0">
                  <c:v>other mining and quarrying 07T08</c:v>
                </c:pt>
              </c:strCache>
            </c:strRef>
          </c:tx>
          <c:spPr>
            <a:ln w="28575" cap="rnd">
              <a:solidFill>
                <a:schemeClr val="accent4"/>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DEAB-433F-88CD-B26F27CCCEF2}"/>
            </c:ext>
          </c:extLst>
        </c:ser>
        <c:ser>
          <c:idx val="4"/>
          <c:order val="4"/>
          <c:tx>
            <c:strRef>
              <c:f>'BIFUbC-coal'!$A$6</c:f>
              <c:strCache>
                <c:ptCount val="1"/>
                <c:pt idx="0">
                  <c:v>food beverage and tobacco 10T12</c:v>
                </c:pt>
              </c:strCache>
            </c:strRef>
          </c:tx>
          <c:spPr>
            <a:ln w="28575" cap="rnd">
              <a:solidFill>
                <a:schemeClr val="accent5"/>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'BIFUbC-coal'!$B$6:$AF$6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DEAB-433F-88CD-B26F27CCCEF2}"/>
            </c:ext>
          </c:extLst>
        </c:ser>
        <c:ser>
          <c:idx val="5"/>
          <c:order val="5"/>
          <c:tx>
            <c:strRef>
              <c:f>'BIFUbC-coal'!$A$7</c:f>
              <c:strCache>
                <c:ptCount val="1"/>
                <c:pt idx="0">
                  <c:v>textiles apparel and leather 13T15</c:v>
                </c:pt>
              </c:strCache>
            </c:strRef>
          </c:tx>
          <c:spPr>
            <a:ln w="28575" cap="rnd">
              <a:solidFill>
                <a:schemeClr val="accent6"/>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'BIFUbC-coal'!$B$7:$AF$7</c:f>
              <c:numCache>
                <c:formatCode>0.00E+00</c:formatCode>
                <c:ptCount val="31"/>
                <c:pt idx="0">
                  <c:v>16789543557.092175</c:v>
                </c:pt>
                <c:pt idx="1">
                  <c:v>17644883058.619663</c:v>
                </c:pt>
                <c:pt idx="2">
                  <c:v>18500222560.147156</c:v>
                </c:pt>
                <c:pt idx="3">
                  <c:v>19355562061.674644</c:v>
                </c:pt>
                <c:pt idx="4">
                  <c:v>20210901563.201763</c:v>
                </c:pt>
                <c:pt idx="5">
                  <c:v>21066241064.729225</c:v>
                </c:pt>
                <c:pt idx="6">
                  <c:v>21559840222.344303</c:v>
                </c:pt>
                <c:pt idx="7">
                  <c:v>22053439379.959354</c:v>
                </c:pt>
                <c:pt idx="8">
                  <c:v>22547038537.574406</c:v>
                </c:pt>
                <c:pt idx="9">
                  <c:v>23040637695.189457</c:v>
                </c:pt>
                <c:pt idx="10">
                  <c:v>23534236852.804657</c:v>
                </c:pt>
                <c:pt idx="11">
                  <c:v>23877577514.950974</c:v>
                </c:pt>
                <c:pt idx="12">
                  <c:v>24220918177.097252</c:v>
                </c:pt>
                <c:pt idx="13">
                  <c:v>24564258839.243534</c:v>
                </c:pt>
                <c:pt idx="14">
                  <c:v>24907599501.389816</c:v>
                </c:pt>
                <c:pt idx="15">
                  <c:v>25250940163.53598</c:v>
                </c:pt>
                <c:pt idx="16">
                  <c:v>25472571444.352524</c:v>
                </c:pt>
                <c:pt idx="17">
                  <c:v>25694202725.169044</c:v>
                </c:pt>
                <c:pt idx="18">
                  <c:v>25915834005.985565</c:v>
                </c:pt>
                <c:pt idx="19">
                  <c:v>26137465286.802086</c:v>
                </c:pt>
                <c:pt idx="20">
                  <c:v>26359096567.618553</c:v>
                </c:pt>
                <c:pt idx="21">
                  <c:v>26743007023.541473</c:v>
                </c:pt>
                <c:pt idx="22">
                  <c:v>27016272587.346317</c:v>
                </c:pt>
                <c:pt idx="23">
                  <c:v>27289538151.151257</c:v>
                </c:pt>
                <c:pt idx="24">
                  <c:v>27562803714.9561</c:v>
                </c:pt>
                <c:pt idx="25">
                  <c:v>27836069278.761036</c:v>
                </c:pt>
                <c:pt idx="26">
                  <c:v>28109334842.56588</c:v>
                </c:pt>
                <c:pt idx="27">
                  <c:v>28382600406.370819</c:v>
                </c:pt>
                <c:pt idx="28">
                  <c:v>28655865970.175663</c:v>
                </c:pt>
                <c:pt idx="29">
                  <c:v>28929131533.980507</c:v>
                </c:pt>
                <c:pt idx="30">
                  <c:v>29202397097.785446</c:v>
                </c:pt>
              </c:numCache>
            </c:numRef>
          </c:val>
          <c:smooth val="0"/>
          <c:extLst>
            <c:ext xmlns:c16="http://schemas.microsoft.com/office/drawing/2014/chart" uri="{C3380CC4-5D6E-409C-BE32-E72D297353CC}">
              <c16:uniqueId val="{00000004-DEAB-433F-88CD-B26F27CCCEF2}"/>
            </c:ext>
          </c:extLst>
        </c:ser>
        <c:ser>
          <c:idx val="6"/>
          <c:order val="6"/>
          <c:tx>
            <c:strRef>
              <c:f>'BIFUbC-coal'!$A$8</c:f>
              <c:strCache>
                <c:ptCount val="1"/>
                <c:pt idx="0">
                  <c:v>wood products 16</c:v>
                </c:pt>
              </c:strCache>
            </c:strRef>
          </c:tx>
          <c:spPr>
            <a:ln w="28575" cap="rnd">
              <a:solidFill>
                <a:schemeClr val="accent1">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'BIFUbC-coal'!$B$8:$AF$8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5-DEAB-433F-88CD-B26F27CCCEF2}"/>
            </c:ext>
          </c:extLst>
        </c:ser>
        <c:ser>
          <c:idx val="7"/>
          <c:order val="7"/>
          <c:tx>
            <c:strRef>
              <c:f>'BIFUbC-coal'!$A$9</c:f>
              <c:strCache>
                <c:ptCount val="1"/>
                <c:pt idx="0">
                  <c:v>pulp paper and printing 17T18</c:v>
                </c:pt>
              </c:strCache>
            </c:strRef>
          </c:tx>
          <c:spPr>
            <a:ln w="28575" cap="rnd">
              <a:solidFill>
                <a:schemeClr val="accent2">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'BIFUbC-coal'!$B$9:$AF$9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6-DEAB-433F-88CD-B26F27CCCEF2}"/>
            </c:ext>
          </c:extLst>
        </c:ser>
        <c:ser>
          <c:idx val="8"/>
          <c:order val="8"/>
          <c:tx>
            <c:strRef>
              <c:f>'BIFUbC-coal'!$A$10</c:f>
              <c:strCache>
                <c:ptCount val="1"/>
                <c:pt idx="0">
                  <c:v>refined petroleum and coke 19</c:v>
                </c:pt>
              </c:strCache>
            </c:strRef>
          </c:tx>
          <c:spPr>
            <a:ln w="28575" cap="rnd">
              <a:solidFill>
                <a:schemeClr val="accent3">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7-DEAB-433F-88CD-B26F27CCCEF2}"/>
            </c:ext>
          </c:extLst>
        </c:ser>
        <c:ser>
          <c:idx val="9"/>
          <c:order val="9"/>
          <c:tx>
            <c:strRef>
              <c:f>'BIFUbC-coal'!$A$11</c:f>
              <c:strCache>
                <c:ptCount val="1"/>
                <c:pt idx="0">
                  <c:v>chemicals 20</c:v>
                </c:pt>
              </c:strCache>
            </c:strRef>
          </c:tx>
          <c:spPr>
            <a:ln w="28575" cap="rnd">
              <a:solidFill>
                <a:schemeClr val="accent4">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'BIFUbC-coal'!$B$11:$AF$11</c:f>
              <c:numCache>
                <c:formatCode>0.00E+00</c:formatCode>
                <c:ptCount val="31"/>
                <c:pt idx="0">
                  <c:v>4066109194.248702</c:v>
                </c:pt>
                <c:pt idx="1">
                  <c:v>4169335495.7745342</c:v>
                </c:pt>
                <c:pt idx="2">
                  <c:v>4272561797.3003387</c:v>
                </c:pt>
                <c:pt idx="3">
                  <c:v>4375788098.8261709</c:v>
                </c:pt>
                <c:pt idx="4">
                  <c:v>4479014400.3519754</c:v>
                </c:pt>
                <c:pt idx="5">
                  <c:v>4582240701.8778191</c:v>
                </c:pt>
                <c:pt idx="6">
                  <c:v>4673885515.9153805</c:v>
                </c:pt>
                <c:pt idx="7">
                  <c:v>4765530329.9529257</c:v>
                </c:pt>
                <c:pt idx="8">
                  <c:v>4857175143.9904976</c:v>
                </c:pt>
                <c:pt idx="9">
                  <c:v>4948819958.0280437</c:v>
                </c:pt>
                <c:pt idx="10">
                  <c:v>5040464772.0656004</c:v>
                </c:pt>
                <c:pt idx="11">
                  <c:v>5086287179.0843744</c:v>
                </c:pt>
                <c:pt idx="12">
                  <c:v>5132109586.1031609</c:v>
                </c:pt>
                <c:pt idx="13">
                  <c:v>5177931993.1219339</c:v>
                </c:pt>
                <c:pt idx="14">
                  <c:v>5223754400.1407061</c:v>
                </c:pt>
                <c:pt idx="15">
                  <c:v>5269576807.1594906</c:v>
                </c:pt>
                <c:pt idx="16">
                  <c:v>5283676009.3191147</c:v>
                </c:pt>
                <c:pt idx="17">
                  <c:v>5297775211.4787359</c:v>
                </c:pt>
                <c:pt idx="18">
                  <c:v>5311874413.6383619</c:v>
                </c:pt>
                <c:pt idx="19">
                  <c:v>5325973615.797987</c:v>
                </c:pt>
                <c:pt idx="20">
                  <c:v>5340072817.957612</c:v>
                </c:pt>
                <c:pt idx="21">
                  <c:v>5396469626.5961094</c:v>
                </c:pt>
                <c:pt idx="22">
                  <c:v>5424027158.0899162</c:v>
                </c:pt>
                <c:pt idx="23">
                  <c:v>5451584689.5837297</c:v>
                </c:pt>
                <c:pt idx="24">
                  <c:v>5479142221.0775433</c:v>
                </c:pt>
                <c:pt idx="25">
                  <c:v>5506699752.5713491</c:v>
                </c:pt>
                <c:pt idx="26">
                  <c:v>5534257284.0651627</c:v>
                </c:pt>
                <c:pt idx="27">
                  <c:v>5561814815.5589695</c:v>
                </c:pt>
                <c:pt idx="28">
                  <c:v>5589372347.052783</c:v>
                </c:pt>
                <c:pt idx="29">
                  <c:v>5616929878.5465965</c:v>
                </c:pt>
                <c:pt idx="30">
                  <c:v>5644487410.0404034</c:v>
                </c:pt>
              </c:numCache>
            </c:numRef>
          </c:val>
          <c:smooth val="0"/>
          <c:extLst>
            <c:ext xmlns:c16="http://schemas.microsoft.com/office/drawing/2014/chart" uri="{C3380CC4-5D6E-409C-BE32-E72D297353CC}">
              <c16:uniqueId val="{00000008-DEAB-433F-88CD-B26F27CCCEF2}"/>
            </c:ext>
          </c:extLst>
        </c:ser>
        <c:ser>
          <c:idx val="10"/>
          <c:order val="10"/>
          <c:tx>
            <c:strRef>
              <c:f>'BIFUbC-coal'!$A$12</c:f>
              <c:strCache>
                <c:ptCount val="1"/>
                <c:pt idx="0">
                  <c:v>rubber and plastic products 22</c:v>
                </c:pt>
              </c:strCache>
            </c:strRef>
          </c:tx>
          <c:spPr>
            <a:ln w="28575" cap="rnd">
              <a:solidFill>
                <a:schemeClr val="accent5">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'BIFUbC-coal'!$B$12:$AF$12</c:f>
              <c:numCache>
                <c:formatCode>0.00E+00</c:formatCode>
                <c:ptCount val="31"/>
                <c:pt idx="0">
                  <c:v>5083250708.7012491</c:v>
                </c:pt>
                <c:pt idx="1">
                  <c:v>5212299178.7054462</c:v>
                </c:pt>
                <c:pt idx="2">
                  <c:v>5341347648.70961</c:v>
                </c:pt>
                <c:pt idx="3">
                  <c:v>5470396118.7138071</c:v>
                </c:pt>
                <c:pt idx="4">
                  <c:v>5599444588.7179708</c:v>
                </c:pt>
                <c:pt idx="5">
                  <c:v>5728493058.7221813</c:v>
                </c:pt>
                <c:pt idx="6">
                  <c:v>5843062919.8966312</c:v>
                </c:pt>
                <c:pt idx="7">
                  <c:v>5957632781.0710611</c:v>
                </c:pt>
                <c:pt idx="8">
                  <c:v>6072202642.2455254</c:v>
                </c:pt>
                <c:pt idx="9">
                  <c:v>6186772503.4199543</c:v>
                </c:pt>
                <c:pt idx="10">
                  <c:v>6301342364.5943995</c:v>
                </c:pt>
                <c:pt idx="11">
                  <c:v>6358627295.1816168</c:v>
                </c:pt>
                <c:pt idx="12">
                  <c:v>6415912225.7688484</c:v>
                </c:pt>
                <c:pt idx="13">
                  <c:v>6473197156.3560629</c:v>
                </c:pt>
                <c:pt idx="14">
                  <c:v>6530482086.9432783</c:v>
                </c:pt>
                <c:pt idx="15">
                  <c:v>6587767017.530508</c:v>
                </c:pt>
                <c:pt idx="16">
                  <c:v>6605393150.0188828</c:v>
                </c:pt>
                <c:pt idx="17">
                  <c:v>6623019282.5072565</c:v>
                </c:pt>
                <c:pt idx="18">
                  <c:v>6640645414.9956331</c:v>
                </c:pt>
                <c:pt idx="19">
                  <c:v>6658271547.4840107</c:v>
                </c:pt>
                <c:pt idx="20">
                  <c:v>6675897679.9723883</c:v>
                </c:pt>
                <c:pt idx="21">
                  <c:v>6746402209.9258938</c:v>
                </c:pt>
                <c:pt idx="22">
                  <c:v>6780853287.0622597</c:v>
                </c:pt>
                <c:pt idx="23">
                  <c:v>6815304364.1986341</c:v>
                </c:pt>
                <c:pt idx="24">
                  <c:v>6849755441.3350086</c:v>
                </c:pt>
                <c:pt idx="25">
                  <c:v>6884206518.4713755</c:v>
                </c:pt>
                <c:pt idx="26">
                  <c:v>6918657595.6077499</c:v>
                </c:pt>
                <c:pt idx="27">
                  <c:v>6953108672.7441158</c:v>
                </c:pt>
                <c:pt idx="28">
                  <c:v>6987559749.8804903</c:v>
                </c:pt>
                <c:pt idx="29">
                  <c:v>7022010827.0168648</c:v>
                </c:pt>
                <c:pt idx="30">
                  <c:v>7056461904.1532307</c:v>
                </c:pt>
              </c:numCache>
            </c:numRef>
          </c:val>
          <c:smooth val="0"/>
          <c:extLst>
            <c:ext xmlns:c16="http://schemas.microsoft.com/office/drawing/2014/chart" uri="{C3380CC4-5D6E-409C-BE32-E72D297353CC}">
              <c16:uniqueId val="{00000009-DEAB-433F-88CD-B26F27CCCEF2}"/>
            </c:ext>
          </c:extLst>
        </c:ser>
        <c:ser>
          <c:idx val="11"/>
          <c:order val="11"/>
          <c:tx>
            <c:strRef>
              <c:f>'BIFUbC-coal'!$A$13</c:f>
              <c:strCache>
                <c:ptCount val="1"/>
                <c:pt idx="0">
                  <c:v>glass and glass products 231</c:v>
                </c:pt>
              </c:strCache>
            </c:strRef>
          </c:tx>
          <c:spPr>
            <a:ln w="28575" cap="rnd">
              <a:solidFill>
                <a:schemeClr val="accent6">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DEAB-433F-88CD-B26F27CCCEF2}"/>
            </c:ext>
          </c:extLst>
        </c:ser>
        <c:ser>
          <c:idx val="12"/>
          <c:order val="12"/>
          <c:tx>
            <c:strRef>
              <c:f>'BIFUbC-coal'!$A$14</c:f>
              <c:strCache>
                <c:ptCount val="1"/>
                <c:pt idx="0">
                  <c:v>cement and other nonmetallic minerals 239</c:v>
                </c:pt>
              </c:strCache>
            </c:strRef>
          </c:tx>
          <c:spPr>
            <a:ln w="28575" cap="rnd">
              <a:solidFill>
                <a:schemeClr val="accent1">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'BIFUbC-coal'!$B$14:$AF$14</c:f>
              <c:numCache>
                <c:formatCode>0.00E+00</c:formatCode>
                <c:ptCount val="31"/>
                <c:pt idx="0">
                  <c:v>85082523759.07428</c:v>
                </c:pt>
                <c:pt idx="1">
                  <c:v>89417033700.534027</c:v>
                </c:pt>
                <c:pt idx="2">
                  <c:v>93751543641.993774</c:v>
                </c:pt>
                <c:pt idx="3">
                  <c:v>98086053583.453522</c:v>
                </c:pt>
                <c:pt idx="4">
                  <c:v>102420563524.91139</c:v>
                </c:pt>
                <c:pt idx="5">
                  <c:v>106755073466.37099</c:v>
                </c:pt>
                <c:pt idx="6">
                  <c:v>109256431642.81194</c:v>
                </c:pt>
                <c:pt idx="7">
                  <c:v>111757789819.25275</c:v>
                </c:pt>
                <c:pt idx="8">
                  <c:v>114259147995.69354</c:v>
                </c:pt>
                <c:pt idx="9">
                  <c:v>116760506172.13435</c:v>
                </c:pt>
                <c:pt idx="10">
                  <c:v>119261864348.57593</c:v>
                </c:pt>
                <c:pt idx="11">
                  <c:v>121001774069.4796</c:v>
                </c:pt>
                <c:pt idx="12">
                  <c:v>122741683790.38309</c:v>
                </c:pt>
                <c:pt idx="13">
                  <c:v>124481593511.28658</c:v>
                </c:pt>
                <c:pt idx="14">
                  <c:v>126221503232.19006</c:v>
                </c:pt>
                <c:pt idx="15">
                  <c:v>127961412953.09296</c:v>
                </c:pt>
                <c:pt idx="16">
                  <c:v>129084549425.01106</c:v>
                </c:pt>
                <c:pt idx="17">
                  <c:v>130207685896.92903</c:v>
                </c:pt>
                <c:pt idx="18">
                  <c:v>131330822368.84702</c:v>
                </c:pt>
                <c:pt idx="19">
                  <c:v>132453958840.76498</c:v>
                </c:pt>
                <c:pt idx="20">
                  <c:v>133577095312.68269</c:v>
                </c:pt>
                <c:pt idx="21">
                  <c:v>135522596116.58162</c:v>
                </c:pt>
                <c:pt idx="22">
                  <c:v>136907393966.85678</c:v>
                </c:pt>
                <c:pt idx="23">
                  <c:v>138292191817.13242</c:v>
                </c:pt>
                <c:pt idx="24">
                  <c:v>139676989667.40759</c:v>
                </c:pt>
                <c:pt idx="25">
                  <c:v>141061787517.68323</c:v>
                </c:pt>
                <c:pt idx="26">
                  <c:v>142446585367.9584</c:v>
                </c:pt>
                <c:pt idx="27">
                  <c:v>143831383218.23404</c:v>
                </c:pt>
                <c:pt idx="28">
                  <c:v>145216181068.50919</c:v>
                </c:pt>
                <c:pt idx="29">
                  <c:v>146600978918.78436</c:v>
                </c:pt>
                <c:pt idx="30">
                  <c:v>147985776769.06</c:v>
                </c:pt>
              </c:numCache>
            </c:numRef>
          </c:val>
          <c:smooth val="0"/>
          <c:extLst>
            <c:ext xmlns:c16="http://schemas.microsoft.com/office/drawing/2014/chart" uri="{C3380CC4-5D6E-409C-BE32-E72D297353CC}">
              <c16:uniqueId val="{0000000B-DEAB-433F-88CD-B26F27CCCEF2}"/>
            </c:ext>
          </c:extLst>
        </c:ser>
        <c:ser>
          <c:idx val="13"/>
          <c:order val="13"/>
          <c:tx>
            <c:strRef>
              <c:f>'BIFUbC-coal'!$A$15</c:f>
              <c:strCache>
                <c:ptCount val="1"/>
                <c:pt idx="0">
                  <c:v>iron and steel 241</c:v>
                </c:pt>
              </c:strCache>
            </c:strRef>
          </c:tx>
          <c:spPr>
            <a:ln w="28575" cap="rnd">
              <a:solidFill>
                <a:schemeClr val="accent2">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'BIFUbC-coal'!$B$15:$AF$15</c:f>
              <c:numCache>
                <c:formatCode>General</c:formatCode>
                <c:ptCount val="31"/>
                <c:pt idx="0">
                  <c:v>1060976967941.0547</c:v>
                </c:pt>
                <c:pt idx="1">
                  <c:v>1084595986791.4297</c:v>
                </c:pt>
                <c:pt idx="2">
                  <c:v>1108215005641.7969</c:v>
                </c:pt>
                <c:pt idx="3">
                  <c:v>1131834024492.1719</c:v>
                </c:pt>
                <c:pt idx="4">
                  <c:v>1155453043342.5469</c:v>
                </c:pt>
                <c:pt idx="5">
                  <c:v>1179072062192.9199</c:v>
                </c:pt>
                <c:pt idx="6">
                  <c:v>1188034469230.9805</c:v>
                </c:pt>
                <c:pt idx="7">
                  <c:v>1196996876269.0391</c:v>
                </c:pt>
                <c:pt idx="8">
                  <c:v>1205959283307.1016</c:v>
                </c:pt>
                <c:pt idx="9">
                  <c:v>1214921690345.1602</c:v>
                </c:pt>
                <c:pt idx="10">
                  <c:v>1223884097383.22</c:v>
                </c:pt>
                <c:pt idx="11">
                  <c:v>1221925057968.7056</c:v>
                </c:pt>
                <c:pt idx="12">
                  <c:v>1219966018554.1914</c:v>
                </c:pt>
                <c:pt idx="13">
                  <c:v>1218006979139.6772</c:v>
                </c:pt>
                <c:pt idx="14">
                  <c:v>1216047939725.1636</c:v>
                </c:pt>
                <c:pt idx="15">
                  <c:v>1214088900310.6499</c:v>
                </c:pt>
                <c:pt idx="16">
                  <c:v>1206316193321.8887</c:v>
                </c:pt>
                <c:pt idx="17">
                  <c:v>1198543486333.1289</c:v>
                </c:pt>
                <c:pt idx="18">
                  <c:v>1190770779344.3691</c:v>
                </c:pt>
                <c:pt idx="19">
                  <c:v>1182998072355.6094</c:v>
                </c:pt>
                <c:pt idx="20">
                  <c:v>1175225365366.8501</c:v>
                </c:pt>
                <c:pt idx="21">
                  <c:v>1175204215143.75</c:v>
                </c:pt>
                <c:pt idx="22">
                  <c:v>1169897912580.4277</c:v>
                </c:pt>
                <c:pt idx="23">
                  <c:v>1164591610017.1055</c:v>
                </c:pt>
                <c:pt idx="24">
                  <c:v>1159285307453.7832</c:v>
                </c:pt>
                <c:pt idx="25">
                  <c:v>1153979004890.4609</c:v>
                </c:pt>
                <c:pt idx="26">
                  <c:v>1148672702327.1387</c:v>
                </c:pt>
                <c:pt idx="27">
                  <c:v>1143366399763.8164</c:v>
                </c:pt>
                <c:pt idx="28">
                  <c:v>1138060097200.4941</c:v>
                </c:pt>
                <c:pt idx="29">
                  <c:v>1132753794637.1719</c:v>
                </c:pt>
                <c:pt idx="30">
                  <c:v>1127447492073.8496</c:v>
                </c:pt>
              </c:numCache>
            </c:numRef>
          </c:val>
          <c:smooth val="0"/>
          <c:extLst>
            <c:ext xmlns:c16="http://schemas.microsoft.com/office/drawing/2014/chart" uri="{C3380CC4-5D6E-409C-BE32-E72D297353CC}">
              <c16:uniqueId val="{0000000C-DEAB-433F-88CD-B26F27CCCEF2}"/>
            </c:ext>
          </c:extLst>
        </c:ser>
        <c:ser>
          <c:idx val="14"/>
          <c:order val="14"/>
          <c:tx>
            <c:strRef>
              <c:f>'BIFUbC-coal'!$A$16</c:f>
              <c:strCache>
                <c:ptCount val="1"/>
                <c:pt idx="0">
                  <c:v>other metals 242</c:v>
                </c:pt>
              </c:strCache>
            </c:strRef>
          </c:tx>
          <c:spPr>
            <a:ln w="28575" cap="rnd">
              <a:solidFill>
                <a:schemeClr val="accent3">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'BIFUbC-coal'!$B$16:$AF$16</c:f>
              <c:numCache>
                <c:formatCode>0.00E+00</c:formatCode>
                <c:ptCount val="31"/>
                <c:pt idx="0">
                  <c:v>84147523751.017029</c:v>
                </c:pt>
                <c:pt idx="1">
                  <c:v>83971620905.44397</c:v>
                </c:pt>
                <c:pt idx="2">
                  <c:v>83795718059.870895</c:v>
                </c:pt>
                <c:pt idx="3">
                  <c:v>83619815214.297836</c:v>
                </c:pt>
                <c:pt idx="4">
                  <c:v>83443912368.724762</c:v>
                </c:pt>
                <c:pt idx="5">
                  <c:v>83268009523.151688</c:v>
                </c:pt>
                <c:pt idx="6">
                  <c:v>82629262315.164505</c:v>
                </c:pt>
                <c:pt idx="7">
                  <c:v>81990515107.177261</c:v>
                </c:pt>
                <c:pt idx="8">
                  <c:v>81351767899.190002</c:v>
                </c:pt>
                <c:pt idx="9">
                  <c:v>80713020691.202988</c:v>
                </c:pt>
                <c:pt idx="10">
                  <c:v>80074273483.215637</c:v>
                </c:pt>
                <c:pt idx="11">
                  <c:v>79397047527.759323</c:v>
                </c:pt>
                <c:pt idx="12">
                  <c:v>78719821572.302902</c:v>
                </c:pt>
                <c:pt idx="13">
                  <c:v>78042595616.846725</c:v>
                </c:pt>
                <c:pt idx="14">
                  <c:v>77365369661.390305</c:v>
                </c:pt>
                <c:pt idx="15">
                  <c:v>76688143705.934052</c:v>
                </c:pt>
                <c:pt idx="16">
                  <c:v>76126353992.884964</c:v>
                </c:pt>
                <c:pt idx="17">
                  <c:v>75564564279.835815</c:v>
                </c:pt>
                <c:pt idx="18">
                  <c:v>75002774566.786896</c:v>
                </c:pt>
                <c:pt idx="19">
                  <c:v>74440984853.737976</c:v>
                </c:pt>
                <c:pt idx="20">
                  <c:v>73879195140.689102</c:v>
                </c:pt>
                <c:pt idx="21">
                  <c:v>73163490437.763474</c:v>
                </c:pt>
                <c:pt idx="22">
                  <c:v>72552727773.390152</c:v>
                </c:pt>
                <c:pt idx="23">
                  <c:v>71941965109.016846</c:v>
                </c:pt>
                <c:pt idx="24">
                  <c:v>71331202444.643524</c:v>
                </c:pt>
                <c:pt idx="25">
                  <c:v>70720439780.270218</c:v>
                </c:pt>
                <c:pt idx="26">
                  <c:v>70109677115.896912</c:v>
                </c:pt>
                <c:pt idx="27">
                  <c:v>69498914451.52359</c:v>
                </c:pt>
                <c:pt idx="28">
                  <c:v>68888151787.150284</c:v>
                </c:pt>
                <c:pt idx="29">
                  <c:v>68277389122.77697</c:v>
                </c:pt>
                <c:pt idx="30">
                  <c:v>67666626458.403656</c:v>
                </c:pt>
              </c:numCache>
            </c:numRef>
          </c:val>
          <c:smooth val="0"/>
          <c:extLst>
            <c:ext xmlns:c16="http://schemas.microsoft.com/office/drawing/2014/chart" uri="{C3380CC4-5D6E-409C-BE32-E72D297353CC}">
              <c16:uniqueId val="{0000000D-DEAB-433F-88CD-B26F27CCCEF2}"/>
            </c:ext>
          </c:extLst>
        </c:ser>
        <c:ser>
          <c:idx val="15"/>
          <c:order val="15"/>
          <c:tx>
            <c:strRef>
              <c:f>'BIFUbC-coal'!$A$17</c:f>
              <c:strCache>
                <c:ptCount val="1"/>
                <c:pt idx="0">
                  <c:v>metal products except machinery and vehicles 25</c:v>
                </c:pt>
              </c:strCache>
            </c:strRef>
          </c:tx>
          <c:spPr>
            <a:ln w="28575" cap="rnd">
              <a:solidFill>
                <a:schemeClr val="accent4">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'BIFUbC-coal'!$B$17:$AF$17</c:f>
              <c:numCache>
                <c:formatCode>0.00E+00</c:formatCode>
                <c:ptCount val="31"/>
                <c:pt idx="0">
                  <c:v>2575944604.6229825</c:v>
                </c:pt>
                <c:pt idx="1">
                  <c:v>2570559823.6360521</c:v>
                </c:pt>
                <c:pt idx="2">
                  <c:v>2565175042.6491213</c:v>
                </c:pt>
                <c:pt idx="3">
                  <c:v>2559790261.6621909</c:v>
                </c:pt>
                <c:pt idx="4">
                  <c:v>2554405480.6752601</c:v>
                </c:pt>
                <c:pt idx="5">
                  <c:v>2549020699.6883287</c:v>
                </c:pt>
                <c:pt idx="6">
                  <c:v>2529467213.729538</c:v>
                </c:pt>
                <c:pt idx="7">
                  <c:v>2509913727.7707443</c:v>
                </c:pt>
                <c:pt idx="8">
                  <c:v>2490360241.8119507</c:v>
                </c:pt>
                <c:pt idx="9">
                  <c:v>2470806755.8531647</c:v>
                </c:pt>
                <c:pt idx="10">
                  <c:v>2451253269.8943677</c:v>
                </c:pt>
                <c:pt idx="11">
                  <c:v>2430521863.0946846</c:v>
                </c:pt>
                <c:pt idx="12">
                  <c:v>2409790456.2949982</c:v>
                </c:pt>
                <c:pt idx="13">
                  <c:v>2389059049.4953194</c:v>
                </c:pt>
                <c:pt idx="14">
                  <c:v>2368327642.6956329</c:v>
                </c:pt>
                <c:pt idx="15">
                  <c:v>2347596235.8959513</c:v>
                </c:pt>
                <c:pt idx="16">
                  <c:v>2330398591.6189389</c:v>
                </c:pt>
                <c:pt idx="17">
                  <c:v>2313200947.3419237</c:v>
                </c:pt>
                <c:pt idx="18">
                  <c:v>2296003303.0649157</c:v>
                </c:pt>
                <c:pt idx="19">
                  <c:v>2278805658.7879081</c:v>
                </c:pt>
                <c:pt idx="20">
                  <c:v>2261608014.5109015</c:v>
                </c:pt>
                <c:pt idx="21">
                  <c:v>2239698686.8703208</c:v>
                </c:pt>
                <c:pt idx="22">
                  <c:v>2221001870.6139951</c:v>
                </c:pt>
                <c:pt idx="23">
                  <c:v>2202305054.3576689</c:v>
                </c:pt>
                <c:pt idx="24">
                  <c:v>2183608238.1013432</c:v>
                </c:pt>
                <c:pt idx="25">
                  <c:v>2164911421.845017</c:v>
                </c:pt>
                <c:pt idx="26">
                  <c:v>2146214605.588691</c:v>
                </c:pt>
                <c:pt idx="27">
                  <c:v>2127517789.332365</c:v>
                </c:pt>
                <c:pt idx="28">
                  <c:v>2108820973.0760391</c:v>
                </c:pt>
                <c:pt idx="29">
                  <c:v>2090124156.8197131</c:v>
                </c:pt>
                <c:pt idx="30">
                  <c:v>2071427340.5633872</c:v>
                </c:pt>
              </c:numCache>
            </c:numRef>
          </c:val>
          <c:smooth val="0"/>
          <c:extLst>
            <c:ext xmlns:c16="http://schemas.microsoft.com/office/drawing/2014/chart" uri="{C3380CC4-5D6E-409C-BE32-E72D297353CC}">
              <c16:uniqueId val="{0000000E-DEAB-433F-88CD-B26F27CCCEF2}"/>
            </c:ext>
          </c:extLst>
        </c:ser>
        <c:ser>
          <c:idx val="16"/>
          <c:order val="16"/>
          <c:tx>
            <c:strRef>
              <c:f>'BIFUbC-coal'!$A$18</c:f>
              <c:strCache>
                <c:ptCount val="1"/>
                <c:pt idx="0">
                  <c:v>computers and electronics 26</c:v>
                </c:pt>
              </c:strCache>
            </c:strRef>
          </c:tx>
          <c:spPr>
            <a:ln w="28575" cap="rnd">
              <a:solidFill>
                <a:schemeClr val="accent5">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DEAB-433F-88CD-B26F27CCCEF2}"/>
            </c:ext>
          </c:extLst>
        </c:ser>
        <c:ser>
          <c:idx val="17"/>
          <c:order val="17"/>
          <c:tx>
            <c:strRef>
              <c:f>'BIFUbC-coal'!$A$19</c:f>
              <c:strCache>
                <c:ptCount val="1"/>
                <c:pt idx="0">
                  <c:v>appliances and electrical equipment 27</c:v>
                </c:pt>
              </c:strCache>
            </c:strRef>
          </c:tx>
          <c:spPr>
            <a:ln w="28575" cap="rnd">
              <a:solidFill>
                <a:schemeClr val="accent6">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DEAB-433F-88CD-B26F27CCCEF2}"/>
            </c:ext>
          </c:extLst>
        </c:ser>
        <c:ser>
          <c:idx val="18"/>
          <c:order val="18"/>
          <c:tx>
            <c:strRef>
              <c:f>'BIFUbC-coal'!$A$20</c:f>
              <c:strCache>
                <c:ptCount val="1"/>
                <c:pt idx="0">
                  <c:v>other machinery 28</c:v>
                </c:pt>
              </c:strCache>
            </c:strRef>
          </c:tx>
          <c:spPr>
            <a:ln w="28575" cap="rnd">
              <a:solidFill>
                <a:schemeClr val="accent1">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DEAB-433F-88CD-B26F27CCCEF2}"/>
            </c:ext>
          </c:extLst>
        </c:ser>
        <c:ser>
          <c:idx val="19"/>
          <c:order val="19"/>
          <c:tx>
            <c:strRef>
              <c:f>'BIFUbC-coal'!$A$21</c:f>
              <c:strCache>
                <c:ptCount val="1"/>
                <c:pt idx="0">
                  <c:v>road vehicles 29</c:v>
                </c:pt>
              </c:strCache>
            </c:strRef>
          </c:tx>
          <c:spPr>
            <a:ln w="28575" cap="rnd">
              <a:solidFill>
                <a:schemeClr val="accent2">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DEAB-433F-88CD-B26F27CCCEF2}"/>
            </c:ext>
          </c:extLst>
        </c:ser>
        <c:ser>
          <c:idx val="20"/>
          <c:order val="20"/>
          <c:tx>
            <c:strRef>
              <c:f>'BIFUbC-coal'!$A$22</c:f>
              <c:strCache>
                <c:ptCount val="1"/>
                <c:pt idx="0">
                  <c:v>nonroad vehicles 30</c:v>
                </c:pt>
              </c:strCache>
            </c:strRef>
          </c:tx>
          <c:spPr>
            <a:ln w="28575" cap="rnd">
              <a:solidFill>
                <a:schemeClr val="accent3">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DEAB-433F-88CD-B26F27CCCEF2}"/>
            </c:ext>
          </c:extLst>
        </c:ser>
        <c:ser>
          <c:idx val="21"/>
          <c:order val="21"/>
          <c:tx>
            <c:strRef>
              <c:f>'BIFUbC-coal'!$A$23</c:f>
              <c:strCache>
                <c:ptCount val="1"/>
                <c:pt idx="0">
                  <c:v>other manufacturing 31T33</c:v>
                </c:pt>
              </c:strCache>
            </c:strRef>
          </c:tx>
          <c:spPr>
            <a:ln w="28575" cap="rnd">
              <a:solidFill>
                <a:schemeClr val="accent4">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'BIFUbC-coal'!$B$23:$AF$23</c:f>
              <c:numCache>
                <c:formatCode>0.00E+00</c:formatCode>
                <c:ptCount val="31"/>
                <c:pt idx="0">
                  <c:v>73359810506.07608</c:v>
                </c:pt>
                <c:pt idx="1">
                  <c:v>77097109470.580246</c:v>
                </c:pt>
                <c:pt idx="2">
                  <c:v>80834408435.084427</c:v>
                </c:pt>
                <c:pt idx="3">
                  <c:v>84571707399.588593</c:v>
                </c:pt>
                <c:pt idx="4">
                  <c:v>88309006364.091141</c:v>
                </c:pt>
                <c:pt idx="5">
                  <c:v>92046305328.595184</c:v>
                </c:pt>
                <c:pt idx="6">
                  <c:v>94203025107.514084</c:v>
                </c:pt>
                <c:pt idx="7">
                  <c:v>96359744886.432846</c:v>
                </c:pt>
                <c:pt idx="8">
                  <c:v>98516464665.351624</c:v>
                </c:pt>
                <c:pt idx="9">
                  <c:v>100673184444.27039</c:v>
                </c:pt>
                <c:pt idx="10">
                  <c:v>102829904223.18982</c:v>
                </c:pt>
                <c:pt idx="11">
                  <c:v>104330088300.76379</c:v>
                </c:pt>
                <c:pt idx="12">
                  <c:v>105830272378.33762</c:v>
                </c:pt>
                <c:pt idx="13">
                  <c:v>107330456455.91144</c:v>
                </c:pt>
                <c:pt idx="14">
                  <c:v>108830640533.48526</c:v>
                </c:pt>
                <c:pt idx="15">
                  <c:v>110330824611.05858</c:v>
                </c:pt>
                <c:pt idx="16">
                  <c:v>111299214770.54285</c:v>
                </c:pt>
                <c:pt idx="17">
                  <c:v>112267604930.02702</c:v>
                </c:pt>
                <c:pt idx="18">
                  <c:v>113235995089.51118</c:v>
                </c:pt>
                <c:pt idx="19">
                  <c:v>114204385248.99535</c:v>
                </c:pt>
                <c:pt idx="20">
                  <c:v>115172775408.47929</c:v>
                </c:pt>
                <c:pt idx="21">
                  <c:v>116850224125.41656</c:v>
                </c:pt>
                <c:pt idx="22">
                  <c:v>118044223825.9082</c:v>
                </c:pt>
                <c:pt idx="23">
                  <c:v>119238223526.40025</c:v>
                </c:pt>
                <c:pt idx="24">
                  <c:v>120432223226.89189</c:v>
                </c:pt>
                <c:pt idx="25">
                  <c:v>121626222927.38394</c:v>
                </c:pt>
                <c:pt idx="26">
                  <c:v>122820222627.87558</c:v>
                </c:pt>
                <c:pt idx="27">
                  <c:v>124014222328.36763</c:v>
                </c:pt>
                <c:pt idx="28">
                  <c:v>125208222028.85927</c:v>
                </c:pt>
                <c:pt idx="29">
                  <c:v>126402221729.35092</c:v>
                </c:pt>
                <c:pt idx="30">
                  <c:v>127596221429.84297</c:v>
                </c:pt>
              </c:numCache>
            </c:numRef>
          </c:val>
          <c:smooth val="0"/>
          <c:extLst>
            <c:ext xmlns:c16="http://schemas.microsoft.com/office/drawing/2014/chart" uri="{C3380CC4-5D6E-409C-BE32-E72D297353CC}">
              <c16:uniqueId val="{00000014-DEAB-433F-88CD-B26F27CCCEF2}"/>
            </c:ext>
          </c:extLst>
        </c:ser>
        <c:ser>
          <c:idx val="22"/>
          <c:order val="22"/>
          <c:tx>
            <c:strRef>
              <c:f>'BIFUbC-coal'!$A$24</c:f>
              <c:strCache>
                <c:ptCount val="1"/>
                <c:pt idx="0">
                  <c:v>energy pipelines and gas processing 352T353</c:v>
                </c:pt>
              </c:strCache>
            </c:strRef>
          </c:tx>
          <c:spPr>
            <a:ln w="28575" cap="rnd">
              <a:solidFill>
                <a:schemeClr val="accent5">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DEAB-433F-88CD-B26F27CCCEF2}"/>
            </c:ext>
          </c:extLst>
        </c:ser>
        <c:ser>
          <c:idx val="23"/>
          <c:order val="23"/>
          <c:tx>
            <c:strRef>
              <c:f>'BIFUbC-coal'!$A$25</c:f>
              <c:strCache>
                <c:ptCount val="1"/>
                <c:pt idx="0">
                  <c:v>water and waste 36T39</c:v>
                </c:pt>
              </c:strCache>
            </c:strRef>
          </c:tx>
          <c:spPr>
            <a:ln w="28575" cap="rnd">
              <a:solidFill>
                <a:schemeClr val="accent6">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DEAB-433F-88CD-B26F27CCCEF2}"/>
            </c:ext>
          </c:extLst>
        </c:ser>
        <c:ser>
          <c:idx val="24"/>
          <c:order val="24"/>
          <c:tx>
            <c:strRef>
              <c:f>'BIFUbC-coal'!$A$26</c:f>
              <c:strCache>
                <c:ptCount val="1"/>
                <c:pt idx="0">
                  <c:v>construction 41T43</c:v>
                </c:pt>
              </c:strCache>
            </c:strRef>
          </c:tx>
          <c:spPr>
            <a:ln w="28575" cap="rnd">
              <a:solidFill>
                <a:schemeClr val="accent1">
                  <a:lumMod val="60000"/>
                  <a:lumOff val="4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'BIFUbC-coal'!$B$26:$AF$26</c:f>
              <c:numCache>
                <c:formatCode>0.00E+00</c:formatCode>
                <c:ptCount val="31"/>
                <c:pt idx="0">
                  <c:v>20790063.399744157</c:v>
                </c:pt>
                <c:pt idx="1">
                  <c:v>21849208.480406605</c:v>
                </c:pt>
                <c:pt idx="2">
                  <c:v>22908353.561069053</c:v>
                </c:pt>
                <c:pt idx="3">
                  <c:v>23967498.641731504</c:v>
                </c:pt>
                <c:pt idx="4">
                  <c:v>25026643.722393494</c:v>
                </c:pt>
                <c:pt idx="5">
                  <c:v>26085788.803055905</c:v>
                </c:pt>
                <c:pt idx="6">
                  <c:v>26697000.045695256</c:v>
                </c:pt>
                <c:pt idx="7">
                  <c:v>27308211.288334571</c:v>
                </c:pt>
                <c:pt idx="8">
                  <c:v>27919422.530973885</c:v>
                </c:pt>
                <c:pt idx="9">
                  <c:v>28530633.7736132</c:v>
                </c:pt>
                <c:pt idx="10">
                  <c:v>29141845.0162527</c:v>
                </c:pt>
                <c:pt idx="11">
                  <c:v>29566994.997814696</c:v>
                </c:pt>
                <c:pt idx="12">
                  <c:v>29992144.979376648</c:v>
                </c:pt>
                <c:pt idx="13">
                  <c:v>30417294.960938599</c:v>
                </c:pt>
                <c:pt idx="14">
                  <c:v>30842444.94250055</c:v>
                </c:pt>
                <c:pt idx="15">
                  <c:v>31267594.924062356</c:v>
                </c:pt>
                <c:pt idx="16">
                  <c:v>31542035.284151606</c:v>
                </c:pt>
                <c:pt idx="17">
                  <c:v>31816475.644240819</c:v>
                </c:pt>
                <c:pt idx="18">
                  <c:v>32090916.004330035</c:v>
                </c:pt>
                <c:pt idx="19">
                  <c:v>32365356.364419252</c:v>
                </c:pt>
                <c:pt idx="20">
                  <c:v>32639796.724508405</c:v>
                </c:pt>
                <c:pt idx="21">
                  <c:v>33115183.246561334</c:v>
                </c:pt>
                <c:pt idx="22">
                  <c:v>33453561.021820728</c:v>
                </c:pt>
                <c:pt idx="23">
                  <c:v>33791938.797080234</c:v>
                </c:pt>
                <c:pt idx="24">
                  <c:v>34130316.572339632</c:v>
                </c:pt>
                <c:pt idx="25">
                  <c:v>34468694.347599141</c:v>
                </c:pt>
                <c:pt idx="26">
                  <c:v>34807072.122858532</c:v>
                </c:pt>
                <c:pt idx="27">
                  <c:v>35145449.898118041</c:v>
                </c:pt>
                <c:pt idx="28">
                  <c:v>35483827.673377439</c:v>
                </c:pt>
                <c:pt idx="29">
                  <c:v>35822205.44863683</c:v>
                </c:pt>
                <c:pt idx="30">
                  <c:v>36160583.22389634</c:v>
                </c:pt>
              </c:numCache>
            </c:numRef>
          </c:val>
          <c:smooth val="0"/>
          <c:extLst>
            <c:ext xmlns:c16="http://schemas.microsoft.com/office/drawing/2014/chart" uri="{C3380CC4-5D6E-409C-BE32-E72D297353CC}">
              <c16:uniqueId val="{00000017-DEAB-433F-88CD-B26F27CCCEF2}"/>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'BIFUbC-natural-gas'!$A$2</c:f>
              <c:strCache>
                <c:ptCount val="1"/>
                <c:pt idx="0">
                  <c:v>agriculture and forestry 01T03</c:v>
                </c:pt>
              </c:strCache>
            </c:strRef>
          </c:tx>
          <c:spPr>
            <a:ln w="28575" cap="rnd">
              <a:solidFill>
                <a:schemeClr val="accent1"/>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'BIFUbC-natural-gas'!$B$2:$AF$2</c:f>
              <c:numCache>
                <c:formatCode>0.00E+00</c:formatCode>
                <c:ptCount val="31"/>
                <c:pt idx="0">
                  <c:v>1472748.1585198892</c:v>
                </c:pt>
                <c:pt idx="1">
                  <c:v>1496137.1916398646</c:v>
                </c:pt>
                <c:pt idx="2">
                  <c:v>1519526.2247598316</c:v>
                </c:pt>
                <c:pt idx="3">
                  <c:v>1542915.2578798069</c:v>
                </c:pt>
                <c:pt idx="4">
                  <c:v>1566304.2909997823</c:v>
                </c:pt>
                <c:pt idx="5">
                  <c:v>1589693.3241197532</c:v>
                </c:pt>
                <c:pt idx="6">
                  <c:v>1616679.0703370436</c:v>
                </c:pt>
                <c:pt idx="7">
                  <c:v>1643664.8165543212</c:v>
                </c:pt>
                <c:pt idx="8">
                  <c:v>1670650.5627716072</c:v>
                </c:pt>
                <c:pt idx="9">
                  <c:v>1697636.3089888932</c:v>
                </c:pt>
                <c:pt idx="10">
                  <c:v>1724622.0552061785</c:v>
                </c:pt>
                <c:pt idx="11">
                  <c:v>1752840.6527734937</c:v>
                </c:pt>
                <c:pt idx="12">
                  <c:v>1781059.250340808</c:v>
                </c:pt>
                <c:pt idx="13">
                  <c:v>1809277.8479081139</c:v>
                </c:pt>
                <c:pt idx="14">
                  <c:v>1837496.4454754281</c:v>
                </c:pt>
                <c:pt idx="15">
                  <c:v>1865715.0430427436</c:v>
                </c:pt>
                <c:pt idx="16">
                  <c:v>1897769.1781434719</c:v>
                </c:pt>
                <c:pt idx="17">
                  <c:v>1929823.3132442099</c:v>
                </c:pt>
                <c:pt idx="18">
                  <c:v>1961877.4483449394</c:v>
                </c:pt>
                <c:pt idx="19">
                  <c:v>1993931.5834456773</c:v>
                </c:pt>
                <c:pt idx="20">
                  <c:v>2025985.7185464143</c:v>
                </c:pt>
                <c:pt idx="21">
                  <c:v>2052925.8036025828</c:v>
                </c:pt>
                <c:pt idx="22">
                  <c:v>2083352.7409618571</c:v>
                </c:pt>
                <c:pt idx="23">
                  <c:v>2113779.6783211399</c:v>
                </c:pt>
                <c:pt idx="24">
                  <c:v>2144206.6156804231</c:v>
                </c:pt>
                <c:pt idx="25">
                  <c:v>2174633.5530397058</c:v>
                </c:pt>
                <c:pt idx="26">
                  <c:v>2205060.4903989891</c:v>
                </c:pt>
                <c:pt idx="27">
                  <c:v>2235487.4277582718</c:v>
                </c:pt>
                <c:pt idx="28">
                  <c:v>2265914.3651175546</c:v>
                </c:pt>
                <c:pt idx="29">
                  <c:v>2296341.3024768378</c:v>
                </c:pt>
                <c:pt idx="30">
                  <c:v>2326768.2398361205</c:v>
                </c:pt>
              </c:numCache>
            </c:numRef>
          </c:val>
          <c:smooth val="0"/>
          <c:extLst>
            <c:ext xmlns:c16="http://schemas.microsoft.com/office/drawing/2014/chart" uri="{C3380CC4-5D6E-409C-BE32-E72D297353CC}">
              <c16:uniqueId val="{00000000-9B0E-4789-92E7-780CE951D50E}"/>
            </c:ext>
          </c:extLst>
        </c:ser>
        <c:ser>
          <c:idx val="1"/>
          <c:order val="1"/>
          <c:tx>
            <c:strRef>
              <c:f>'BIFUbC-natural-gas'!$A$3</c:f>
              <c:strCache>
                <c:ptCount val="1"/>
                <c:pt idx="0">
                  <c:v>coal mining 05</c:v>
                </c:pt>
              </c:strCache>
            </c:strRef>
          </c:tx>
          <c:spPr>
            <a:ln w="28575" cap="rnd">
              <a:solidFill>
                <a:schemeClr val="accent2"/>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9B0E-4789-92E7-780CE951D50E}"/>
            </c:ext>
          </c:extLst>
        </c:ser>
        <c:ser>
          <c:idx val="2"/>
          <c:order val="2"/>
          <c:tx>
            <c:strRef>
              <c:f>'BIFUbC-natural-gas'!$A$4</c:f>
              <c:strCache>
                <c:ptCount val="1"/>
                <c:pt idx="0">
                  <c:v>oil and gas extraction 06</c:v>
                </c:pt>
              </c:strCache>
            </c:strRef>
          </c:tx>
          <c:spPr>
            <a:ln w="28575" cap="rnd">
              <a:solidFill>
                <a:schemeClr val="accent3"/>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9B0E-4789-92E7-780CE951D50E}"/>
            </c:ext>
          </c:extLst>
        </c:ser>
        <c:ser>
          <c:idx val="3"/>
          <c:order val="3"/>
          <c:tx>
            <c:strRef>
              <c:f>'BIFUbC-natural-gas'!$A$5</c:f>
              <c:strCache>
                <c:ptCount val="1"/>
                <c:pt idx="0">
                  <c:v>other mining and quarrying 07T08</c:v>
                </c:pt>
              </c:strCache>
            </c:strRef>
          </c:tx>
          <c:spPr>
            <a:ln w="28575" cap="rnd">
              <a:solidFill>
                <a:schemeClr val="accent4"/>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9B0E-4789-92E7-780CE951D50E}"/>
            </c:ext>
          </c:extLst>
        </c:ser>
        <c:ser>
          <c:idx val="4"/>
          <c:order val="4"/>
          <c:tx>
            <c:strRef>
              <c:f>'BIFUbC-natural-gas'!$A$6</c:f>
              <c:strCache>
                <c:ptCount val="1"/>
                <c:pt idx="0">
                  <c:v>food beverage and tobacco 10T12</c:v>
                </c:pt>
              </c:strCache>
            </c:strRef>
          </c:tx>
          <c:spPr>
            <a:ln w="28575" cap="rnd">
              <a:solidFill>
                <a:schemeClr val="accent5"/>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'BIFUbC-natural-gas'!$B$6:$AF$6</c:f>
              <c:numCache>
                <c:formatCode>0.00E+00</c:formatCode>
                <c:ptCount val="31"/>
                <c:pt idx="0">
                  <c:v>29183438698.92823</c:v>
                </c:pt>
                <c:pt idx="1">
                  <c:v>29646907222.270329</c:v>
                </c:pt>
                <c:pt idx="2">
                  <c:v>30110375745.612255</c:v>
                </c:pt>
                <c:pt idx="3">
                  <c:v>30573844268.95435</c:v>
                </c:pt>
                <c:pt idx="4">
                  <c:v>31037312792.296444</c:v>
                </c:pt>
                <c:pt idx="5">
                  <c:v>31500781315.638451</c:v>
                </c:pt>
                <c:pt idx="6">
                  <c:v>32035520989.846298</c:v>
                </c:pt>
                <c:pt idx="7">
                  <c:v>32570260664.053886</c:v>
                </c:pt>
                <c:pt idx="8">
                  <c:v>33105000338.261646</c:v>
                </c:pt>
                <c:pt idx="9">
                  <c:v>33639740012.469402</c:v>
                </c:pt>
                <c:pt idx="10">
                  <c:v>34174479686.677143</c:v>
                </c:pt>
                <c:pt idx="11">
                  <c:v>34733649092.193901</c:v>
                </c:pt>
                <c:pt idx="12">
                  <c:v>35292818497.710648</c:v>
                </c:pt>
                <c:pt idx="13">
                  <c:v>35851987903.227219</c:v>
                </c:pt>
                <c:pt idx="14">
                  <c:v>36411157308.743965</c:v>
                </c:pt>
                <c:pt idx="15">
                  <c:v>36970326714.260727</c:v>
                </c:pt>
                <c:pt idx="16">
                  <c:v>37605499728.294167</c:v>
                </c:pt>
                <c:pt idx="17">
                  <c:v>38240672742.327789</c:v>
                </c:pt>
                <c:pt idx="18">
                  <c:v>38875845756.361244</c:v>
                </c:pt>
                <c:pt idx="19">
                  <c:v>39511018770.394867</c:v>
                </c:pt>
                <c:pt idx="20">
                  <c:v>40146191784.428474</c:v>
                </c:pt>
                <c:pt idx="21">
                  <c:v>40680026653.772827</c:v>
                </c:pt>
                <c:pt idx="22">
                  <c:v>41282955712.677864</c:v>
                </c:pt>
                <c:pt idx="23">
                  <c:v>41885884771.583061</c:v>
                </c:pt>
                <c:pt idx="24">
                  <c:v>42488813830.488258</c:v>
                </c:pt>
                <c:pt idx="25">
                  <c:v>43091742889.393463</c:v>
                </c:pt>
                <c:pt idx="26">
                  <c:v>43694671948.29866</c:v>
                </c:pt>
                <c:pt idx="27">
                  <c:v>44297601007.203857</c:v>
                </c:pt>
                <c:pt idx="28">
                  <c:v>44900530066.109062</c:v>
                </c:pt>
                <c:pt idx="29">
                  <c:v>45503459125.014259</c:v>
                </c:pt>
                <c:pt idx="30">
                  <c:v>46106388183.919456</c:v>
                </c:pt>
              </c:numCache>
            </c:numRef>
          </c:val>
          <c:smooth val="0"/>
          <c:extLst>
            <c:ext xmlns:c16="http://schemas.microsoft.com/office/drawing/2014/chart" uri="{C3380CC4-5D6E-409C-BE32-E72D297353CC}">
              <c16:uniqueId val="{00000004-9B0E-4789-92E7-780CE951D50E}"/>
            </c:ext>
          </c:extLst>
        </c:ser>
        <c:ser>
          <c:idx val="5"/>
          <c:order val="5"/>
          <c:tx>
            <c:strRef>
              <c:f>'BIFUbC-natural-gas'!$A$7</c:f>
              <c:strCache>
                <c:ptCount val="1"/>
                <c:pt idx="0">
                  <c:v>textiles apparel and leather 13T15</c:v>
                </c:pt>
              </c:strCache>
            </c:strRef>
          </c:tx>
          <c:spPr>
            <a:ln w="28575" cap="rnd">
              <a:solidFill>
                <a:schemeClr val="accent6"/>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'BIFUbC-natural-gas'!$B$7:$AF$7</c:f>
              <c:numCache>
                <c:formatCode>0.00E+00</c:formatCode>
                <c:ptCount val="31"/>
                <c:pt idx="0">
                  <c:v>9374149791.0394764</c:v>
                </c:pt>
                <c:pt idx="1">
                  <c:v>9523022698.2407856</c:v>
                </c:pt>
                <c:pt idx="2">
                  <c:v>9671895605.4420433</c:v>
                </c:pt>
                <c:pt idx="3">
                  <c:v>9820768512.6433544</c:v>
                </c:pt>
                <c:pt idx="4">
                  <c:v>9969641419.8446636</c:v>
                </c:pt>
                <c:pt idx="5">
                  <c:v>10118514327.045946</c:v>
                </c:pt>
                <c:pt idx="6">
                  <c:v>10290280576.285797</c:v>
                </c:pt>
                <c:pt idx="7">
                  <c:v>10462046825.525564</c:v>
                </c:pt>
                <c:pt idx="8">
                  <c:v>10633813074.765387</c:v>
                </c:pt>
                <c:pt idx="9">
                  <c:v>10805579324.005209</c:v>
                </c:pt>
                <c:pt idx="10">
                  <c:v>10977345573.245026</c:v>
                </c:pt>
                <c:pt idx="11">
                  <c:v>11156959011.536417</c:v>
                </c:pt>
                <c:pt idx="12">
                  <c:v>11336572449.827805</c:v>
                </c:pt>
                <c:pt idx="13">
                  <c:v>11516185888.119139</c:v>
                </c:pt>
                <c:pt idx="14">
                  <c:v>11695799326.410528</c:v>
                </c:pt>
                <c:pt idx="15">
                  <c:v>11875412764.701921</c:v>
                </c:pt>
                <c:pt idx="16">
                  <c:v>12079439680.042578</c:v>
                </c:pt>
                <c:pt idx="17">
                  <c:v>12283466595.383293</c:v>
                </c:pt>
                <c:pt idx="18">
                  <c:v>12487493510.723955</c:v>
                </c:pt>
                <c:pt idx="19">
                  <c:v>12691520426.064672</c:v>
                </c:pt>
                <c:pt idx="20">
                  <c:v>12895547341.405384</c:v>
                </c:pt>
                <c:pt idx="21">
                  <c:v>13067022954.01363</c:v>
                </c:pt>
                <c:pt idx="22">
                  <c:v>13260692636.666683</c:v>
                </c:pt>
                <c:pt idx="23">
                  <c:v>13454362319.31979</c:v>
                </c:pt>
                <c:pt idx="24">
                  <c:v>13648032001.972895</c:v>
                </c:pt>
                <c:pt idx="25">
                  <c:v>13841701684.626001</c:v>
                </c:pt>
                <c:pt idx="26">
                  <c:v>14035371367.279108</c:v>
                </c:pt>
                <c:pt idx="27">
                  <c:v>14229041049.932213</c:v>
                </c:pt>
                <c:pt idx="28">
                  <c:v>14422710732.58532</c:v>
                </c:pt>
                <c:pt idx="29">
                  <c:v>14616380415.238424</c:v>
                </c:pt>
                <c:pt idx="30">
                  <c:v>14810050097.891531</c:v>
                </c:pt>
              </c:numCache>
            </c:numRef>
          </c:val>
          <c:smooth val="0"/>
          <c:extLst>
            <c:ext xmlns:c16="http://schemas.microsoft.com/office/drawing/2014/chart" uri="{C3380CC4-5D6E-409C-BE32-E72D297353CC}">
              <c16:uniqueId val="{00000005-9B0E-4789-92E7-780CE951D50E}"/>
            </c:ext>
          </c:extLst>
        </c:ser>
        <c:ser>
          <c:idx val="6"/>
          <c:order val="6"/>
          <c:tx>
            <c:strRef>
              <c:f>'BIFUbC-natural-gas'!$A$8</c:f>
              <c:strCache>
                <c:ptCount val="1"/>
                <c:pt idx="0">
                  <c:v>wood products 16</c:v>
                </c:pt>
              </c:strCache>
            </c:strRef>
          </c:tx>
          <c:spPr>
            <a:ln w="28575" cap="rnd">
              <a:solidFill>
                <a:schemeClr val="accent1">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'BIFUbC-natural-gas'!$B$8:$AF$8</c:f>
              <c:numCache>
                <c:formatCode>0.00E+00</c:formatCode>
                <c:ptCount val="31"/>
                <c:pt idx="0">
                  <c:v>969858543.41553688</c:v>
                </c:pt>
                <c:pt idx="1">
                  <c:v>985261077.42137432</c:v>
                </c:pt>
                <c:pt idx="2">
                  <c:v>1000663611.4272063</c:v>
                </c:pt>
                <c:pt idx="3">
                  <c:v>1016066145.4330437</c:v>
                </c:pt>
                <c:pt idx="4">
                  <c:v>1031468679.4388812</c:v>
                </c:pt>
                <c:pt idx="5">
                  <c:v>1046871213.4447156</c:v>
                </c:pt>
                <c:pt idx="6">
                  <c:v>1064642314.6121995</c:v>
                </c:pt>
                <c:pt idx="7">
                  <c:v>1082413415.779675</c:v>
                </c:pt>
                <c:pt idx="8">
                  <c:v>1100184516.947156</c:v>
                </c:pt>
                <c:pt idx="9">
                  <c:v>1117955618.1146371</c:v>
                </c:pt>
                <c:pt idx="10">
                  <c:v>1135726719.2821176</c:v>
                </c:pt>
                <c:pt idx="11">
                  <c:v>1154309698.1679106</c:v>
                </c:pt>
                <c:pt idx="12">
                  <c:v>1172892677.0537028</c:v>
                </c:pt>
                <c:pt idx="13">
                  <c:v>1191475655.9394896</c:v>
                </c:pt>
                <c:pt idx="14">
                  <c:v>1210058634.8252821</c:v>
                </c:pt>
                <c:pt idx="15">
                  <c:v>1228641613.7110751</c:v>
                </c:pt>
                <c:pt idx="16">
                  <c:v>1249750434.3871646</c:v>
                </c:pt>
                <c:pt idx="17">
                  <c:v>1270859255.0632603</c:v>
                </c:pt>
                <c:pt idx="18">
                  <c:v>1291968075.7393503</c:v>
                </c:pt>
                <c:pt idx="19">
                  <c:v>1313076896.415446</c:v>
                </c:pt>
                <c:pt idx="20">
                  <c:v>1334185717.0915413</c:v>
                </c:pt>
                <c:pt idx="21">
                  <c:v>1351926748.713896</c:v>
                </c:pt>
                <c:pt idx="22">
                  <c:v>1371964000.1456134</c:v>
                </c:pt>
                <c:pt idx="23">
                  <c:v>1392001251.5773363</c:v>
                </c:pt>
                <c:pt idx="24">
                  <c:v>1412038503.0090592</c:v>
                </c:pt>
                <c:pt idx="25">
                  <c:v>1432075754.4407821</c:v>
                </c:pt>
                <c:pt idx="26">
                  <c:v>1452113005.8725049</c:v>
                </c:pt>
                <c:pt idx="27">
                  <c:v>1472150257.3042278</c:v>
                </c:pt>
                <c:pt idx="28">
                  <c:v>1492187508.7359507</c:v>
                </c:pt>
                <c:pt idx="29">
                  <c:v>1512224760.1676736</c:v>
                </c:pt>
                <c:pt idx="30">
                  <c:v>1532262011.5993965</c:v>
                </c:pt>
              </c:numCache>
            </c:numRef>
          </c:val>
          <c:smooth val="0"/>
          <c:extLst>
            <c:ext xmlns:c16="http://schemas.microsoft.com/office/drawing/2014/chart" uri="{C3380CC4-5D6E-409C-BE32-E72D297353CC}">
              <c16:uniqueId val="{00000006-9B0E-4789-92E7-780CE951D50E}"/>
            </c:ext>
          </c:extLst>
        </c:ser>
        <c:ser>
          <c:idx val="7"/>
          <c:order val="7"/>
          <c:tx>
            <c:strRef>
              <c:f>'BIFUbC-natural-gas'!$A$9</c:f>
              <c:strCache>
                <c:ptCount val="1"/>
                <c:pt idx="0">
                  <c:v>pulp paper and printing 17T18</c:v>
                </c:pt>
              </c:strCache>
            </c:strRef>
          </c:tx>
          <c:spPr>
            <a:ln w="28575" cap="rnd">
              <a:solidFill>
                <a:schemeClr val="accent2">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'BIFUbC-natural-gas'!$B$9:$AF$9</c:f>
              <c:numCache>
                <c:formatCode>0.00E+00</c:formatCode>
                <c:ptCount val="31"/>
                <c:pt idx="0">
                  <c:v>10512296752.081005</c:v>
                </c:pt>
                <c:pt idx="1">
                  <c:v>10679244818.170277</c:v>
                </c:pt>
                <c:pt idx="2">
                  <c:v>10846192884.259489</c:v>
                </c:pt>
                <c:pt idx="3">
                  <c:v>11013140950.348761</c:v>
                </c:pt>
                <c:pt idx="4">
                  <c:v>11180089016.438034</c:v>
                </c:pt>
                <c:pt idx="5">
                  <c:v>11347037082.527273</c:v>
                </c:pt>
                <c:pt idx="6">
                  <c:v>11539658048.081633</c:v>
                </c:pt>
                <c:pt idx="7">
                  <c:v>11732279013.635899</c:v>
                </c:pt>
                <c:pt idx="8">
                  <c:v>11924899979.190226</c:v>
                </c:pt>
                <c:pt idx="9">
                  <c:v>12117520944.744553</c:v>
                </c:pt>
                <c:pt idx="10">
                  <c:v>12310141910.298874</c:v>
                </c:pt>
                <c:pt idx="11">
                  <c:v>12511562818.441982</c:v>
                </c:pt>
                <c:pt idx="12">
                  <c:v>12712983726.585087</c:v>
                </c:pt>
                <c:pt idx="13">
                  <c:v>12914404634.72813</c:v>
                </c:pt>
                <c:pt idx="14">
                  <c:v>13115825542.871233</c:v>
                </c:pt>
                <c:pt idx="15">
                  <c:v>13317246451.014345</c:v>
                </c:pt>
                <c:pt idx="16">
                  <c:v>13546044958.322477</c:v>
                </c:pt>
                <c:pt idx="17">
                  <c:v>13774843465.63068</c:v>
                </c:pt>
                <c:pt idx="18">
                  <c:v>14003641972.93882</c:v>
                </c:pt>
                <c:pt idx="19">
                  <c:v>14232440480.247021</c:v>
                </c:pt>
                <c:pt idx="20">
                  <c:v>14461238987.555216</c:v>
                </c:pt>
                <c:pt idx="21">
                  <c:v>14653534029.309919</c:v>
                </c:pt>
                <c:pt idx="22">
                  <c:v>14870717797.578304</c:v>
                </c:pt>
                <c:pt idx="23">
                  <c:v>15087901565.846748</c:v>
                </c:pt>
                <c:pt idx="24">
                  <c:v>15305085334.115192</c:v>
                </c:pt>
                <c:pt idx="25">
                  <c:v>15522269102.383638</c:v>
                </c:pt>
                <c:pt idx="26">
                  <c:v>15739452870.652082</c:v>
                </c:pt>
                <c:pt idx="27">
                  <c:v>15956636638.920527</c:v>
                </c:pt>
                <c:pt idx="28">
                  <c:v>16173820407.188971</c:v>
                </c:pt>
                <c:pt idx="29">
                  <c:v>16391004175.457417</c:v>
                </c:pt>
                <c:pt idx="30">
                  <c:v>16608187943.725861</c:v>
                </c:pt>
              </c:numCache>
            </c:numRef>
          </c:val>
          <c:smooth val="0"/>
          <c:extLst>
            <c:ext xmlns:c16="http://schemas.microsoft.com/office/drawing/2014/chart" uri="{C3380CC4-5D6E-409C-BE32-E72D297353CC}">
              <c16:uniqueId val="{00000007-9B0E-4789-92E7-780CE951D50E}"/>
            </c:ext>
          </c:extLst>
        </c:ser>
        <c:ser>
          <c:idx val="8"/>
          <c:order val="8"/>
          <c:tx>
            <c:strRef>
              <c:f>'BIFUbC-natural-gas'!$A$10</c:f>
              <c:strCache>
                <c:ptCount val="1"/>
                <c:pt idx="0">
                  <c:v>refined petroleum and coke 19</c:v>
                </c:pt>
              </c:strCache>
            </c:strRef>
          </c:tx>
          <c:spPr>
            <a:ln w="28575" cap="rnd">
              <a:solidFill>
                <a:schemeClr val="accent3">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8-9B0E-4789-92E7-780CE951D50E}"/>
            </c:ext>
          </c:extLst>
        </c:ser>
        <c:ser>
          <c:idx val="9"/>
          <c:order val="9"/>
          <c:tx>
            <c:strRef>
              <c:f>'BIFUbC-natural-gas'!$A$11</c:f>
              <c:strCache>
                <c:ptCount val="1"/>
                <c:pt idx="0">
                  <c:v>chemicals 20</c:v>
                </c:pt>
              </c:strCache>
            </c:strRef>
          </c:tx>
          <c:spPr>
            <a:ln w="28575" cap="rnd">
              <a:solidFill>
                <a:schemeClr val="accent4">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'BIFUbC-natural-gas'!$B$11:$AF$11</c:f>
              <c:numCache>
                <c:formatCode>0.00E+00</c:formatCode>
                <c:ptCount val="31"/>
                <c:pt idx="0">
                  <c:v>75758622954.99202</c:v>
                </c:pt>
                <c:pt idx="1">
                  <c:v>78360523433.797058</c:v>
                </c:pt>
                <c:pt idx="2">
                  <c:v>80962423912.603043</c:v>
                </c:pt>
                <c:pt idx="3">
                  <c:v>83564324391.408081</c:v>
                </c:pt>
                <c:pt idx="4">
                  <c:v>86166224870.21312</c:v>
                </c:pt>
                <c:pt idx="5">
                  <c:v>88768125349.018265</c:v>
                </c:pt>
                <c:pt idx="6">
                  <c:v>90738175128.30452</c:v>
                </c:pt>
                <c:pt idx="7">
                  <c:v>92708224907.590881</c:v>
                </c:pt>
                <c:pt idx="8">
                  <c:v>94678274686.877243</c:v>
                </c:pt>
                <c:pt idx="9">
                  <c:v>96648324466.163132</c:v>
                </c:pt>
                <c:pt idx="10">
                  <c:v>98618374245.449783</c:v>
                </c:pt>
                <c:pt idx="11">
                  <c:v>99537730809.116745</c:v>
                </c:pt>
                <c:pt idx="12">
                  <c:v>100457087372.78377</c:v>
                </c:pt>
                <c:pt idx="13">
                  <c:v>101376443936.45078</c:v>
                </c:pt>
                <c:pt idx="14">
                  <c:v>102295800500.11755</c:v>
                </c:pt>
                <c:pt idx="15">
                  <c:v>103215157063.78452</c:v>
                </c:pt>
                <c:pt idx="16">
                  <c:v>103493281738.50726</c:v>
                </c:pt>
                <c:pt idx="17">
                  <c:v>103771406413.23007</c:v>
                </c:pt>
                <c:pt idx="18">
                  <c:v>104049531087.95287</c:v>
                </c:pt>
                <c:pt idx="19">
                  <c:v>104327655762.67555</c:v>
                </c:pt>
                <c:pt idx="20">
                  <c:v>104605780437.39839</c:v>
                </c:pt>
                <c:pt idx="21">
                  <c:v>105738880964.04678</c:v>
                </c:pt>
                <c:pt idx="22">
                  <c:v>106289043409.83672</c:v>
                </c:pt>
                <c:pt idx="23">
                  <c:v>106839205855.62665</c:v>
                </c:pt>
                <c:pt idx="24">
                  <c:v>107389368301.4166</c:v>
                </c:pt>
                <c:pt idx="25">
                  <c:v>107939530747.20653</c:v>
                </c:pt>
                <c:pt idx="26">
                  <c:v>108489693192.9967</c:v>
                </c:pt>
                <c:pt idx="27">
                  <c:v>109039855638.78664</c:v>
                </c:pt>
                <c:pt idx="28">
                  <c:v>109590018084.57658</c:v>
                </c:pt>
                <c:pt idx="29">
                  <c:v>110140180530.36652</c:v>
                </c:pt>
                <c:pt idx="30">
                  <c:v>110690342976.15645</c:v>
                </c:pt>
              </c:numCache>
            </c:numRef>
          </c:val>
          <c:smooth val="0"/>
          <c:extLst>
            <c:ext xmlns:c16="http://schemas.microsoft.com/office/drawing/2014/chart" uri="{C3380CC4-5D6E-409C-BE32-E72D297353CC}">
              <c16:uniqueId val="{00000009-9B0E-4789-92E7-780CE951D50E}"/>
            </c:ext>
          </c:extLst>
        </c:ser>
        <c:ser>
          <c:idx val="10"/>
          <c:order val="10"/>
          <c:tx>
            <c:strRef>
              <c:f>'BIFUbC-natural-gas'!$A$12</c:f>
              <c:strCache>
                <c:ptCount val="1"/>
                <c:pt idx="0">
                  <c:v>rubber and plastic products 22</c:v>
                </c:pt>
              </c:strCache>
            </c:strRef>
          </c:tx>
          <c:spPr>
            <a:ln w="28575" cap="rnd">
              <a:solidFill>
                <a:schemeClr val="accent5">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'BIFUbC-natural-gas'!$B$12:$AF$12</c:f>
              <c:numCache>
                <c:formatCode>0.00E+00</c:formatCode>
                <c:ptCount val="31"/>
                <c:pt idx="0">
                  <c:v>79791825871.818527</c:v>
                </c:pt>
                <c:pt idx="1">
                  <c:v>82532245138.202942</c:v>
                </c:pt>
                <c:pt idx="2">
                  <c:v>85272664404.588364</c:v>
                </c:pt>
                <c:pt idx="3">
                  <c:v>88013083670.972778</c:v>
                </c:pt>
                <c:pt idx="4">
                  <c:v>90753502937.357193</c:v>
                </c:pt>
                <c:pt idx="5">
                  <c:v>93493922203.741745</c:v>
                </c:pt>
                <c:pt idx="6">
                  <c:v>95568852592.075363</c:v>
                </c:pt>
                <c:pt idx="7">
                  <c:v>97643782980.409119</c:v>
                </c:pt>
                <c:pt idx="8">
                  <c:v>99718713368.742874</c:v>
                </c:pt>
                <c:pt idx="9">
                  <c:v>101793643757.07613</c:v>
                </c:pt>
                <c:pt idx="10">
                  <c:v>103868574145.4102</c:v>
                </c:pt>
                <c:pt idx="11">
                  <c:v>104836874993.29927</c:v>
                </c:pt>
                <c:pt idx="12">
                  <c:v>105805175841.1884</c:v>
                </c:pt>
                <c:pt idx="13">
                  <c:v>106773476689.07755</c:v>
                </c:pt>
                <c:pt idx="14">
                  <c:v>107741777536.96643</c:v>
                </c:pt>
                <c:pt idx="15">
                  <c:v>108710078384.8555</c:v>
                </c:pt>
                <c:pt idx="16">
                  <c:v>109003009733.79669</c:v>
                </c:pt>
                <c:pt idx="17">
                  <c:v>109295941082.73795</c:v>
                </c:pt>
                <c:pt idx="18">
                  <c:v>109588872431.67921</c:v>
                </c:pt>
                <c:pt idx="19">
                  <c:v>109881803780.62035</c:v>
                </c:pt>
                <c:pt idx="20">
                  <c:v>110174735129.56163</c:v>
                </c:pt>
                <c:pt idx="21">
                  <c:v>111368159143.76669</c:v>
                </c:pt>
                <c:pt idx="22">
                  <c:v>111947610886.20088</c:v>
                </c:pt>
                <c:pt idx="23">
                  <c:v>112527062628.63507</c:v>
                </c:pt>
                <c:pt idx="24">
                  <c:v>113106514371.06924</c:v>
                </c:pt>
                <c:pt idx="25">
                  <c:v>113685966113.50343</c:v>
                </c:pt>
                <c:pt idx="26">
                  <c:v>114265417855.93787</c:v>
                </c:pt>
                <c:pt idx="27">
                  <c:v>114844869598.37206</c:v>
                </c:pt>
                <c:pt idx="28">
                  <c:v>115424321340.80623</c:v>
                </c:pt>
                <c:pt idx="29">
                  <c:v>116003773083.24042</c:v>
                </c:pt>
                <c:pt idx="30">
                  <c:v>116583224825.67461</c:v>
                </c:pt>
              </c:numCache>
            </c:numRef>
          </c:val>
          <c:smooth val="0"/>
          <c:extLst>
            <c:ext xmlns:c16="http://schemas.microsoft.com/office/drawing/2014/chart" uri="{C3380CC4-5D6E-409C-BE32-E72D297353CC}">
              <c16:uniqueId val="{0000000A-9B0E-4789-92E7-780CE951D50E}"/>
            </c:ext>
          </c:extLst>
        </c:ser>
        <c:ser>
          <c:idx val="11"/>
          <c:order val="11"/>
          <c:tx>
            <c:strRef>
              <c:f>'BIFUbC-natural-gas'!$A$13</c:f>
              <c:strCache>
                <c:ptCount val="1"/>
                <c:pt idx="0">
                  <c:v>glass and glass products 231</c:v>
                </c:pt>
              </c:strCache>
            </c:strRef>
          </c:tx>
          <c:spPr>
            <a:ln w="28575" cap="rnd">
              <a:solidFill>
                <a:schemeClr val="accent6">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'BIFUbC-natural-gas'!$B$13:$AF$13</c:f>
              <c:numCache>
                <c:formatCode>0.00E+00</c:formatCode>
                <c:ptCount val="31"/>
                <c:pt idx="0">
                  <c:v>8416301339.176075</c:v>
                </c:pt>
                <c:pt idx="1">
                  <c:v>8549962447.2419071</c:v>
                </c:pt>
                <c:pt idx="2">
                  <c:v>8683623555.3076916</c:v>
                </c:pt>
                <c:pt idx="3">
                  <c:v>8817284663.3735237</c:v>
                </c:pt>
                <c:pt idx="4">
                  <c:v>8950945771.4393559</c:v>
                </c:pt>
                <c:pt idx="5">
                  <c:v>9084606879.5051613</c:v>
                </c:pt>
                <c:pt idx="6">
                  <c:v>9238822093.2288055</c:v>
                </c:pt>
                <c:pt idx="7">
                  <c:v>9393037306.9523754</c:v>
                </c:pt>
                <c:pt idx="8">
                  <c:v>9547252520.6759949</c:v>
                </c:pt>
                <c:pt idx="9">
                  <c:v>9701467734.3996124</c:v>
                </c:pt>
                <c:pt idx="10">
                  <c:v>9855682948.1232262</c:v>
                </c:pt>
                <c:pt idx="11">
                  <c:v>10016943526.940821</c:v>
                </c:pt>
                <c:pt idx="12">
                  <c:v>10178204105.758413</c:v>
                </c:pt>
                <c:pt idx="13">
                  <c:v>10339464684.575954</c:v>
                </c:pt>
                <c:pt idx="14">
                  <c:v>10500725263.393547</c:v>
                </c:pt>
                <c:pt idx="15">
                  <c:v>10661985842.211143</c:v>
                </c:pt>
                <c:pt idx="16">
                  <c:v>10845165334.654385</c:v>
                </c:pt>
                <c:pt idx="17">
                  <c:v>11028344827.097679</c:v>
                </c:pt>
                <c:pt idx="18">
                  <c:v>11211524319.540926</c:v>
                </c:pt>
                <c:pt idx="19">
                  <c:v>11394703811.984222</c:v>
                </c:pt>
                <c:pt idx="20">
                  <c:v>11577883304.427513</c:v>
                </c:pt>
                <c:pt idx="21">
                  <c:v>11731837578.703175</c:v>
                </c:pt>
                <c:pt idx="22">
                  <c:v>11905718138.093079</c:v>
                </c:pt>
                <c:pt idx="23">
                  <c:v>12079598697.48303</c:v>
                </c:pt>
                <c:pt idx="24">
                  <c:v>12253479256.87298</c:v>
                </c:pt>
                <c:pt idx="25">
                  <c:v>12427359816.262932</c:v>
                </c:pt>
                <c:pt idx="26">
                  <c:v>12601240375.652884</c:v>
                </c:pt>
                <c:pt idx="27">
                  <c:v>12775120935.042835</c:v>
                </c:pt>
                <c:pt idx="28">
                  <c:v>12949001494.432787</c:v>
                </c:pt>
                <c:pt idx="29">
                  <c:v>13122882053.822739</c:v>
                </c:pt>
                <c:pt idx="30">
                  <c:v>13296762613.21269</c:v>
                </c:pt>
              </c:numCache>
            </c:numRef>
          </c:val>
          <c:smooth val="0"/>
          <c:extLst>
            <c:ext xmlns:c16="http://schemas.microsoft.com/office/drawing/2014/chart" uri="{C3380CC4-5D6E-409C-BE32-E72D297353CC}">
              <c16:uniqueId val="{0000000B-9B0E-4789-92E7-780CE951D50E}"/>
            </c:ext>
          </c:extLst>
        </c:ser>
        <c:ser>
          <c:idx val="12"/>
          <c:order val="12"/>
          <c:tx>
            <c:strRef>
              <c:f>'BIFUbC-natural-gas'!$A$14</c:f>
              <c:strCache>
                <c:ptCount val="1"/>
                <c:pt idx="0">
                  <c:v>cement and other nonmetallic minerals 239</c:v>
                </c:pt>
              </c:strCache>
            </c:strRef>
          </c:tx>
          <c:spPr>
            <a:ln w="28575" cap="rnd">
              <a:solidFill>
                <a:schemeClr val="accent1">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'BIFUbC-natural-gas'!$B$14:$AF$14</c:f>
              <c:numCache>
                <c:formatCode>0.00E+00</c:formatCode>
                <c:ptCount val="31"/>
                <c:pt idx="0">
                  <c:v>13073932027.885769</c:v>
                </c:pt>
                <c:pt idx="1">
                  <c:v>13281561979.713949</c:v>
                </c:pt>
                <c:pt idx="2">
                  <c:v>13489191931.542057</c:v>
                </c:pt>
                <c:pt idx="3">
                  <c:v>13696821883.370237</c:v>
                </c:pt>
                <c:pt idx="4">
                  <c:v>13904451835.198418</c:v>
                </c:pt>
                <c:pt idx="5">
                  <c:v>14112081787.02656</c:v>
                </c:pt>
                <c:pt idx="6">
                  <c:v>14351640607.538822</c:v>
                </c:pt>
                <c:pt idx="7">
                  <c:v>14591199428.05097</c:v>
                </c:pt>
                <c:pt idx="8">
                  <c:v>14830758248.563192</c:v>
                </c:pt>
                <c:pt idx="9">
                  <c:v>15070317069.075415</c:v>
                </c:pt>
                <c:pt idx="10">
                  <c:v>15309875889.587631</c:v>
                </c:pt>
                <c:pt idx="11">
                  <c:v>15560379021.696865</c:v>
                </c:pt>
                <c:pt idx="12">
                  <c:v>15810882153.806095</c:v>
                </c:pt>
                <c:pt idx="13">
                  <c:v>16061385285.915249</c:v>
                </c:pt>
                <c:pt idx="14">
                  <c:v>16311888418.024477</c:v>
                </c:pt>
                <c:pt idx="15">
                  <c:v>16562391550.133715</c:v>
                </c:pt>
                <c:pt idx="16">
                  <c:v>16846943651.655783</c:v>
                </c:pt>
                <c:pt idx="17">
                  <c:v>17131495753.177935</c:v>
                </c:pt>
                <c:pt idx="18">
                  <c:v>17416047854.700012</c:v>
                </c:pt>
                <c:pt idx="19">
                  <c:v>17700599956.222164</c:v>
                </c:pt>
                <c:pt idx="20">
                  <c:v>17985152057.744308</c:v>
                </c:pt>
                <c:pt idx="21">
                  <c:v>18224305533.382519</c:v>
                </c:pt>
                <c:pt idx="22">
                  <c:v>18494412617.577881</c:v>
                </c:pt>
                <c:pt idx="23">
                  <c:v>18764519701.773315</c:v>
                </c:pt>
                <c:pt idx="24">
                  <c:v>19034626785.96875</c:v>
                </c:pt>
                <c:pt idx="25">
                  <c:v>19304733870.164185</c:v>
                </c:pt>
                <c:pt idx="26">
                  <c:v>19574840954.359619</c:v>
                </c:pt>
                <c:pt idx="27">
                  <c:v>19844948038.555054</c:v>
                </c:pt>
                <c:pt idx="28">
                  <c:v>20115055122.750488</c:v>
                </c:pt>
                <c:pt idx="29">
                  <c:v>20385162206.945923</c:v>
                </c:pt>
                <c:pt idx="30">
                  <c:v>20655269291.141357</c:v>
                </c:pt>
              </c:numCache>
            </c:numRef>
          </c:val>
          <c:smooth val="0"/>
          <c:extLst>
            <c:ext xmlns:c16="http://schemas.microsoft.com/office/drawing/2014/chart" uri="{C3380CC4-5D6E-409C-BE32-E72D297353CC}">
              <c16:uniqueId val="{0000000C-9B0E-4789-92E7-780CE951D50E}"/>
            </c:ext>
          </c:extLst>
        </c:ser>
        <c:ser>
          <c:idx val="13"/>
          <c:order val="13"/>
          <c:tx>
            <c:strRef>
              <c:f>'BIFUbC-natural-gas'!$A$15</c:f>
              <c:strCache>
                <c:ptCount val="1"/>
                <c:pt idx="0">
                  <c:v>iron and steel 241</c:v>
                </c:pt>
              </c:strCache>
            </c:strRef>
          </c:tx>
          <c:spPr>
            <a:ln w="28575" cap="rnd">
              <a:solidFill>
                <a:schemeClr val="accent2">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'BIFUbC-natural-gas'!$B$15:$AF$15</c:f>
              <c:numCache>
                <c:formatCode>General</c:formatCode>
                <c:ptCount val="31"/>
                <c:pt idx="0" formatCode="0.E+00">
                  <c:v>67123659182.606934</c:v>
                </c:pt>
                <c:pt idx="1">
                  <c:v>67864289266.41748</c:v>
                </c:pt>
                <c:pt idx="2">
                  <c:v>68604919350.228027</c:v>
                </c:pt>
                <c:pt idx="3">
                  <c:v>69345549434.038818</c:v>
                </c:pt>
                <c:pt idx="4">
                  <c:v>70086179517.849365</c:v>
                </c:pt>
                <c:pt idx="5">
                  <c:v>70826809601.660004</c:v>
                </c:pt>
                <c:pt idx="6">
                  <c:v>71366140290.676025</c:v>
                </c:pt>
                <c:pt idx="7">
                  <c:v>71905470979.692017</c:v>
                </c:pt>
                <c:pt idx="8">
                  <c:v>72444801668.708008</c:v>
                </c:pt>
                <c:pt idx="9">
                  <c:v>72984132357.724121</c:v>
                </c:pt>
                <c:pt idx="10">
                  <c:v>73523463046.740005</c:v>
                </c:pt>
                <c:pt idx="11">
                  <c:v>74150038406.038086</c:v>
                </c:pt>
                <c:pt idx="12">
                  <c:v>74776613765.335938</c:v>
                </c:pt>
                <c:pt idx="13">
                  <c:v>75403189124.634033</c:v>
                </c:pt>
                <c:pt idx="14">
                  <c:v>76029764483.932129</c:v>
                </c:pt>
                <c:pt idx="15">
                  <c:v>76656339843.229996</c:v>
                </c:pt>
                <c:pt idx="16">
                  <c:v>77171876531.26001</c:v>
                </c:pt>
                <c:pt idx="17">
                  <c:v>77687413219.289917</c:v>
                </c:pt>
                <c:pt idx="18">
                  <c:v>78202949907.319946</c:v>
                </c:pt>
                <c:pt idx="19">
                  <c:v>78718486595.349976</c:v>
                </c:pt>
                <c:pt idx="20">
                  <c:v>79234023283.380005</c:v>
                </c:pt>
                <c:pt idx="21">
                  <c:v>79897611533.100586</c:v>
                </c:pt>
                <c:pt idx="22">
                  <c:v>80460255536.213867</c:v>
                </c:pt>
                <c:pt idx="23">
                  <c:v>81022899539.327393</c:v>
                </c:pt>
                <c:pt idx="24">
                  <c:v>81585543542.440674</c:v>
                </c:pt>
                <c:pt idx="25">
                  <c:v>82148187545.554199</c:v>
                </c:pt>
                <c:pt idx="26">
                  <c:v>82710831548.66748</c:v>
                </c:pt>
                <c:pt idx="27">
                  <c:v>83273475551.781006</c:v>
                </c:pt>
                <c:pt idx="28">
                  <c:v>83836119554.894287</c:v>
                </c:pt>
                <c:pt idx="29">
                  <c:v>84398763558.007568</c:v>
                </c:pt>
                <c:pt idx="30">
                  <c:v>84961407561.121094</c:v>
                </c:pt>
              </c:numCache>
            </c:numRef>
          </c:val>
          <c:smooth val="0"/>
          <c:extLst>
            <c:ext xmlns:c16="http://schemas.microsoft.com/office/drawing/2014/chart" uri="{C3380CC4-5D6E-409C-BE32-E72D297353CC}">
              <c16:uniqueId val="{0000000D-9B0E-4789-92E7-780CE951D50E}"/>
            </c:ext>
          </c:extLst>
        </c:ser>
        <c:ser>
          <c:idx val="14"/>
          <c:order val="14"/>
          <c:tx>
            <c:strRef>
              <c:f>'BIFUbC-natural-gas'!$A$16</c:f>
              <c:strCache>
                <c:ptCount val="1"/>
                <c:pt idx="0">
                  <c:v>other metals 242</c:v>
                </c:pt>
              </c:strCache>
            </c:strRef>
          </c:tx>
          <c:spPr>
            <a:ln w="28575" cap="rnd">
              <a:solidFill>
                <a:schemeClr val="accent3">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'BIFUbC-natural-gas'!$B$16:$AF$16</c:f>
              <c:numCache>
                <c:formatCode>0.00E+00</c:formatCode>
                <c:ptCount val="31"/>
                <c:pt idx="0">
                  <c:v>9277298366.0128326</c:v>
                </c:pt>
                <c:pt idx="1">
                  <c:v>9476710427.8666477</c:v>
                </c:pt>
                <c:pt idx="2">
                  <c:v>9676122489.7204628</c:v>
                </c:pt>
                <c:pt idx="3">
                  <c:v>9875534551.5742779</c:v>
                </c:pt>
                <c:pt idx="4">
                  <c:v>10074946613.428093</c:v>
                </c:pt>
                <c:pt idx="5">
                  <c:v>10274358675.281916</c:v>
                </c:pt>
                <c:pt idx="6">
                  <c:v>10378238447.038321</c:v>
                </c:pt>
                <c:pt idx="7">
                  <c:v>10482118218.794735</c:v>
                </c:pt>
                <c:pt idx="8">
                  <c:v>10585997990.551147</c:v>
                </c:pt>
                <c:pt idx="9">
                  <c:v>10689877762.307537</c:v>
                </c:pt>
                <c:pt idx="10">
                  <c:v>10793757534.06394</c:v>
                </c:pt>
                <c:pt idx="11">
                  <c:v>10852189905.676908</c:v>
                </c:pt>
                <c:pt idx="12">
                  <c:v>10910622277.289894</c:v>
                </c:pt>
                <c:pt idx="13">
                  <c:v>10969054648.902878</c:v>
                </c:pt>
                <c:pt idx="14">
                  <c:v>11027487020.515862</c:v>
                </c:pt>
                <c:pt idx="15">
                  <c:v>11085919392.12883</c:v>
                </c:pt>
                <c:pt idx="16">
                  <c:v>11111889335.06793</c:v>
                </c:pt>
                <c:pt idx="17">
                  <c:v>11137859278.007027</c:v>
                </c:pt>
                <c:pt idx="18">
                  <c:v>11163829220.946131</c:v>
                </c:pt>
                <c:pt idx="19">
                  <c:v>11189799163.885235</c:v>
                </c:pt>
                <c:pt idx="20">
                  <c:v>11215769106.824335</c:v>
                </c:pt>
                <c:pt idx="21">
                  <c:v>11285022287.99527</c:v>
                </c:pt>
                <c:pt idx="22">
                  <c:v>11324764170.37178</c:v>
                </c:pt>
                <c:pt idx="23">
                  <c:v>11364506052.74828</c:v>
                </c:pt>
                <c:pt idx="24">
                  <c:v>11404247935.124779</c:v>
                </c:pt>
                <c:pt idx="25">
                  <c:v>11443989817.501289</c:v>
                </c:pt>
                <c:pt idx="26">
                  <c:v>11483731699.877789</c:v>
                </c:pt>
                <c:pt idx="27">
                  <c:v>11523473582.254299</c:v>
                </c:pt>
                <c:pt idx="28">
                  <c:v>11563215464.630798</c:v>
                </c:pt>
                <c:pt idx="29">
                  <c:v>11602957347.007298</c:v>
                </c:pt>
                <c:pt idx="30">
                  <c:v>11642699229.383808</c:v>
                </c:pt>
              </c:numCache>
            </c:numRef>
          </c:val>
          <c:smooth val="0"/>
          <c:extLst>
            <c:ext xmlns:c16="http://schemas.microsoft.com/office/drawing/2014/chart" uri="{C3380CC4-5D6E-409C-BE32-E72D297353CC}">
              <c16:uniqueId val="{0000000E-9B0E-4789-92E7-780CE951D50E}"/>
            </c:ext>
          </c:extLst>
        </c:ser>
        <c:ser>
          <c:idx val="15"/>
          <c:order val="15"/>
          <c:tx>
            <c:strRef>
              <c:f>'BIFUbC-natural-gas'!$A$17</c:f>
              <c:strCache>
                <c:ptCount val="1"/>
                <c:pt idx="0">
                  <c:v>metal products except machinery and vehicles 25</c:v>
                </c:pt>
              </c:strCache>
            </c:strRef>
          </c:tx>
          <c:spPr>
            <a:ln w="28575" cap="rnd">
              <a:solidFill>
                <a:schemeClr val="accent4">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'BIFUbC-natural-gas'!$B$17:$AF$17</c:f>
              <c:numCache>
                <c:formatCode>0.00E+00</c:formatCode>
                <c:ptCount val="31"/>
                <c:pt idx="0">
                  <c:v>13389320192.317123</c:v>
                </c:pt>
                <c:pt idx="1">
                  <c:v>13677118626.843313</c:v>
                </c:pt>
                <c:pt idx="2">
                  <c:v>13964917061.369503</c:v>
                </c:pt>
                <c:pt idx="3">
                  <c:v>14252715495.895693</c:v>
                </c:pt>
                <c:pt idx="4">
                  <c:v>14540513930.421883</c:v>
                </c:pt>
                <c:pt idx="5">
                  <c:v>14828312364.948084</c:v>
                </c:pt>
                <c:pt idx="6">
                  <c:v>14978235270.375681</c:v>
                </c:pt>
                <c:pt idx="7">
                  <c:v>15128158175.803288</c:v>
                </c:pt>
                <c:pt idx="8">
                  <c:v>15278081081.230896</c:v>
                </c:pt>
                <c:pt idx="9">
                  <c:v>15428003986.658466</c:v>
                </c:pt>
                <c:pt idx="10">
                  <c:v>15577926892.086061</c:v>
                </c:pt>
                <c:pt idx="11">
                  <c:v>15662258526.389071</c:v>
                </c:pt>
                <c:pt idx="12">
                  <c:v>15746590160.692101</c:v>
                </c:pt>
                <c:pt idx="13">
                  <c:v>15830921794.995132</c:v>
                </c:pt>
                <c:pt idx="14">
                  <c:v>15915253429.298164</c:v>
                </c:pt>
                <c:pt idx="15">
                  <c:v>15999585063.601173</c:v>
                </c:pt>
                <c:pt idx="16">
                  <c:v>16037065789.958071</c:v>
                </c:pt>
                <c:pt idx="17">
                  <c:v>16074546516.314964</c:v>
                </c:pt>
                <c:pt idx="18">
                  <c:v>16112027242.671865</c:v>
                </c:pt>
                <c:pt idx="19">
                  <c:v>16149507969.028767</c:v>
                </c:pt>
                <c:pt idx="20">
                  <c:v>16186988695.385664</c:v>
                </c:pt>
                <c:pt idx="21">
                  <c:v>16286937299.004059</c:v>
                </c:pt>
                <c:pt idx="22">
                  <c:v>16344294168.125992</c:v>
                </c:pt>
                <c:pt idx="23">
                  <c:v>16401651037.247906</c:v>
                </c:pt>
                <c:pt idx="24">
                  <c:v>16459007906.36982</c:v>
                </c:pt>
                <c:pt idx="25">
                  <c:v>16516364775.491753</c:v>
                </c:pt>
                <c:pt idx="26">
                  <c:v>16573721644.613667</c:v>
                </c:pt>
                <c:pt idx="27">
                  <c:v>16631078513.7356</c:v>
                </c:pt>
                <c:pt idx="28">
                  <c:v>16688435382.857513</c:v>
                </c:pt>
                <c:pt idx="29">
                  <c:v>16745792251.979427</c:v>
                </c:pt>
                <c:pt idx="30">
                  <c:v>16803149121.10136</c:v>
                </c:pt>
              </c:numCache>
            </c:numRef>
          </c:val>
          <c:smooth val="0"/>
          <c:extLst>
            <c:ext xmlns:c16="http://schemas.microsoft.com/office/drawing/2014/chart" uri="{C3380CC4-5D6E-409C-BE32-E72D297353CC}">
              <c16:uniqueId val="{0000000F-9B0E-4789-92E7-780CE951D50E}"/>
            </c:ext>
          </c:extLst>
        </c:ser>
        <c:ser>
          <c:idx val="16"/>
          <c:order val="16"/>
          <c:tx>
            <c:strRef>
              <c:f>'BIFUbC-natural-gas'!$A$18</c:f>
              <c:strCache>
                <c:ptCount val="1"/>
                <c:pt idx="0">
                  <c:v>computers and electronics 26</c:v>
                </c:pt>
              </c:strCache>
            </c:strRef>
          </c:tx>
          <c:spPr>
            <a:ln w="28575" cap="rnd">
              <a:solidFill>
                <a:schemeClr val="accent5">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'BIFUbC-natural-gas'!$B$18:$AF$18</c:f>
              <c:numCache>
                <c:formatCode>0.00E+00</c:formatCode>
                <c:ptCount val="31"/>
                <c:pt idx="0">
                  <c:v>40886717089.7575</c:v>
                </c:pt>
                <c:pt idx="1">
                  <c:v>41297703186.012886</c:v>
                </c:pt>
                <c:pt idx="2">
                  <c:v>41708689282.268272</c:v>
                </c:pt>
                <c:pt idx="3">
                  <c:v>42119675378.523537</c:v>
                </c:pt>
                <c:pt idx="4">
                  <c:v>42530661474.778923</c:v>
                </c:pt>
                <c:pt idx="5">
                  <c:v>42941647571.034195</c:v>
                </c:pt>
                <c:pt idx="6">
                  <c:v>43825740315.143608</c:v>
                </c:pt>
                <c:pt idx="7">
                  <c:v>44709833059.253288</c:v>
                </c:pt>
                <c:pt idx="8">
                  <c:v>45593925803.362717</c:v>
                </c:pt>
                <c:pt idx="9">
                  <c:v>46478018547.472397</c:v>
                </c:pt>
                <c:pt idx="10">
                  <c:v>47362111291.581825</c:v>
                </c:pt>
                <c:pt idx="11">
                  <c:v>48172869153.691635</c:v>
                </c:pt>
                <c:pt idx="12">
                  <c:v>48983627015.801186</c:v>
                </c:pt>
                <c:pt idx="13">
                  <c:v>49794384877.910988</c:v>
                </c:pt>
                <c:pt idx="14">
                  <c:v>50605142740.020538</c:v>
                </c:pt>
                <c:pt idx="15">
                  <c:v>51415900602.130127</c:v>
                </c:pt>
                <c:pt idx="16">
                  <c:v>52267400065.350746</c:v>
                </c:pt>
                <c:pt idx="17">
                  <c:v>53118899528.571396</c:v>
                </c:pt>
                <c:pt idx="18">
                  <c:v>53970398991.792046</c:v>
                </c:pt>
                <c:pt idx="19">
                  <c:v>54821898455.012695</c:v>
                </c:pt>
                <c:pt idx="20">
                  <c:v>55673397918.233612</c:v>
                </c:pt>
                <c:pt idx="21">
                  <c:v>56470575246.639366</c:v>
                </c:pt>
                <c:pt idx="22">
                  <c:v>57304790394.237045</c:v>
                </c:pt>
                <c:pt idx="23">
                  <c:v>58139005541.834969</c:v>
                </c:pt>
                <c:pt idx="24">
                  <c:v>58973220689.432648</c:v>
                </c:pt>
                <c:pt idx="25">
                  <c:v>59807435837.030579</c:v>
                </c:pt>
                <c:pt idx="26">
                  <c:v>60641650984.62825</c:v>
                </c:pt>
                <c:pt idx="27">
                  <c:v>61475866132.226181</c:v>
                </c:pt>
                <c:pt idx="28">
                  <c:v>62310081279.82386</c:v>
                </c:pt>
                <c:pt idx="29">
                  <c:v>63144296427.421532</c:v>
                </c:pt>
                <c:pt idx="30">
                  <c:v>63978511575.019463</c:v>
                </c:pt>
              </c:numCache>
            </c:numRef>
          </c:val>
          <c:smooth val="0"/>
          <c:extLst>
            <c:ext xmlns:c16="http://schemas.microsoft.com/office/drawing/2014/chart" uri="{C3380CC4-5D6E-409C-BE32-E72D297353CC}">
              <c16:uniqueId val="{00000010-9B0E-4789-92E7-780CE951D50E}"/>
            </c:ext>
          </c:extLst>
        </c:ser>
        <c:ser>
          <c:idx val="17"/>
          <c:order val="17"/>
          <c:tx>
            <c:strRef>
              <c:f>'BIFUbC-natural-gas'!$A$19</c:f>
              <c:strCache>
                <c:ptCount val="1"/>
                <c:pt idx="0">
                  <c:v>appliances and electrical equipment 27</c:v>
                </c:pt>
              </c:strCache>
            </c:strRef>
          </c:tx>
          <c:spPr>
            <a:ln w="28575" cap="rnd">
              <a:solidFill>
                <a:schemeClr val="accent6">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'BIFUbC-natural-gas'!$B$19:$AF$19</c:f>
              <c:numCache>
                <c:formatCode>0.00E+00</c:formatCode>
                <c:ptCount val="31"/>
                <c:pt idx="0">
                  <c:v>6015879381.7172108</c:v>
                </c:pt>
                <c:pt idx="1">
                  <c:v>6076349944.2524118</c:v>
                </c:pt>
                <c:pt idx="2">
                  <c:v>6136820506.787612</c:v>
                </c:pt>
                <c:pt idx="3">
                  <c:v>6197291069.322794</c:v>
                </c:pt>
                <c:pt idx="4">
                  <c:v>6257761631.8579941</c:v>
                </c:pt>
                <c:pt idx="5">
                  <c:v>6318232194.393178</c:v>
                </c:pt>
                <c:pt idx="6">
                  <c:v>6448313445.4541979</c:v>
                </c:pt>
                <c:pt idx="7">
                  <c:v>6578394696.5152559</c:v>
                </c:pt>
                <c:pt idx="8">
                  <c:v>6708475947.5762777</c:v>
                </c:pt>
                <c:pt idx="9">
                  <c:v>6838557198.6373358</c:v>
                </c:pt>
                <c:pt idx="10">
                  <c:v>6968638449.6983576</c:v>
                </c:pt>
                <c:pt idx="11">
                  <c:v>7087929550.9018173</c:v>
                </c:pt>
                <c:pt idx="12">
                  <c:v>7207220652.1052399</c:v>
                </c:pt>
                <c:pt idx="13">
                  <c:v>7326511753.3086996</c:v>
                </c:pt>
                <c:pt idx="14">
                  <c:v>7445802854.5121231</c:v>
                </c:pt>
                <c:pt idx="15">
                  <c:v>7565093955.7155504</c:v>
                </c:pt>
                <c:pt idx="16">
                  <c:v>7690379584.6176424</c:v>
                </c:pt>
                <c:pt idx="17">
                  <c:v>7815665213.5197401</c:v>
                </c:pt>
                <c:pt idx="18">
                  <c:v>7940950842.4218369</c:v>
                </c:pt>
                <c:pt idx="19">
                  <c:v>8066236471.3239336</c:v>
                </c:pt>
                <c:pt idx="20">
                  <c:v>8191522100.2260704</c:v>
                </c:pt>
                <c:pt idx="21">
                  <c:v>8308815025.5299206</c:v>
                </c:pt>
                <c:pt idx="22">
                  <c:v>8431557521.4689312</c:v>
                </c:pt>
                <c:pt idx="23">
                  <c:v>8554300017.407979</c:v>
                </c:pt>
                <c:pt idx="24">
                  <c:v>8677042513.3469906</c:v>
                </c:pt>
                <c:pt idx="25">
                  <c:v>8799785009.2860374</c:v>
                </c:pt>
                <c:pt idx="26">
                  <c:v>8922527505.2250481</c:v>
                </c:pt>
                <c:pt idx="27">
                  <c:v>9045270001.1640968</c:v>
                </c:pt>
                <c:pt idx="28">
                  <c:v>9168012497.1031075</c:v>
                </c:pt>
                <c:pt idx="29">
                  <c:v>9290754993.0421181</c:v>
                </c:pt>
                <c:pt idx="30">
                  <c:v>9413497488.9811649</c:v>
                </c:pt>
              </c:numCache>
            </c:numRef>
          </c:val>
          <c:smooth val="0"/>
          <c:extLst>
            <c:ext xmlns:c16="http://schemas.microsoft.com/office/drawing/2014/chart" uri="{C3380CC4-5D6E-409C-BE32-E72D297353CC}">
              <c16:uniqueId val="{00000011-9B0E-4789-92E7-780CE951D50E}"/>
            </c:ext>
          </c:extLst>
        </c:ser>
        <c:ser>
          <c:idx val="18"/>
          <c:order val="18"/>
          <c:tx>
            <c:strRef>
              <c:f>'BIFUbC-natural-gas'!$A$20</c:f>
              <c:strCache>
                <c:ptCount val="1"/>
                <c:pt idx="0">
                  <c:v>other machinery 28</c:v>
                </c:pt>
              </c:strCache>
            </c:strRef>
          </c:tx>
          <c:spPr>
            <a:ln w="28575" cap="rnd">
              <a:solidFill>
                <a:schemeClr val="accent1">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'BIFUbC-natural-gas'!$B$20:$AF$20</c:f>
              <c:numCache>
                <c:formatCode>0.00E+00</c:formatCode>
                <c:ptCount val="31"/>
                <c:pt idx="0">
                  <c:v>4780442848.11654</c:v>
                </c:pt>
                <c:pt idx="1">
                  <c:v>4828495019.6862535</c:v>
                </c:pt>
                <c:pt idx="2">
                  <c:v>4876547191.2559681</c:v>
                </c:pt>
                <c:pt idx="3">
                  <c:v>4924599362.8256683</c:v>
                </c:pt>
                <c:pt idx="4">
                  <c:v>4972651534.3953819</c:v>
                </c:pt>
                <c:pt idx="5">
                  <c:v>5020703705.9650841</c:v>
                </c:pt>
                <c:pt idx="6">
                  <c:v>5124071135.2055283</c:v>
                </c:pt>
                <c:pt idx="7">
                  <c:v>5227438564.4460039</c:v>
                </c:pt>
                <c:pt idx="8">
                  <c:v>5330805993.68645</c:v>
                </c:pt>
                <c:pt idx="9">
                  <c:v>5434173422.9269247</c:v>
                </c:pt>
                <c:pt idx="10">
                  <c:v>5537540852.1673708</c:v>
                </c:pt>
                <c:pt idx="11">
                  <c:v>5632334024.6044893</c:v>
                </c:pt>
                <c:pt idx="12">
                  <c:v>5727127197.0415792</c:v>
                </c:pt>
                <c:pt idx="13">
                  <c:v>5821920369.4786978</c:v>
                </c:pt>
                <c:pt idx="14">
                  <c:v>5916713541.9157867</c:v>
                </c:pt>
                <c:pt idx="15">
                  <c:v>6011506714.3528795</c:v>
                </c:pt>
                <c:pt idx="16">
                  <c:v>6111063362.7918367</c:v>
                </c:pt>
                <c:pt idx="17">
                  <c:v>6210620011.2307978</c:v>
                </c:pt>
                <c:pt idx="18">
                  <c:v>6310176659.6697578</c:v>
                </c:pt>
                <c:pt idx="19">
                  <c:v>6409733308.1087189</c:v>
                </c:pt>
                <c:pt idx="20">
                  <c:v>6509289956.5477104</c:v>
                </c:pt>
                <c:pt idx="21">
                  <c:v>6602495303.6508312</c:v>
                </c:pt>
                <c:pt idx="22">
                  <c:v>6700031083.4829273</c:v>
                </c:pt>
                <c:pt idx="23">
                  <c:v>6797566863.315053</c:v>
                </c:pt>
                <c:pt idx="24">
                  <c:v>6895102643.1471491</c:v>
                </c:pt>
                <c:pt idx="25">
                  <c:v>6992638422.9792747</c:v>
                </c:pt>
                <c:pt idx="26">
                  <c:v>7090174202.8113718</c:v>
                </c:pt>
                <c:pt idx="27">
                  <c:v>7187709982.6434975</c:v>
                </c:pt>
                <c:pt idx="28">
                  <c:v>7285245762.4755936</c:v>
                </c:pt>
                <c:pt idx="29">
                  <c:v>7382781542.3076897</c:v>
                </c:pt>
                <c:pt idx="30">
                  <c:v>7480317322.1398153</c:v>
                </c:pt>
              </c:numCache>
            </c:numRef>
          </c:val>
          <c:smooth val="0"/>
          <c:extLst>
            <c:ext xmlns:c16="http://schemas.microsoft.com/office/drawing/2014/chart" uri="{C3380CC4-5D6E-409C-BE32-E72D297353CC}">
              <c16:uniqueId val="{00000012-9B0E-4789-92E7-780CE951D50E}"/>
            </c:ext>
          </c:extLst>
        </c:ser>
        <c:ser>
          <c:idx val="19"/>
          <c:order val="19"/>
          <c:tx>
            <c:strRef>
              <c:f>'BIFUbC-natural-gas'!$A$21</c:f>
              <c:strCache>
                <c:ptCount val="1"/>
                <c:pt idx="0">
                  <c:v>road vehicles 29</c:v>
                </c:pt>
              </c:strCache>
            </c:strRef>
          </c:tx>
          <c:spPr>
            <a:ln w="28575" cap="rnd">
              <a:solidFill>
                <a:schemeClr val="accent2">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'BIFUbC-natural-gas'!$B$21:$AF$21</c:f>
              <c:numCache>
                <c:formatCode>0.00E+00</c:formatCode>
                <c:ptCount val="31"/>
                <c:pt idx="0">
                  <c:v>25115654871.507988</c:v>
                </c:pt>
                <c:pt idx="1">
                  <c:v>25368113021.373108</c:v>
                </c:pt>
                <c:pt idx="2">
                  <c:v>25620571171.238224</c:v>
                </c:pt>
                <c:pt idx="3">
                  <c:v>25873029321.103264</c:v>
                </c:pt>
                <c:pt idx="4">
                  <c:v>26125487470.96838</c:v>
                </c:pt>
                <c:pt idx="5">
                  <c:v>26377945620.833431</c:v>
                </c:pt>
                <c:pt idx="6">
                  <c:v>26921020971.850521</c:v>
                </c:pt>
                <c:pt idx="7">
                  <c:v>27464096322.867771</c:v>
                </c:pt>
                <c:pt idx="8">
                  <c:v>28007171673.884872</c:v>
                </c:pt>
                <c:pt idx="9">
                  <c:v>28550247024.902122</c:v>
                </c:pt>
                <c:pt idx="10">
                  <c:v>29093322375.919224</c:v>
                </c:pt>
                <c:pt idx="11">
                  <c:v>29591350001.967304</c:v>
                </c:pt>
                <c:pt idx="12">
                  <c:v>30089377628.015232</c:v>
                </c:pt>
                <c:pt idx="13">
                  <c:v>30587405254.063316</c:v>
                </c:pt>
                <c:pt idx="14">
                  <c:v>31085432880.111244</c:v>
                </c:pt>
                <c:pt idx="15">
                  <c:v>31583460506.159191</c:v>
                </c:pt>
                <c:pt idx="16">
                  <c:v>32106514646.078896</c:v>
                </c:pt>
                <c:pt idx="17">
                  <c:v>32629568785.998619</c:v>
                </c:pt>
                <c:pt idx="18">
                  <c:v>33152622925.918343</c:v>
                </c:pt>
                <c:pt idx="19">
                  <c:v>33675677065.838066</c:v>
                </c:pt>
                <c:pt idx="20">
                  <c:v>34198731205.757954</c:v>
                </c:pt>
                <c:pt idx="21">
                  <c:v>34688416660.515221</c:v>
                </c:pt>
                <c:pt idx="22">
                  <c:v>35200853491.519585</c:v>
                </c:pt>
                <c:pt idx="23">
                  <c:v>35713290322.524109</c:v>
                </c:pt>
                <c:pt idx="24">
                  <c:v>36225727153.528473</c:v>
                </c:pt>
                <c:pt idx="25">
                  <c:v>36738163984.53299</c:v>
                </c:pt>
                <c:pt idx="26">
                  <c:v>37250600815.537354</c:v>
                </c:pt>
                <c:pt idx="27">
                  <c:v>37763037646.541878</c:v>
                </c:pt>
                <c:pt idx="28">
                  <c:v>38275474477.546242</c:v>
                </c:pt>
                <c:pt idx="29">
                  <c:v>38787911308.550606</c:v>
                </c:pt>
                <c:pt idx="30">
                  <c:v>39300348139.555122</c:v>
                </c:pt>
              </c:numCache>
            </c:numRef>
          </c:val>
          <c:smooth val="0"/>
          <c:extLst>
            <c:ext xmlns:c16="http://schemas.microsoft.com/office/drawing/2014/chart" uri="{C3380CC4-5D6E-409C-BE32-E72D297353CC}">
              <c16:uniqueId val="{00000013-9B0E-4789-92E7-780CE951D50E}"/>
            </c:ext>
          </c:extLst>
        </c:ser>
        <c:ser>
          <c:idx val="20"/>
          <c:order val="20"/>
          <c:tx>
            <c:strRef>
              <c:f>'BIFUbC-natural-gas'!$A$22</c:f>
              <c:strCache>
                <c:ptCount val="1"/>
                <c:pt idx="0">
                  <c:v>nonroad vehicles 30</c:v>
                </c:pt>
              </c:strCache>
            </c:strRef>
          </c:tx>
          <c:spPr>
            <a:ln w="28575" cap="rnd">
              <a:solidFill>
                <a:schemeClr val="accent3">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'BIFUbC-natural-gas'!$B$22:$AF$22</c:f>
              <c:numCache>
                <c:formatCode>0.00E+00</c:formatCode>
                <c:ptCount val="31"/>
                <c:pt idx="0">
                  <c:v>2797145623.5528536</c:v>
                </c:pt>
                <c:pt idx="1">
                  <c:v>2825262039.8931084</c:v>
                </c:pt>
                <c:pt idx="2">
                  <c:v>2853378456.2333632</c:v>
                </c:pt>
                <c:pt idx="3">
                  <c:v>2881494872.5736089</c:v>
                </c:pt>
                <c:pt idx="4">
                  <c:v>2909611288.9138637</c:v>
                </c:pt>
                <c:pt idx="5">
                  <c:v>2937727705.2541108</c:v>
                </c:pt>
                <c:pt idx="6">
                  <c:v>2998210334.4799232</c:v>
                </c:pt>
                <c:pt idx="7">
                  <c:v>3058692963.7057533</c:v>
                </c:pt>
                <c:pt idx="8">
                  <c:v>3119175592.9315667</c:v>
                </c:pt>
                <c:pt idx="9">
                  <c:v>3179658222.1573968</c:v>
                </c:pt>
                <c:pt idx="10">
                  <c:v>3240140851.3832102</c:v>
                </c:pt>
                <c:pt idx="11">
                  <c:v>3295606488.3230271</c:v>
                </c:pt>
                <c:pt idx="12">
                  <c:v>3351072125.2628269</c:v>
                </c:pt>
                <c:pt idx="13">
                  <c:v>3406537762.2026443</c:v>
                </c:pt>
                <c:pt idx="14">
                  <c:v>3462003399.1424441</c:v>
                </c:pt>
                <c:pt idx="15">
                  <c:v>3517469036.0822463</c:v>
                </c:pt>
                <c:pt idx="16">
                  <c:v>3575721890.9587221</c:v>
                </c:pt>
                <c:pt idx="17">
                  <c:v>3633974745.8351998</c:v>
                </c:pt>
                <c:pt idx="18">
                  <c:v>3692227600.7116776</c:v>
                </c:pt>
                <c:pt idx="19">
                  <c:v>3750480455.5881553</c:v>
                </c:pt>
                <c:pt idx="20">
                  <c:v>3808733310.4646511</c:v>
                </c:pt>
                <c:pt idx="21">
                  <c:v>3863269874.7588849</c:v>
                </c:pt>
                <c:pt idx="22">
                  <c:v>3920340273.5410089</c:v>
                </c:pt>
                <c:pt idx="23">
                  <c:v>3977410672.3231502</c:v>
                </c:pt>
                <c:pt idx="24">
                  <c:v>4034481071.1052737</c:v>
                </c:pt>
                <c:pt idx="25">
                  <c:v>4091551469.8874149</c:v>
                </c:pt>
                <c:pt idx="26">
                  <c:v>4148621868.669539</c:v>
                </c:pt>
                <c:pt idx="27">
                  <c:v>4205692267.4516797</c:v>
                </c:pt>
                <c:pt idx="28">
                  <c:v>4262762666.2338037</c:v>
                </c:pt>
                <c:pt idx="29">
                  <c:v>4319833065.0159273</c:v>
                </c:pt>
                <c:pt idx="30">
                  <c:v>4376903463.798069</c:v>
                </c:pt>
              </c:numCache>
            </c:numRef>
          </c:val>
          <c:smooth val="0"/>
          <c:extLst>
            <c:ext xmlns:c16="http://schemas.microsoft.com/office/drawing/2014/chart" uri="{C3380CC4-5D6E-409C-BE32-E72D297353CC}">
              <c16:uniqueId val="{00000014-9B0E-4789-92E7-780CE951D50E}"/>
            </c:ext>
          </c:extLst>
        </c:ser>
        <c:ser>
          <c:idx val="21"/>
          <c:order val="21"/>
          <c:tx>
            <c:strRef>
              <c:f>'BIFUbC-natural-gas'!$A$23</c:f>
              <c:strCache>
                <c:ptCount val="1"/>
                <c:pt idx="0">
                  <c:v>other manufacturing 31T33</c:v>
                </c:pt>
              </c:strCache>
            </c:strRef>
          </c:tx>
          <c:spPr>
            <a:ln w="28575" cap="rnd">
              <a:solidFill>
                <a:schemeClr val="accent4">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'BIFUbC-natural-gas'!$B$23:$AF$23</c:f>
              <c:numCache>
                <c:formatCode>0.00E+00</c:formatCode>
                <c:ptCount val="31"/>
                <c:pt idx="0">
                  <c:v>13735891026.273489</c:v>
                </c:pt>
                <c:pt idx="1">
                  <c:v>13954033692.612829</c:v>
                </c:pt>
                <c:pt idx="2">
                  <c:v>14172176358.952093</c:v>
                </c:pt>
                <c:pt idx="3">
                  <c:v>14390319025.291433</c:v>
                </c:pt>
                <c:pt idx="4">
                  <c:v>14608461691.630774</c:v>
                </c:pt>
                <c:pt idx="5">
                  <c:v>14826604357.970074</c:v>
                </c:pt>
                <c:pt idx="6">
                  <c:v>15078292514.671556</c:v>
                </c:pt>
                <c:pt idx="7">
                  <c:v>15329980671.372919</c:v>
                </c:pt>
                <c:pt idx="8">
                  <c:v>15581668828.07436</c:v>
                </c:pt>
                <c:pt idx="9">
                  <c:v>15833356984.775801</c:v>
                </c:pt>
                <c:pt idx="10">
                  <c:v>16085045141.477234</c:v>
                </c:pt>
                <c:pt idx="11">
                  <c:v>16348231741.885855</c:v>
                </c:pt>
                <c:pt idx="12">
                  <c:v>16611418342.29447</c:v>
                </c:pt>
                <c:pt idx="13">
                  <c:v>16874604942.703005</c:v>
                </c:pt>
                <c:pt idx="14">
                  <c:v>17137791543.111618</c:v>
                </c:pt>
                <c:pt idx="15">
                  <c:v>17400978143.520241</c:v>
                </c:pt>
                <c:pt idx="16">
                  <c:v>17699937679.906658</c:v>
                </c:pt>
                <c:pt idx="17">
                  <c:v>17998897216.293163</c:v>
                </c:pt>
                <c:pt idx="18">
                  <c:v>18297856752.679588</c:v>
                </c:pt>
                <c:pt idx="19">
                  <c:v>18596816289.06609</c:v>
                </c:pt>
                <c:pt idx="20">
                  <c:v>18895775825.452587</c:v>
                </c:pt>
                <c:pt idx="21">
                  <c:v>19147038113.868526</c:v>
                </c:pt>
                <c:pt idx="22">
                  <c:v>19430821253.173397</c:v>
                </c:pt>
                <c:pt idx="23">
                  <c:v>19714604392.478352</c:v>
                </c:pt>
                <c:pt idx="24">
                  <c:v>19998387531.783302</c:v>
                </c:pt>
                <c:pt idx="25">
                  <c:v>20282170671.088253</c:v>
                </c:pt>
                <c:pt idx="26">
                  <c:v>20565953810.393204</c:v>
                </c:pt>
                <c:pt idx="27">
                  <c:v>20849736949.698154</c:v>
                </c:pt>
                <c:pt idx="28">
                  <c:v>21133520089.003105</c:v>
                </c:pt>
                <c:pt idx="29">
                  <c:v>21417303228.308056</c:v>
                </c:pt>
                <c:pt idx="30">
                  <c:v>21701086367.613007</c:v>
                </c:pt>
              </c:numCache>
            </c:numRef>
          </c:val>
          <c:smooth val="0"/>
          <c:extLst>
            <c:ext xmlns:c16="http://schemas.microsoft.com/office/drawing/2014/chart" uri="{C3380CC4-5D6E-409C-BE32-E72D297353CC}">
              <c16:uniqueId val="{00000015-9B0E-4789-92E7-780CE951D50E}"/>
            </c:ext>
          </c:extLst>
        </c:ser>
        <c:ser>
          <c:idx val="22"/>
          <c:order val="22"/>
          <c:tx>
            <c:strRef>
              <c:f>'BIFUbC-natural-gas'!$A$24</c:f>
              <c:strCache>
                <c:ptCount val="1"/>
                <c:pt idx="0">
                  <c:v>energy pipelines and gas processing 352T353</c:v>
                </c:pt>
              </c:strCache>
            </c:strRef>
          </c:tx>
          <c:spPr>
            <a:ln w="28575" cap="rnd">
              <a:solidFill>
                <a:schemeClr val="accent5">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'BIFUbC-natural-gas'!$B$24:$AF$24</c:f>
              <c:numCache>
                <c:formatCode>0.E+00</c:formatCode>
                <c:ptCount val="31"/>
                <c:pt idx="0">
                  <c:v>4617163393.3785238</c:v>
                </c:pt>
                <c:pt idx="1">
                  <c:v>4649857303.4478159</c:v>
                </c:pt>
                <c:pt idx="2">
                  <c:v>4682551213.5170994</c:v>
                </c:pt>
                <c:pt idx="3">
                  <c:v>4715245123.5863829</c:v>
                </c:pt>
                <c:pt idx="4">
                  <c:v>4747939033.6556673</c:v>
                </c:pt>
                <c:pt idx="5">
                  <c:v>4780632943.7249594</c:v>
                </c:pt>
                <c:pt idx="6">
                  <c:v>4867544254.6591339</c:v>
                </c:pt>
                <c:pt idx="7">
                  <c:v>4954455565.5933084</c:v>
                </c:pt>
                <c:pt idx="8">
                  <c:v>5041366876.5275173</c:v>
                </c:pt>
                <c:pt idx="9">
                  <c:v>5128278187.4616919</c:v>
                </c:pt>
                <c:pt idx="10">
                  <c:v>5215189498.3958778</c:v>
                </c:pt>
                <c:pt idx="11">
                  <c:v>5278329612.2171726</c:v>
                </c:pt>
                <c:pt idx="12">
                  <c:v>5341469726.0384789</c:v>
                </c:pt>
                <c:pt idx="13">
                  <c:v>5404609839.8598022</c:v>
                </c:pt>
                <c:pt idx="14">
                  <c:v>5467749953.6811094</c:v>
                </c:pt>
                <c:pt idx="15">
                  <c:v>5530890067.5024195</c:v>
                </c:pt>
                <c:pt idx="16">
                  <c:v>5636038450.14711</c:v>
                </c:pt>
                <c:pt idx="17">
                  <c:v>5741186832.7918377</c:v>
                </c:pt>
                <c:pt idx="18">
                  <c:v>5846335215.436532</c:v>
                </c:pt>
                <c:pt idx="19">
                  <c:v>5951483598.0812263</c:v>
                </c:pt>
                <c:pt idx="20">
                  <c:v>6056631980.7259569</c:v>
                </c:pt>
                <c:pt idx="21">
                  <c:v>6105769338.2728195</c:v>
                </c:pt>
                <c:pt idx="22">
                  <c:v>6193096031.1136351</c:v>
                </c:pt>
                <c:pt idx="23">
                  <c:v>6280422723.954483</c:v>
                </c:pt>
                <c:pt idx="24">
                  <c:v>6367749416.795332</c:v>
                </c:pt>
                <c:pt idx="25">
                  <c:v>6455076109.6361809</c:v>
                </c:pt>
                <c:pt idx="26">
                  <c:v>6542402802.4769964</c:v>
                </c:pt>
                <c:pt idx="27">
                  <c:v>6629729495.3178453</c:v>
                </c:pt>
                <c:pt idx="28">
                  <c:v>6717056188.1586952</c:v>
                </c:pt>
                <c:pt idx="29">
                  <c:v>6804382880.9995441</c:v>
                </c:pt>
                <c:pt idx="30">
                  <c:v>6891709573.8403931</c:v>
                </c:pt>
              </c:numCache>
            </c:numRef>
          </c:val>
          <c:smooth val="0"/>
          <c:extLst>
            <c:ext xmlns:c16="http://schemas.microsoft.com/office/drawing/2014/chart" uri="{C3380CC4-5D6E-409C-BE32-E72D297353CC}">
              <c16:uniqueId val="{00000016-9B0E-4789-92E7-780CE951D50E}"/>
            </c:ext>
          </c:extLst>
        </c:ser>
        <c:ser>
          <c:idx val="23"/>
          <c:order val="23"/>
          <c:tx>
            <c:strRef>
              <c:f>'BIFUbC-natural-gas'!$A$25</c:f>
              <c:strCache>
                <c:ptCount val="1"/>
                <c:pt idx="0">
                  <c:v>water and waste 36T39</c:v>
                </c:pt>
              </c:strCache>
            </c:strRef>
          </c:tx>
          <c:spPr>
            <a:ln w="28575" cap="rnd">
              <a:solidFill>
                <a:schemeClr val="accent6">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'BIFUbC-natural-gas'!$B$25:$AF$25</c:f>
              <c:numCache>
                <c:formatCode>0.E+00</c:formatCode>
                <c:ptCount val="31"/>
                <c:pt idx="0">
                  <c:v>5506553237.7754517</c:v>
                </c:pt>
                <c:pt idx="1">
                  <c:v>5512059791.0132265</c:v>
                </c:pt>
                <c:pt idx="2">
                  <c:v>5517571850.8042393</c:v>
                </c:pt>
                <c:pt idx="3">
                  <c:v>5523089422.6550426</c:v>
                </c:pt>
                <c:pt idx="4">
                  <c:v>5528612512.0776968</c:v>
                </c:pt>
                <c:pt idx="5">
                  <c:v>5534141124.5897741</c:v>
                </c:pt>
                <c:pt idx="6">
                  <c:v>5539675265.7143631</c:v>
                </c:pt>
                <c:pt idx="7">
                  <c:v>5545214940.9800768</c:v>
                </c:pt>
                <c:pt idx="8">
                  <c:v>5550760155.9210558</c:v>
                </c:pt>
                <c:pt idx="9">
                  <c:v>5556310916.0769758</c:v>
                </c:pt>
                <c:pt idx="10">
                  <c:v>5561867226.9930525</c:v>
                </c:pt>
                <c:pt idx="11">
                  <c:v>5567429094.2200451</c:v>
                </c:pt>
                <c:pt idx="12">
                  <c:v>5572996523.3142643</c:v>
                </c:pt>
                <c:pt idx="13">
                  <c:v>5578569519.8375778</c:v>
                </c:pt>
                <c:pt idx="14">
                  <c:v>5584148089.3574152</c:v>
                </c:pt>
                <c:pt idx="15">
                  <c:v>5589732237.4467716</c:v>
                </c:pt>
                <c:pt idx="16">
                  <c:v>5595321969.6842175</c:v>
                </c:pt>
                <c:pt idx="17">
                  <c:v>5600917291.6539011</c:v>
                </c:pt>
                <c:pt idx="18">
                  <c:v>5606518208.9455547</c:v>
                </c:pt>
                <c:pt idx="19">
                  <c:v>5612124727.1545</c:v>
                </c:pt>
                <c:pt idx="20">
                  <c:v>5617736851.8816538</c:v>
                </c:pt>
                <c:pt idx="21">
                  <c:v>5589648167.6222458</c:v>
                </c:pt>
                <c:pt idx="22">
                  <c:v>5561699926.7841349</c:v>
                </c:pt>
                <c:pt idx="23">
                  <c:v>5533891427.1502142</c:v>
                </c:pt>
                <c:pt idx="24">
                  <c:v>5506221970.0144634</c:v>
                </c:pt>
                <c:pt idx="25">
                  <c:v>5478690860.1643915</c:v>
                </c:pt>
                <c:pt idx="26">
                  <c:v>5451297405.8635693</c:v>
                </c:pt>
                <c:pt idx="27">
                  <c:v>5424040918.8342514</c:v>
                </c:pt>
                <c:pt idx="28">
                  <c:v>5396920714.2400799</c:v>
                </c:pt>
                <c:pt idx="29">
                  <c:v>5369936110.6688795</c:v>
                </c:pt>
                <c:pt idx="30">
                  <c:v>5343086430.1155348</c:v>
                </c:pt>
              </c:numCache>
            </c:numRef>
          </c:val>
          <c:smooth val="0"/>
          <c:extLst>
            <c:ext xmlns:c16="http://schemas.microsoft.com/office/drawing/2014/chart" uri="{C3380CC4-5D6E-409C-BE32-E72D297353CC}">
              <c16:uniqueId val="{00000017-9B0E-4789-92E7-780CE951D50E}"/>
            </c:ext>
          </c:extLst>
        </c:ser>
        <c:ser>
          <c:idx val="24"/>
          <c:order val="24"/>
          <c:tx>
            <c:strRef>
              <c:f>'BIFUbC-natural-gas'!$A$26</c:f>
              <c:strCache>
                <c:ptCount val="1"/>
                <c:pt idx="0">
                  <c:v>construction 41T43</c:v>
                </c:pt>
              </c:strCache>
            </c:strRef>
          </c:tx>
          <c:spPr>
            <a:ln w="28575" cap="rnd">
              <a:solidFill>
                <a:schemeClr val="accent1">
                  <a:lumMod val="60000"/>
                  <a:lumOff val="4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'BIFUbC-natural-gas'!$B$26:$AF$26</c:f>
              <c:numCache>
                <c:formatCode>0.00E+00</c:formatCode>
                <c:ptCount val="31"/>
                <c:pt idx="0">
                  <c:v>4669689.2831118442</c:v>
                </c:pt>
                <c:pt idx="1">
                  <c:v>4743849.6320288396</c:v>
                </c:pt>
                <c:pt idx="2">
                  <c:v>4818009.9809458079</c:v>
                </c:pt>
                <c:pt idx="3">
                  <c:v>4892170.3298628032</c:v>
                </c:pt>
                <c:pt idx="4">
                  <c:v>4966330.6787797976</c:v>
                </c:pt>
                <c:pt idx="5">
                  <c:v>5040491.027696779</c:v>
                </c:pt>
                <c:pt idx="6">
                  <c:v>5126055.588873554</c:v>
                </c:pt>
                <c:pt idx="7">
                  <c:v>5211620.1500502871</c:v>
                </c:pt>
                <c:pt idx="8">
                  <c:v>5297184.7112270482</c:v>
                </c:pt>
                <c:pt idx="9">
                  <c:v>5382749.2724038083</c:v>
                </c:pt>
                <c:pt idx="10">
                  <c:v>5468313.8335805666</c:v>
                </c:pt>
                <c:pt idx="11">
                  <c:v>5557787.4356232733</c:v>
                </c:pt>
                <c:pt idx="12">
                  <c:v>5647261.0376659771</c:v>
                </c:pt>
                <c:pt idx="13">
                  <c:v>5736734.639708654</c:v>
                </c:pt>
                <c:pt idx="14">
                  <c:v>5826208.2417513588</c:v>
                </c:pt>
                <c:pt idx="15">
                  <c:v>5915681.8437940655</c:v>
                </c:pt>
                <c:pt idx="16">
                  <c:v>6017316.9063085709</c:v>
                </c:pt>
                <c:pt idx="17">
                  <c:v>6118951.9688231051</c:v>
                </c:pt>
                <c:pt idx="18">
                  <c:v>6220587.0313376132</c:v>
                </c:pt>
                <c:pt idx="19">
                  <c:v>6322222.0938521484</c:v>
                </c:pt>
                <c:pt idx="20">
                  <c:v>6423857.1563666798</c:v>
                </c:pt>
                <c:pt idx="21">
                  <c:v>6509276.9382520923</c:v>
                </c:pt>
                <c:pt idx="22">
                  <c:v>6605752.5932936938</c:v>
                </c:pt>
                <c:pt idx="23">
                  <c:v>6702228.2483353233</c:v>
                </c:pt>
                <c:pt idx="24">
                  <c:v>6798703.9033769518</c:v>
                </c:pt>
                <c:pt idx="25">
                  <c:v>6895179.5584185803</c:v>
                </c:pt>
                <c:pt idx="26">
                  <c:v>6991655.2134602088</c:v>
                </c:pt>
                <c:pt idx="27">
                  <c:v>7088130.8685018383</c:v>
                </c:pt>
                <c:pt idx="28">
                  <c:v>7184606.5235434668</c:v>
                </c:pt>
                <c:pt idx="29">
                  <c:v>7281082.1785850953</c:v>
                </c:pt>
                <c:pt idx="30">
                  <c:v>7377557.8336267248</c:v>
                </c:pt>
              </c:numCache>
            </c:numRef>
          </c:val>
          <c:smooth val="0"/>
          <c:extLst>
            <c:ext xmlns:c16="http://schemas.microsoft.com/office/drawing/2014/chart" uri="{C3380CC4-5D6E-409C-BE32-E72D297353CC}">
              <c16:uniqueId val="{00000018-9B0E-4789-92E7-780CE951D50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'BIFUbC-biomass'!$A$2</c:f>
              <c:strCache>
                <c:ptCount val="1"/>
                <c:pt idx="0">
                  <c:v>agriculture and forestry 01T03</c:v>
                </c:pt>
              </c:strCache>
            </c:strRef>
          </c:tx>
          <c:spPr>
            <a:ln w="28575" cap="rnd">
              <a:solidFill>
                <a:schemeClr val="accent2"/>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'BIFUbC-biomass'!$B$2:$AF$2</c:f>
              <c:numCache>
                <c:formatCode>0.00E+00</c:formatCode>
                <c:ptCount val="31"/>
                <c:pt idx="0">
                  <c:v>25877090041.845791</c:v>
                </c:pt>
                <c:pt idx="1">
                  <c:v>26680648750.173962</c:v>
                </c:pt>
                <c:pt idx="2">
                  <c:v>27484207458.502384</c:v>
                </c:pt>
                <c:pt idx="3">
                  <c:v>28287766166.830555</c:v>
                </c:pt>
                <c:pt idx="4">
                  <c:v>29091324875.15873</c:v>
                </c:pt>
                <c:pt idx="5">
                  <c:v>29894883583.487022</c:v>
                </c:pt>
                <c:pt idx="6">
                  <c:v>30698221735.902824</c:v>
                </c:pt>
                <c:pt idx="7">
                  <c:v>31501559888.318241</c:v>
                </c:pt>
                <c:pt idx="8">
                  <c:v>32304898040.73391</c:v>
                </c:pt>
                <c:pt idx="9">
                  <c:v>33108236193.149582</c:v>
                </c:pt>
                <c:pt idx="10">
                  <c:v>33911574345.565109</c:v>
                </c:pt>
                <c:pt idx="11">
                  <c:v>34629483841.15757</c:v>
                </c:pt>
                <c:pt idx="12">
                  <c:v>35347393336.749893</c:v>
                </c:pt>
                <c:pt idx="13">
                  <c:v>36065302832.342216</c:v>
                </c:pt>
                <c:pt idx="14">
                  <c:v>36783212327.934792</c:v>
                </c:pt>
                <c:pt idx="15">
                  <c:v>37501121823.527267</c:v>
                </c:pt>
                <c:pt idx="16">
                  <c:v>38234470233.003601</c:v>
                </c:pt>
                <c:pt idx="17">
                  <c:v>38967818642.479591</c:v>
                </c:pt>
                <c:pt idx="18">
                  <c:v>39701167051.955833</c:v>
                </c:pt>
                <c:pt idx="19">
                  <c:v>40434515461.432076</c:v>
                </c:pt>
                <c:pt idx="20">
                  <c:v>41167863870.907982</c:v>
                </c:pt>
                <c:pt idx="21">
                  <c:v>41880627061.872665</c:v>
                </c:pt>
                <c:pt idx="22">
                  <c:v>42607425629.095329</c:v>
                </c:pt>
                <c:pt idx="23">
                  <c:v>43334224196.317741</c:v>
                </c:pt>
                <c:pt idx="24">
                  <c:v>44061022763.540154</c:v>
                </c:pt>
                <c:pt idx="25">
                  <c:v>44787821330.762566</c:v>
                </c:pt>
                <c:pt idx="26">
                  <c:v>45514619897.985229</c:v>
                </c:pt>
                <c:pt idx="27">
                  <c:v>46241418465.207642</c:v>
                </c:pt>
                <c:pt idx="28">
                  <c:v>46968217032.430054</c:v>
                </c:pt>
                <c:pt idx="29">
                  <c:v>47695015599.652458</c:v>
                </c:pt>
                <c:pt idx="30">
                  <c:v>48421814166.87487</c:v>
                </c:pt>
              </c:numCache>
            </c:numRef>
          </c:val>
          <c:smooth val="0"/>
          <c:extLst>
            <c:ext xmlns:c16="http://schemas.microsoft.com/office/drawing/2014/chart" uri="{C3380CC4-5D6E-409C-BE32-E72D297353CC}">
              <c16:uniqueId val="{00000001-FB5D-42A5-9ED3-BC770364BCDE}"/>
            </c:ext>
          </c:extLst>
        </c:ser>
        <c:ser>
          <c:idx val="2"/>
          <c:order val="1"/>
          <c:tx>
            <c:strRef>
              <c:f>'BIFUbC-biomass'!$A$3</c:f>
              <c:strCache>
                <c:ptCount val="1"/>
                <c:pt idx="0">
                  <c:v>coal mining 05</c:v>
                </c:pt>
              </c:strCache>
            </c:strRef>
          </c:tx>
          <c:spPr>
            <a:ln w="28575" cap="rnd">
              <a:solidFill>
                <a:schemeClr val="accent3"/>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B5D-42A5-9ED3-BC770364BCDE}"/>
            </c:ext>
          </c:extLst>
        </c:ser>
        <c:ser>
          <c:idx val="3"/>
          <c:order val="2"/>
          <c:tx>
            <c:strRef>
              <c:f>'BIFUbC-biomass'!$A$4</c:f>
              <c:strCache>
                <c:ptCount val="1"/>
                <c:pt idx="0">
                  <c:v>oil and gas extraction 06</c:v>
                </c:pt>
              </c:strCache>
            </c:strRef>
          </c:tx>
          <c:spPr>
            <a:ln w="28575" cap="rnd">
              <a:solidFill>
                <a:schemeClr val="accent4"/>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FB5D-42A5-9ED3-BC770364BCDE}"/>
            </c:ext>
          </c:extLst>
        </c:ser>
        <c:ser>
          <c:idx val="4"/>
          <c:order val="3"/>
          <c:tx>
            <c:strRef>
              <c:f>'BIFUbC-biomass'!$A$5</c:f>
              <c:strCache>
                <c:ptCount val="1"/>
                <c:pt idx="0">
                  <c:v>other mining and quarrying 07T08</c:v>
                </c:pt>
              </c:strCache>
            </c:strRef>
          </c:tx>
          <c:spPr>
            <a:ln w="28575" cap="rnd">
              <a:solidFill>
                <a:schemeClr val="accent5"/>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'BIFUbC-biomass'!$B$5:$AF$5</c:f>
              <c:numCache>
                <c:formatCode>0.00E+00</c:formatCode>
                <c:ptCount val="31"/>
                <c:pt idx="0">
                  <c:v>11546086.936393801</c:v>
                </c:pt>
                <c:pt idx="1">
                  <c:v>11904626.42788415</c:v>
                </c:pt>
                <c:pt idx="2">
                  <c:v>12263165.919374613</c:v>
                </c:pt>
                <c:pt idx="3">
                  <c:v>12621705.410864962</c:v>
                </c:pt>
                <c:pt idx="4">
                  <c:v>12980244.902355311</c:v>
                </c:pt>
                <c:pt idx="5">
                  <c:v>13338784.393845716</c:v>
                </c:pt>
                <c:pt idx="6">
                  <c:v>13697225.47559469</c:v>
                </c:pt>
                <c:pt idx="7">
                  <c:v>14055666.557343492</c:v>
                </c:pt>
                <c:pt idx="8">
                  <c:v>14414107.63909241</c:v>
                </c:pt>
                <c:pt idx="9">
                  <c:v>14772548.720841326</c:v>
                </c:pt>
                <c:pt idx="10">
                  <c:v>15130989.802590178</c:v>
                </c:pt>
                <c:pt idx="11">
                  <c:v>15451313.511135805</c:v>
                </c:pt>
                <c:pt idx="12">
                  <c:v>15771637.219681371</c:v>
                </c:pt>
                <c:pt idx="13">
                  <c:v>16091960.928226937</c:v>
                </c:pt>
                <c:pt idx="14">
                  <c:v>16412284.636772616</c:v>
                </c:pt>
                <c:pt idx="15">
                  <c:v>16732608.34531825</c:v>
                </c:pt>
                <c:pt idx="16">
                  <c:v>17059820.735768162</c:v>
                </c:pt>
                <c:pt idx="17">
                  <c:v>17387033.126217913</c:v>
                </c:pt>
                <c:pt idx="18">
                  <c:v>17714245.51666778</c:v>
                </c:pt>
                <c:pt idx="19">
                  <c:v>18041457.907117646</c:v>
                </c:pt>
                <c:pt idx="20">
                  <c:v>18368670.297567364</c:v>
                </c:pt>
                <c:pt idx="21">
                  <c:v>18686697.778811645</c:v>
                </c:pt>
                <c:pt idx="22">
                  <c:v>19010987.698150691</c:v>
                </c:pt>
                <c:pt idx="23">
                  <c:v>19335277.617489621</c:v>
                </c:pt>
                <c:pt idx="24">
                  <c:v>19659567.536828551</c:v>
                </c:pt>
                <c:pt idx="25">
                  <c:v>19983857.456167482</c:v>
                </c:pt>
                <c:pt idx="26">
                  <c:v>20308147.375506524</c:v>
                </c:pt>
                <c:pt idx="27">
                  <c:v>20632437.294845454</c:v>
                </c:pt>
                <c:pt idx="28">
                  <c:v>20956727.214184385</c:v>
                </c:pt>
                <c:pt idx="29">
                  <c:v>21281017.133523315</c:v>
                </c:pt>
                <c:pt idx="30">
                  <c:v>21605307.052862246</c:v>
                </c:pt>
              </c:numCache>
            </c:numRef>
          </c:val>
          <c:smooth val="0"/>
          <c:extLst>
            <c:ext xmlns:c16="http://schemas.microsoft.com/office/drawing/2014/chart" uri="{C3380CC4-5D6E-409C-BE32-E72D297353CC}">
              <c16:uniqueId val="{00000004-FB5D-42A5-9ED3-BC770364BCDE}"/>
            </c:ext>
          </c:extLst>
        </c:ser>
        <c:ser>
          <c:idx val="5"/>
          <c:order val="4"/>
          <c:tx>
            <c:strRef>
              <c:f>'BIFUbC-biomass'!$A$6</c:f>
              <c:strCache>
                <c:ptCount val="1"/>
                <c:pt idx="0">
                  <c:v>food beverage and tobacco 10T12</c:v>
                </c:pt>
              </c:strCache>
            </c:strRef>
          </c:tx>
          <c:spPr>
            <a:ln w="28575" cap="rnd">
              <a:solidFill>
                <a:schemeClr val="accent6"/>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'BIFUbC-biomass'!$B$6:$AF$6</c:f>
              <c:numCache>
                <c:formatCode>0.00E+00</c:formatCode>
                <c:ptCount val="31"/>
                <c:pt idx="0">
                  <c:v>9777418852.5205441</c:v>
                </c:pt>
                <c:pt idx="1">
                  <c:v>10081036069.572763</c:v>
                </c:pt>
                <c:pt idx="2">
                  <c:v>10384653286.625078</c:v>
                </c:pt>
                <c:pt idx="3">
                  <c:v>10688270503.677298</c:v>
                </c:pt>
                <c:pt idx="4">
                  <c:v>10991887720.729517</c:v>
                </c:pt>
                <c:pt idx="5">
                  <c:v>11295504937.781784</c:v>
                </c:pt>
                <c:pt idx="6">
                  <c:v>11599038819.824844</c:v>
                </c:pt>
                <c:pt idx="7">
                  <c:v>11902572701.86776</c:v>
                </c:pt>
                <c:pt idx="8">
                  <c:v>12206106583.91077</c:v>
                </c:pt>
                <c:pt idx="9">
                  <c:v>12509640465.953781</c:v>
                </c:pt>
                <c:pt idx="10">
                  <c:v>12813174347.996738</c:v>
                </c:pt>
                <c:pt idx="11">
                  <c:v>13084429803.121653</c:v>
                </c:pt>
                <c:pt idx="12">
                  <c:v>13355685258.246513</c:v>
                </c:pt>
                <c:pt idx="13">
                  <c:v>13626940713.371374</c:v>
                </c:pt>
                <c:pt idx="14">
                  <c:v>13898196168.49633</c:v>
                </c:pt>
                <c:pt idx="15">
                  <c:v>14169451623.62125</c:v>
                </c:pt>
                <c:pt idx="16">
                  <c:v>14446540529.394073</c:v>
                </c:pt>
                <c:pt idx="17">
                  <c:v>14723629435.166767</c:v>
                </c:pt>
                <c:pt idx="18">
                  <c:v>15000718340.939554</c:v>
                </c:pt>
                <c:pt idx="19">
                  <c:v>15277807246.712343</c:v>
                </c:pt>
                <c:pt idx="20">
                  <c:v>15554896152.485003</c:v>
                </c:pt>
                <c:pt idx="21">
                  <c:v>15824207124.060682</c:v>
                </c:pt>
                <c:pt idx="22">
                  <c:v>16098821232.588974</c:v>
                </c:pt>
                <c:pt idx="23">
                  <c:v>16373435341.117168</c:v>
                </c:pt>
                <c:pt idx="24">
                  <c:v>16648049449.645365</c:v>
                </c:pt>
                <c:pt idx="25">
                  <c:v>16922663558.173559</c:v>
                </c:pt>
                <c:pt idx="26">
                  <c:v>17197277666.701851</c:v>
                </c:pt>
                <c:pt idx="27">
                  <c:v>17471891775.230045</c:v>
                </c:pt>
                <c:pt idx="28">
                  <c:v>17746505883.75824</c:v>
                </c:pt>
                <c:pt idx="29">
                  <c:v>18021119992.286438</c:v>
                </c:pt>
                <c:pt idx="30">
                  <c:v>18295734100.814632</c:v>
                </c:pt>
              </c:numCache>
            </c:numRef>
          </c:val>
          <c:smooth val="0"/>
          <c:extLst>
            <c:ext xmlns:c16="http://schemas.microsoft.com/office/drawing/2014/chart" uri="{C3380CC4-5D6E-409C-BE32-E72D297353CC}">
              <c16:uniqueId val="{00000005-FB5D-42A5-9ED3-BC770364BCDE}"/>
            </c:ext>
          </c:extLst>
        </c:ser>
        <c:ser>
          <c:idx val="6"/>
          <c:order val="5"/>
          <c:tx>
            <c:strRef>
              <c:f>'BIFUbC-biomass'!$A$7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'BIFUbC-biomass'!$B$7:$AF$7</c:f>
              <c:numCache>
                <c:formatCode>0.00E+00</c:formatCode>
                <c:ptCount val="31"/>
                <c:pt idx="0">
                  <c:v>21098357093.654667</c:v>
                </c:pt>
                <c:pt idx="1">
                  <c:v>21753522282.113174</c:v>
                </c:pt>
                <c:pt idx="2">
                  <c:v>22408687470.571888</c:v>
                </c:pt>
                <c:pt idx="3">
                  <c:v>23063852659.030396</c:v>
                </c:pt>
                <c:pt idx="4">
                  <c:v>23719017847.488903</c:v>
                </c:pt>
                <c:pt idx="5">
                  <c:v>24374183035.94751</c:v>
                </c:pt>
                <c:pt idx="6">
                  <c:v>25029168398.645439</c:v>
                </c:pt>
                <c:pt idx="7">
                  <c:v>25684153761.343056</c:v>
                </c:pt>
                <c:pt idx="8">
                  <c:v>26339139124.040878</c:v>
                </c:pt>
                <c:pt idx="9">
                  <c:v>26994124486.738705</c:v>
                </c:pt>
                <c:pt idx="10">
                  <c:v>27649109849.436409</c:v>
                </c:pt>
                <c:pt idx="11">
                  <c:v>28234442700.790314</c:v>
                </c:pt>
                <c:pt idx="12">
                  <c:v>28819775552.1441</c:v>
                </c:pt>
                <c:pt idx="13">
                  <c:v>29405108403.497887</c:v>
                </c:pt>
                <c:pt idx="14">
                  <c:v>29990441254.851883</c:v>
                </c:pt>
                <c:pt idx="15">
                  <c:v>30575774106.205799</c:v>
                </c:pt>
                <c:pt idx="16">
                  <c:v>31173694760.814758</c:v>
                </c:pt>
                <c:pt idx="17">
                  <c:v>31771615415.423435</c:v>
                </c:pt>
                <c:pt idx="18">
                  <c:v>32369536070.032318</c:v>
                </c:pt>
                <c:pt idx="19">
                  <c:v>32967456724.641201</c:v>
                </c:pt>
                <c:pt idx="20">
                  <c:v>33565377379.249805</c:v>
                </c:pt>
                <c:pt idx="21">
                  <c:v>34146514296.185505</c:v>
                </c:pt>
                <c:pt idx="22">
                  <c:v>34739094670.625725</c:v>
                </c:pt>
                <c:pt idx="23">
                  <c:v>35331675045.065742</c:v>
                </c:pt>
                <c:pt idx="24">
                  <c:v>35924255419.50576</c:v>
                </c:pt>
                <c:pt idx="25">
                  <c:v>36516835793.945778</c:v>
                </c:pt>
                <c:pt idx="26">
                  <c:v>37109416168.386002</c:v>
                </c:pt>
                <c:pt idx="27">
                  <c:v>37701996542.826019</c:v>
                </c:pt>
                <c:pt idx="28">
                  <c:v>38294576917.266037</c:v>
                </c:pt>
                <c:pt idx="29">
                  <c:v>38887157291.706055</c:v>
                </c:pt>
                <c:pt idx="30">
                  <c:v>39479737666.146072</c:v>
                </c:pt>
              </c:numCache>
            </c:numRef>
          </c:val>
          <c:smooth val="0"/>
          <c:extLst>
            <c:ext xmlns:c16="http://schemas.microsoft.com/office/drawing/2014/chart" uri="{C3380CC4-5D6E-409C-BE32-E72D297353CC}">
              <c16:uniqueId val="{00000006-FB5D-42A5-9ED3-BC770364BCDE}"/>
            </c:ext>
          </c:extLst>
        </c:ser>
        <c:ser>
          <c:idx val="7"/>
          <c:order val="6"/>
          <c:tx>
            <c:strRef>
              <c:f>'BIFUbC-biomass'!$A$8</c:f>
              <c:strCache>
                <c:ptCount val="1"/>
                <c:pt idx="0">
                  <c:v>wood products 16</c:v>
                </c:pt>
              </c:strCache>
            </c:strRef>
          </c:tx>
          <c:spPr>
            <a:ln w="28575" cap="rnd">
              <a:solidFill>
                <a:schemeClr val="accent2">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'BIFUbC-biomass'!$B$8:$AF$8</c:f>
              <c:numCache>
                <c:formatCode>0.00E+00</c:formatCode>
                <c:ptCount val="31"/>
                <c:pt idx="0">
                  <c:v>13011862672.968996</c:v>
                </c:pt>
                <c:pt idx="1">
                  <c:v>13415918752.904045</c:v>
                </c:pt>
                <c:pt idx="2">
                  <c:v>13819974832.839222</c:v>
                </c:pt>
                <c:pt idx="3">
                  <c:v>14224030912.774271</c:v>
                </c:pt>
                <c:pt idx="4">
                  <c:v>14628086992.709322</c:v>
                </c:pt>
                <c:pt idx="5">
                  <c:v>15032143072.644432</c:v>
                </c:pt>
                <c:pt idx="6">
                  <c:v>15436088249.721439</c:v>
                </c:pt>
                <c:pt idx="7">
                  <c:v>15840033426.798252</c:v>
                </c:pt>
                <c:pt idx="8">
                  <c:v>16243978603.875193</c:v>
                </c:pt>
                <c:pt idx="9">
                  <c:v>16647923780.952135</c:v>
                </c:pt>
                <c:pt idx="10">
                  <c:v>17051868958.029003</c:v>
                </c:pt>
                <c:pt idx="11">
                  <c:v>17412857761.3745</c:v>
                </c:pt>
                <c:pt idx="12">
                  <c:v>17773846564.719925</c:v>
                </c:pt>
                <c:pt idx="13">
                  <c:v>18134835368.06535</c:v>
                </c:pt>
                <c:pt idx="14">
                  <c:v>18495824171.4109</c:v>
                </c:pt>
                <c:pt idx="15">
                  <c:v>18856812974.756405</c:v>
                </c:pt>
                <c:pt idx="16">
                  <c:v>19225564978.173931</c:v>
                </c:pt>
                <c:pt idx="17">
                  <c:v>19594316981.591282</c:v>
                </c:pt>
                <c:pt idx="18">
                  <c:v>19963068985.008759</c:v>
                </c:pt>
                <c:pt idx="19">
                  <c:v>20331820988.426235</c:v>
                </c:pt>
                <c:pt idx="20">
                  <c:v>20700572991.843544</c:v>
                </c:pt>
                <c:pt idx="21">
                  <c:v>21058974061.831787</c:v>
                </c:pt>
                <c:pt idx="22">
                  <c:v>21424432586.430923</c:v>
                </c:pt>
                <c:pt idx="23">
                  <c:v>21789891111.02993</c:v>
                </c:pt>
                <c:pt idx="24">
                  <c:v>22155349635.628941</c:v>
                </c:pt>
                <c:pt idx="25">
                  <c:v>22520808160.227947</c:v>
                </c:pt>
                <c:pt idx="26">
                  <c:v>22886266684.827084</c:v>
                </c:pt>
                <c:pt idx="27">
                  <c:v>23251725209.42609</c:v>
                </c:pt>
                <c:pt idx="28">
                  <c:v>23617183734.025097</c:v>
                </c:pt>
                <c:pt idx="29">
                  <c:v>23982642258.624107</c:v>
                </c:pt>
                <c:pt idx="30">
                  <c:v>24348100783.223114</c:v>
                </c:pt>
              </c:numCache>
            </c:numRef>
          </c:val>
          <c:smooth val="0"/>
          <c:extLst>
            <c:ext xmlns:c16="http://schemas.microsoft.com/office/drawing/2014/chart" uri="{C3380CC4-5D6E-409C-BE32-E72D297353CC}">
              <c16:uniqueId val="{00000007-FB5D-42A5-9ED3-BC770364BCDE}"/>
            </c:ext>
          </c:extLst>
        </c:ser>
        <c:ser>
          <c:idx val="8"/>
          <c:order val="7"/>
          <c:tx>
            <c:strRef>
              <c:f>'BIFUbC-biomass'!$A$9</c:f>
              <c:strCache>
                <c:ptCount val="1"/>
                <c:pt idx="0">
                  <c:v>pulp paper and printing 17T18</c:v>
                </c:pt>
              </c:strCache>
            </c:strRef>
          </c:tx>
          <c:spPr>
            <a:ln w="28575" cap="rnd">
              <a:solidFill>
                <a:schemeClr val="accent3">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'BIFUbC-biomass'!$B$9:$AF$9</c:f>
              <c:numCache>
                <c:formatCode>0.00E+00</c:formatCode>
                <c:ptCount val="31"/>
                <c:pt idx="0">
                  <c:v>115493968146.489</c:v>
                </c:pt>
                <c:pt idx="1">
                  <c:v>119080390874.60144</c:v>
                </c:pt>
                <c:pt idx="2">
                  <c:v>122666813602.715</c:v>
                </c:pt>
                <c:pt idx="3">
                  <c:v>126253236330.82744</c:v>
                </c:pt>
                <c:pt idx="4">
                  <c:v>129839659058.93987</c:v>
                </c:pt>
                <c:pt idx="5">
                  <c:v>133426081787.05284</c:v>
                </c:pt>
                <c:pt idx="6">
                  <c:v>137011520135.6436</c:v>
                </c:pt>
                <c:pt idx="7">
                  <c:v>140596958484.23264</c:v>
                </c:pt>
                <c:pt idx="8">
                  <c:v>144182396832.82281</c:v>
                </c:pt>
                <c:pt idx="9">
                  <c:v>147767835181.41299</c:v>
                </c:pt>
                <c:pt idx="10">
                  <c:v>151353273530.00253</c:v>
                </c:pt>
                <c:pt idx="11">
                  <c:v>154557428876.75665</c:v>
                </c:pt>
                <c:pt idx="12">
                  <c:v>157761584223.51013</c:v>
                </c:pt>
                <c:pt idx="13">
                  <c:v>160965739570.26361</c:v>
                </c:pt>
                <c:pt idx="14">
                  <c:v>164169894917.01822</c:v>
                </c:pt>
                <c:pt idx="15">
                  <c:v>167374050263.77243</c:v>
                </c:pt>
                <c:pt idx="16">
                  <c:v>170647112177.12415</c:v>
                </c:pt>
                <c:pt idx="17">
                  <c:v>173920174090.4743</c:v>
                </c:pt>
                <c:pt idx="18">
                  <c:v>177193236003.82559</c:v>
                </c:pt>
                <c:pt idx="19">
                  <c:v>180466297917.17688</c:v>
                </c:pt>
                <c:pt idx="20">
                  <c:v>183739359830.52664</c:v>
                </c:pt>
                <c:pt idx="21">
                  <c:v>186920546321.74905</c:v>
                </c:pt>
                <c:pt idx="22">
                  <c:v>190164375146.24161</c:v>
                </c:pt>
                <c:pt idx="23">
                  <c:v>193408203970.733</c:v>
                </c:pt>
                <c:pt idx="24">
                  <c:v>196652032795.22443</c:v>
                </c:pt>
                <c:pt idx="25">
                  <c:v>199895861619.71582</c:v>
                </c:pt>
                <c:pt idx="26">
                  <c:v>203139690444.20837</c:v>
                </c:pt>
                <c:pt idx="27">
                  <c:v>206383519268.69977</c:v>
                </c:pt>
                <c:pt idx="28">
                  <c:v>209627348093.19119</c:v>
                </c:pt>
                <c:pt idx="29">
                  <c:v>212871176917.68259</c:v>
                </c:pt>
                <c:pt idx="30">
                  <c:v>216115005742.17401</c:v>
                </c:pt>
              </c:numCache>
            </c:numRef>
          </c:val>
          <c:smooth val="0"/>
          <c:extLst>
            <c:ext xmlns:c16="http://schemas.microsoft.com/office/drawing/2014/chart" uri="{C3380CC4-5D6E-409C-BE32-E72D297353CC}">
              <c16:uniqueId val="{00000008-FB5D-42A5-9ED3-BC770364BCDE}"/>
            </c:ext>
          </c:extLst>
        </c:ser>
        <c:ser>
          <c:idx val="9"/>
          <c:order val="8"/>
          <c:tx>
            <c:strRef>
              <c:f>'BIFUbC-biomass'!$A$10</c:f>
              <c:strCache>
                <c:ptCount val="1"/>
                <c:pt idx="0">
                  <c:v>refined petroleum and coke 19</c:v>
                </c:pt>
              </c:strCache>
            </c:strRef>
          </c:tx>
          <c:spPr>
            <a:ln w="28575" cap="rnd">
              <a:solidFill>
                <a:schemeClr val="accent4">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B5D-42A5-9ED3-BC770364BCDE}"/>
            </c:ext>
          </c:extLst>
        </c:ser>
        <c:ser>
          <c:idx val="10"/>
          <c:order val="9"/>
          <c:tx>
            <c:strRef>
              <c:f>'BIFUbC-biomass'!$A$11</c:f>
              <c:strCache>
                <c:ptCount val="1"/>
                <c:pt idx="0">
                  <c:v>chemicals 20</c:v>
                </c:pt>
              </c:strCache>
            </c:strRef>
          </c:tx>
          <c:spPr>
            <a:ln w="28575" cap="rnd">
              <a:solidFill>
                <a:schemeClr val="accent5">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'BIFUbC-biomass'!$B$11:$AF$11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FB5D-42A5-9ED3-BC770364BCDE}"/>
            </c:ext>
          </c:extLst>
        </c:ser>
        <c:ser>
          <c:idx val="11"/>
          <c:order val="10"/>
          <c:tx>
            <c:strRef>
              <c:f>'BIFUbC-biomass'!$A$12</c:f>
              <c:strCache>
                <c:ptCount val="1"/>
                <c:pt idx="0">
                  <c:v>rubber and plastic products 22</c:v>
                </c:pt>
              </c:strCache>
            </c:strRef>
          </c:tx>
          <c:spPr>
            <a:ln w="28575" cap="rnd">
              <a:solidFill>
                <a:schemeClr val="accent6">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'BIFUbC-biomass'!$B$12:$AF$12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B-FB5D-42A5-9ED3-BC770364BCDE}"/>
            </c:ext>
          </c:extLst>
        </c:ser>
        <c:ser>
          <c:idx val="12"/>
          <c:order val="11"/>
          <c:tx>
            <c:strRef>
              <c:f>'BIFUbC-biomass'!$A$13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C-FB5D-42A5-9ED3-BC770364BCDE}"/>
            </c:ext>
          </c:extLst>
        </c:ser>
        <c:ser>
          <c:idx val="13"/>
          <c:order val="12"/>
          <c:tx>
            <c:strRef>
              <c:f>'BIFUbC-biomass'!$A$14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'BIFUbC-biomass'!$B$14:$AF$14</c:f>
              <c:numCache>
                <c:formatCode>0.00E+00</c:formatCode>
                <c:ptCount val="31"/>
                <c:pt idx="0">
                  <c:v>134608130200.1244</c:v>
                </c:pt>
                <c:pt idx="1">
                  <c:v>138788103105.08273</c:v>
                </c:pt>
                <c:pt idx="2">
                  <c:v>142968076010.04236</c:v>
                </c:pt>
                <c:pt idx="3">
                  <c:v>147148048915.0007</c:v>
                </c:pt>
                <c:pt idx="4">
                  <c:v>151328021819.95901</c:v>
                </c:pt>
                <c:pt idx="5">
                  <c:v>155507994724.91797</c:v>
                </c:pt>
                <c:pt idx="6">
                  <c:v>159686820336.30811</c:v>
                </c:pt>
                <c:pt idx="7">
                  <c:v>163865645947.69623</c:v>
                </c:pt>
                <c:pt idx="8">
                  <c:v>168044471559.08569</c:v>
                </c:pt>
                <c:pt idx="9">
                  <c:v>172223297170.47513</c:v>
                </c:pt>
                <c:pt idx="10">
                  <c:v>176402122781.86383</c:v>
                </c:pt>
                <c:pt idx="11">
                  <c:v>180136563350.65829</c:v>
                </c:pt>
                <c:pt idx="12">
                  <c:v>183871003919.452</c:v>
                </c:pt>
                <c:pt idx="13">
                  <c:v>187605444488.24573</c:v>
                </c:pt>
                <c:pt idx="14">
                  <c:v>191339885057.04074</c:v>
                </c:pt>
                <c:pt idx="15">
                  <c:v>195074325625.8353</c:v>
                </c:pt>
                <c:pt idx="16">
                  <c:v>198889076744.49713</c:v>
                </c:pt>
                <c:pt idx="17">
                  <c:v>202703827863.1572</c:v>
                </c:pt>
                <c:pt idx="18">
                  <c:v>206518578981.81857</c:v>
                </c:pt>
                <c:pt idx="19">
                  <c:v>210333330100.47992</c:v>
                </c:pt>
                <c:pt idx="20">
                  <c:v>214148081219.13953</c:v>
                </c:pt>
                <c:pt idx="21">
                  <c:v>217855751604.64578</c:v>
                </c:pt>
                <c:pt idx="22">
                  <c:v>221636431580.94012</c:v>
                </c:pt>
                <c:pt idx="23">
                  <c:v>225417111557.23318</c:v>
                </c:pt>
                <c:pt idx="24">
                  <c:v>229197791533.52621</c:v>
                </c:pt>
                <c:pt idx="25">
                  <c:v>232978471509.81924</c:v>
                </c:pt>
                <c:pt idx="26">
                  <c:v>236759151486.11359</c:v>
                </c:pt>
                <c:pt idx="27">
                  <c:v>240539831462.40662</c:v>
                </c:pt>
                <c:pt idx="28">
                  <c:v>244320511438.69965</c:v>
                </c:pt>
                <c:pt idx="29">
                  <c:v>248101191414.99268</c:v>
                </c:pt>
                <c:pt idx="30">
                  <c:v>251881871391.28571</c:v>
                </c:pt>
              </c:numCache>
            </c:numRef>
          </c:val>
          <c:smooth val="0"/>
          <c:extLst>
            <c:ext xmlns:c16="http://schemas.microsoft.com/office/drawing/2014/chart" uri="{C3380CC4-5D6E-409C-BE32-E72D297353CC}">
              <c16:uniqueId val="{0000000D-FB5D-42A5-9ED3-BC770364BCDE}"/>
            </c:ext>
          </c:extLst>
        </c:ser>
        <c:ser>
          <c:idx val="14"/>
          <c:order val="13"/>
          <c:tx>
            <c:strRef>
              <c:f>'BIFUbC-biomass'!$A$15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'BIFUbC-biomass'!$B$15:$AF$15</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E-FB5D-42A5-9ED3-BC770364BCDE}"/>
            </c:ext>
          </c:extLst>
        </c:ser>
        <c:ser>
          <c:idx val="15"/>
          <c:order val="14"/>
          <c:tx>
            <c:strRef>
              <c:f>'BIFUbC-biomass'!$A$16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'BIFUbC-biomass'!$B$16:$AF$16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FB5D-42A5-9ED3-BC770364BCDE}"/>
            </c:ext>
          </c:extLst>
        </c:ser>
        <c:ser>
          <c:idx val="16"/>
          <c:order val="15"/>
          <c:tx>
            <c:strRef>
              <c:f>'BIFUbC-biomass'!$A$17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'BIFUbC-biomass'!$B$17:$AF$17</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FB5D-42A5-9ED3-BC770364BCDE}"/>
            </c:ext>
          </c:extLst>
        </c:ser>
        <c:ser>
          <c:idx val="17"/>
          <c:order val="16"/>
          <c:tx>
            <c:strRef>
              <c:f>'BIFUbC-biomass'!$A$18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B5D-42A5-9ED3-BC770364BCDE}"/>
            </c:ext>
          </c:extLst>
        </c:ser>
        <c:ser>
          <c:idx val="18"/>
          <c:order val="17"/>
          <c:tx>
            <c:strRef>
              <c:f>'BIFUbC-biomass'!$A$19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B5D-42A5-9ED3-BC770364BCDE}"/>
            </c:ext>
          </c:extLst>
        </c:ser>
        <c:ser>
          <c:idx val="19"/>
          <c:order val="18"/>
          <c:tx>
            <c:strRef>
              <c:f>'BIFUbC-biomass'!$A$20</c:f>
              <c:strCache>
                <c:ptCount val="1"/>
                <c:pt idx="0">
                  <c:v>other machinery 28</c:v>
                </c:pt>
              </c:strCache>
            </c:strRef>
          </c:tx>
          <c:spPr>
            <a:ln w="28575" cap="rnd">
              <a:solidFill>
                <a:schemeClr val="accent2">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B5D-42A5-9ED3-BC770364BCDE}"/>
            </c:ext>
          </c:extLst>
        </c:ser>
        <c:ser>
          <c:idx val="20"/>
          <c:order val="19"/>
          <c:tx>
            <c:strRef>
              <c:f>'BIFUbC-biomass'!$A$21</c:f>
              <c:strCache>
                <c:ptCount val="1"/>
                <c:pt idx="0">
                  <c:v>road vehicles 29</c:v>
                </c:pt>
              </c:strCache>
            </c:strRef>
          </c:tx>
          <c:spPr>
            <a:ln w="28575" cap="rnd">
              <a:solidFill>
                <a:schemeClr val="accent3">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B5D-42A5-9ED3-BC770364BCDE}"/>
            </c:ext>
          </c:extLst>
        </c:ser>
        <c:ser>
          <c:idx val="21"/>
          <c:order val="20"/>
          <c:tx>
            <c:strRef>
              <c:f>'BIFUbC-biomass'!$A$22</c:f>
              <c:strCache>
                <c:ptCount val="1"/>
                <c:pt idx="0">
                  <c:v>nonroad vehicles 30</c:v>
                </c:pt>
              </c:strCache>
            </c:strRef>
          </c:tx>
          <c:spPr>
            <a:ln w="28575" cap="rnd">
              <a:solidFill>
                <a:schemeClr val="accent4">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B5D-42A5-9ED3-BC770364BCDE}"/>
            </c:ext>
          </c:extLst>
        </c:ser>
        <c:ser>
          <c:idx val="22"/>
          <c:order val="21"/>
          <c:tx>
            <c:strRef>
              <c:f>'BIFUbC-biomass'!$A$23</c:f>
              <c:strCache>
                <c:ptCount val="1"/>
                <c:pt idx="0">
                  <c:v>other manufacturing 31T33</c:v>
                </c:pt>
              </c:strCache>
            </c:strRef>
          </c:tx>
          <c:spPr>
            <a:ln w="28575" cap="rnd">
              <a:solidFill>
                <a:schemeClr val="accent5">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'BIFUbC-biomass'!$B$23:$AF$23</c:f>
              <c:numCache>
                <c:formatCode>0.00E+00</c:formatCode>
                <c:ptCount val="31"/>
                <c:pt idx="0">
                  <c:v>72490952221.454849</c:v>
                </c:pt>
                <c:pt idx="1">
                  <c:v>74742006564.82785</c:v>
                </c:pt>
                <c:pt idx="2">
                  <c:v>76993060908.201584</c:v>
                </c:pt>
                <c:pt idx="3">
                  <c:v>79244115251.574585</c:v>
                </c:pt>
                <c:pt idx="4">
                  <c:v>81495169594.947601</c:v>
                </c:pt>
                <c:pt idx="5">
                  <c:v>83746223938.320953</c:v>
                </c:pt>
                <c:pt idx="6">
                  <c:v>85996660425.973709</c:v>
                </c:pt>
                <c:pt idx="7">
                  <c:v>88247096913.625397</c:v>
                </c:pt>
                <c:pt idx="8">
                  <c:v>90497533401.277786</c:v>
                </c:pt>
                <c:pt idx="9">
                  <c:v>92747969888.930191</c:v>
                </c:pt>
                <c:pt idx="10">
                  <c:v>94998406376.582184</c:v>
                </c:pt>
                <c:pt idx="11">
                  <c:v>97009526748.315063</c:v>
                </c:pt>
                <c:pt idx="12">
                  <c:v>99020647120.047531</c:v>
                </c:pt>
                <c:pt idx="13">
                  <c:v>101031767491.78001</c:v>
                </c:pt>
                <c:pt idx="14">
                  <c:v>103042887863.5132</c:v>
                </c:pt>
                <c:pt idx="15">
                  <c:v>105054008235.24612</c:v>
                </c:pt>
                <c:pt idx="16">
                  <c:v>107108378507.44682</c:v>
                </c:pt>
                <c:pt idx="17">
                  <c:v>109162748779.64656</c:v>
                </c:pt>
                <c:pt idx="18">
                  <c:v>111217119051.84702</c:v>
                </c:pt>
                <c:pt idx="19">
                  <c:v>113271489324.04745</c:v>
                </c:pt>
                <c:pt idx="20">
                  <c:v>115325859596.24695</c:v>
                </c:pt>
                <c:pt idx="21">
                  <c:v>117322563334.49106</c:v>
                </c:pt>
                <c:pt idx="22">
                  <c:v>119358585164.06931</c:v>
                </c:pt>
                <c:pt idx="23">
                  <c:v>121394606993.64685</c:v>
                </c:pt>
                <c:pt idx="24">
                  <c:v>123430628823.22438</c:v>
                </c:pt>
                <c:pt idx="25">
                  <c:v>125466650652.80193</c:v>
                </c:pt>
                <c:pt idx="26">
                  <c:v>127502672482.38017</c:v>
                </c:pt>
                <c:pt idx="27">
                  <c:v>129538694311.95772</c:v>
                </c:pt>
                <c:pt idx="28">
                  <c:v>131574716141.53526</c:v>
                </c:pt>
                <c:pt idx="29">
                  <c:v>133610737971.11281</c:v>
                </c:pt>
                <c:pt idx="30">
                  <c:v>135646759800.69035</c:v>
                </c:pt>
              </c:numCache>
            </c:numRef>
          </c:val>
          <c:smooth val="0"/>
          <c:extLst>
            <c:ext xmlns:c16="http://schemas.microsoft.com/office/drawing/2014/chart" uri="{C3380CC4-5D6E-409C-BE32-E72D297353CC}">
              <c16:uniqueId val="{00000016-FB5D-42A5-9ED3-BC770364BCDE}"/>
            </c:ext>
          </c:extLst>
        </c:ser>
        <c:ser>
          <c:idx val="23"/>
          <c:order val="22"/>
          <c:tx>
            <c:strRef>
              <c:f>'BIFUbC-biomass'!$A$24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FB5D-42A5-9ED3-BC770364BCDE}"/>
            </c:ext>
          </c:extLst>
        </c:ser>
        <c:ser>
          <c:idx val="24"/>
          <c:order val="23"/>
          <c:tx>
            <c:strRef>
              <c:f>'BIFUbC-biomass'!$A$25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'BIFUbC-biomass'!$B$25:$AF$25</c:f>
              <c:numCache>
                <c:formatCode>0.E+00</c:formatCode>
                <c:ptCount val="31"/>
                <c:pt idx="0">
                  <c:v>25612478.040130805</c:v>
                </c:pt>
                <c:pt idx="1">
                  <c:v>25638090.518170934</c:v>
                </c:pt>
                <c:pt idx="2">
                  <c:v>25663728.608689103</c:v>
                </c:pt>
                <c:pt idx="3">
                  <c:v>25689392.33729779</c:v>
                </c:pt>
                <c:pt idx="4">
                  <c:v>25715081.729635086</c:v>
                </c:pt>
                <c:pt idx="5">
                  <c:v>25740796.811364718</c:v>
                </c:pt>
                <c:pt idx="6">
                  <c:v>25766537.608176079</c:v>
                </c:pt>
                <c:pt idx="7">
                  <c:v>25792304.145784251</c:v>
                </c:pt>
                <c:pt idx="8">
                  <c:v>25818096.449930035</c:v>
                </c:pt>
                <c:pt idx="9">
                  <c:v>25843914.546379961</c:v>
                </c:pt>
                <c:pt idx="10">
                  <c:v>25869758.460926339</c:v>
                </c:pt>
                <c:pt idx="11">
                  <c:v>25895628.219387263</c:v>
                </c:pt>
                <c:pt idx="12">
                  <c:v>25921523.847606648</c:v>
                </c:pt>
                <c:pt idx="13">
                  <c:v>25947445.37145425</c:v>
                </c:pt>
                <c:pt idx="14">
                  <c:v>25973392.816825703</c:v>
                </c:pt>
                <c:pt idx="15">
                  <c:v>25999366.209642526</c:v>
                </c:pt>
                <c:pt idx="16">
                  <c:v>26025365.575852167</c:v>
                </c:pt>
                <c:pt idx="17">
                  <c:v>26051390.941428017</c:v>
                </c:pt>
                <c:pt idx="18">
                  <c:v>26077442.332369443</c:v>
                </c:pt>
                <c:pt idx="19">
                  <c:v>26103519.774701811</c:v>
                </c:pt>
                <c:pt idx="20">
                  <c:v>26129623.294476509</c:v>
                </c:pt>
                <c:pt idx="21">
                  <c:v>25998975.178004127</c:v>
                </c:pt>
                <c:pt idx="22">
                  <c:v>25868980.302114107</c:v>
                </c:pt>
                <c:pt idx="23">
                  <c:v>25739635.400603537</c:v>
                </c:pt>
                <c:pt idx="24">
                  <c:v>25610937.223600518</c:v>
                </c:pt>
                <c:pt idx="25">
                  <c:v>25482882.537482515</c:v>
                </c:pt>
                <c:pt idx="26">
                  <c:v>25355468.124795102</c:v>
                </c:pt>
                <c:pt idx="27">
                  <c:v>25228690.784171127</c:v>
                </c:pt>
                <c:pt idx="28">
                  <c:v>25102547.330250271</c:v>
                </c:pt>
                <c:pt idx="29">
                  <c:v>24977034.593599018</c:v>
                </c:pt>
                <c:pt idx="30">
                  <c:v>24852149.420631021</c:v>
                </c:pt>
              </c:numCache>
            </c:numRef>
          </c:val>
          <c:smooth val="0"/>
          <c:extLst>
            <c:ext xmlns:c16="http://schemas.microsoft.com/office/drawing/2014/chart" uri="{C3380CC4-5D6E-409C-BE32-E72D297353CC}">
              <c16:uniqueId val="{00000018-FB5D-42A5-9ED3-BC770364BCDE}"/>
            </c:ext>
          </c:extLst>
        </c:ser>
        <c:ser>
          <c:idx val="25"/>
          <c:order val="24"/>
          <c:tx>
            <c:strRef>
              <c:f>'BIFUbC-biomass'!$A$26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'BIFUbC-biomass'!$B$26:$AF$26</c:f>
              <c:numCache>
                <c:formatCode>0.00E+00</c:formatCode>
                <c:ptCount val="31"/>
                <c:pt idx="0">
                  <c:v>6440792162.685008</c:v>
                </c:pt>
                <c:pt idx="1">
                  <c:v>6640797442.3547087</c:v>
                </c:pt>
                <c:pt idx="2">
                  <c:v>6840802722.0244713</c:v>
                </c:pt>
                <c:pt idx="3">
                  <c:v>7040808001.694171</c:v>
                </c:pt>
                <c:pt idx="4">
                  <c:v>7240813281.3638716</c:v>
                </c:pt>
                <c:pt idx="5">
                  <c:v>7440818561.0336018</c:v>
                </c:pt>
                <c:pt idx="6">
                  <c:v>7640768944.4692383</c:v>
                </c:pt>
                <c:pt idx="7">
                  <c:v>7840719327.9047785</c:v>
                </c:pt>
                <c:pt idx="8">
                  <c:v>8040669711.3403816</c:v>
                </c:pt>
                <c:pt idx="9">
                  <c:v>8240620094.7759857</c:v>
                </c:pt>
                <c:pt idx="10">
                  <c:v>8440570478.2115536</c:v>
                </c:pt>
                <c:pt idx="11">
                  <c:v>8619257720.2952576</c:v>
                </c:pt>
                <c:pt idx="12">
                  <c:v>8797944962.3789253</c:v>
                </c:pt>
                <c:pt idx="13">
                  <c:v>8976632204.4625931</c:v>
                </c:pt>
                <c:pt idx="14">
                  <c:v>9155319446.5463238</c:v>
                </c:pt>
                <c:pt idx="15">
                  <c:v>9334006688.6300297</c:v>
                </c:pt>
                <c:pt idx="16">
                  <c:v>9516536667.1026726</c:v>
                </c:pt>
                <c:pt idx="17">
                  <c:v>9699066645.5752258</c:v>
                </c:pt>
                <c:pt idx="18">
                  <c:v>9881596624.0478439</c:v>
                </c:pt>
                <c:pt idx="19">
                  <c:v>10064126602.52046</c:v>
                </c:pt>
                <c:pt idx="20">
                  <c:v>10246656580.992994</c:v>
                </c:pt>
                <c:pt idx="21">
                  <c:v>10424062910.947096</c:v>
                </c:pt>
                <c:pt idx="22">
                  <c:v>10604962637.618393</c:v>
                </c:pt>
                <c:pt idx="23">
                  <c:v>10785862364.289627</c:v>
                </c:pt>
                <c:pt idx="24">
                  <c:v>10966762090.960859</c:v>
                </c:pt>
                <c:pt idx="25">
                  <c:v>11147661817.632093</c:v>
                </c:pt>
                <c:pt idx="26">
                  <c:v>11328561544.303389</c:v>
                </c:pt>
                <c:pt idx="27">
                  <c:v>11509461270.974623</c:v>
                </c:pt>
                <c:pt idx="28">
                  <c:v>11690360997.645857</c:v>
                </c:pt>
                <c:pt idx="29">
                  <c:v>11871260724.317089</c:v>
                </c:pt>
                <c:pt idx="30">
                  <c:v>12052160450.988323</c:v>
                </c:pt>
              </c:numCache>
            </c:numRef>
          </c:val>
          <c:smooth val="0"/>
          <c:extLst>
            <c:ext xmlns:c16="http://schemas.microsoft.com/office/drawing/2014/chart" uri="{C3380CC4-5D6E-409C-BE32-E72D297353CC}">
              <c16:uniqueId val="{00000019-FB5D-42A5-9ED3-BC770364BCD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2"/>
          <c:order val="0"/>
          <c:tx>
            <c:strRef>
              <c:f>'BIFUbC-heat'!$A$2</c:f>
              <c:strCache>
                <c:ptCount val="1"/>
                <c:pt idx="0">
                  <c:v>agriculture and forestry 01T03</c:v>
                </c:pt>
              </c:strCache>
            </c:strRef>
          </c:tx>
          <c:spPr>
            <a:ln w="28575" cap="rnd">
              <a:solidFill>
                <a:schemeClr val="accent3"/>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'BIFUbC-heat'!$B$2:$AF$2</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A053-47B7-AD7F-3541BC3D0595}"/>
            </c:ext>
          </c:extLst>
        </c:ser>
        <c:ser>
          <c:idx val="3"/>
          <c:order val="1"/>
          <c:tx>
            <c:strRef>
              <c:f>'BIFUbC-heat'!$A$3</c:f>
              <c:strCache>
                <c:ptCount val="1"/>
                <c:pt idx="0">
                  <c:v>coal mining 05</c:v>
                </c:pt>
              </c:strCache>
            </c:strRef>
          </c:tx>
          <c:spPr>
            <a:ln w="28575" cap="rnd">
              <a:solidFill>
                <a:schemeClr val="accent4"/>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A053-47B7-AD7F-3541BC3D0595}"/>
            </c:ext>
          </c:extLst>
        </c:ser>
        <c:ser>
          <c:idx val="4"/>
          <c:order val="2"/>
          <c:tx>
            <c:strRef>
              <c:f>'BIFUbC-heat'!$A$4</c:f>
              <c:strCache>
                <c:ptCount val="1"/>
                <c:pt idx="0">
                  <c:v>oil and gas extraction 06</c:v>
                </c:pt>
              </c:strCache>
            </c:strRef>
          </c:tx>
          <c:spPr>
            <a:ln w="28575" cap="rnd">
              <a:solidFill>
                <a:schemeClr val="accent5"/>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053-47B7-AD7F-3541BC3D0595}"/>
            </c:ext>
          </c:extLst>
        </c:ser>
        <c:ser>
          <c:idx val="5"/>
          <c:order val="3"/>
          <c:tx>
            <c:strRef>
              <c:f>'BIFUbC-heat'!$A$5</c:f>
              <c:strCache>
                <c:ptCount val="1"/>
                <c:pt idx="0">
                  <c:v>other mining and quarrying 07T08</c:v>
                </c:pt>
              </c:strCache>
            </c:strRef>
          </c:tx>
          <c:spPr>
            <a:ln w="28575" cap="rnd">
              <a:solidFill>
                <a:schemeClr val="accent6"/>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'BIFUbC-heat'!$B$5:$AF$5</c:f>
              <c:numCache>
                <c:formatCode>0.E+00</c:formatCode>
                <c:ptCount val="31"/>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A053-47B7-AD7F-3541BC3D0595}"/>
            </c:ext>
          </c:extLst>
        </c:ser>
        <c:ser>
          <c:idx val="6"/>
          <c:order val="4"/>
          <c:tx>
            <c:strRef>
              <c:f>'BIFUbC-heat'!$A$6</c:f>
              <c:strCache>
                <c:ptCount val="1"/>
                <c:pt idx="0">
                  <c:v>food beverage and tobacco 10T12</c:v>
                </c:pt>
              </c:strCache>
            </c:strRef>
          </c:tx>
          <c:spPr>
            <a:ln w="28575" cap="rnd">
              <a:solidFill>
                <a:schemeClr val="accent1">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'BIFUbC-heat'!$B$6:$AF$6</c:f>
              <c:numCache>
                <c:formatCode>0.E+00</c:formatCode>
                <c:ptCount val="31"/>
                <c:pt idx="0">
                  <c:v>135.96370588897844</c:v>
                </c:pt>
                <c:pt idx="1">
                  <c:v>137.9675146397438</c:v>
                </c:pt>
                <c:pt idx="2">
                  <c:v>140.00085516506169</c:v>
                </c:pt>
                <c:pt idx="3">
                  <c:v>142.06416269893734</c:v>
                </c:pt>
                <c:pt idx="4">
                  <c:v>144.15787888977675</c:v>
                </c:pt>
                <c:pt idx="5">
                  <c:v>146.28245189492108</c:v>
                </c:pt>
                <c:pt idx="6">
                  <c:v>148.43833647657411</c:v>
                </c:pt>
                <c:pt idx="7">
                  <c:v>150.62599409914353</c:v>
                </c:pt>
                <c:pt idx="8">
                  <c:v>152.84589302801686</c:v>
                </c:pt>
                <c:pt idx="9">
                  <c:v>155.09850842979307</c:v>
                </c:pt>
                <c:pt idx="10">
                  <c:v>157.38432247399138</c:v>
                </c:pt>
                <c:pt idx="11">
                  <c:v>159.70382443625897</c:v>
                </c:pt>
                <c:pt idx="12">
                  <c:v>162.05751080309997</c:v>
                </c:pt>
                <c:pt idx="13">
                  <c:v>164.44588537814769</c:v>
                </c:pt>
                <c:pt idx="14">
                  <c:v>166.86945939000316</c:v>
                </c:pt>
                <c:pt idx="15">
                  <c:v>169.32875160166299</c:v>
                </c:pt>
                <c:pt idx="16">
                  <c:v>171.82428842155994</c:v>
                </c:pt>
                <c:pt idx="17">
                  <c:v>174.35660401624</c:v>
                </c:pt>
                <c:pt idx="18">
                  <c:v>176.92624042470004</c:v>
                </c:pt>
                <c:pt idx="19">
                  <c:v>179.53374767441062</c:v>
                </c:pt>
                <c:pt idx="20">
                  <c:v>182.17968389904868</c:v>
                </c:pt>
                <c:pt idx="21">
                  <c:v>184.86461545796533</c:v>
                </c:pt>
                <c:pt idx="22">
                  <c:v>187.58911705741437</c:v>
                </c:pt>
                <c:pt idx="23">
                  <c:v>190.3537718735675</c:v>
                </c:pt>
                <c:pt idx="24">
                  <c:v>193.15917167734239</c:v>
                </c:pt>
                <c:pt idx="25">
                  <c:v>196.00591696107048</c:v>
                </c:pt>
                <c:pt idx="26">
                  <c:v>198.89461706703176</c:v>
                </c:pt>
                <c:pt idx="27">
                  <c:v>201.82589031788353</c:v>
                </c:pt>
                <c:pt idx="28">
                  <c:v>204.80036414901178</c:v>
                </c:pt>
                <c:pt idx="29">
                  <c:v>207.8186752428328</c:v>
                </c:pt>
                <c:pt idx="30">
                  <c:v>210.88146966507432</c:v>
                </c:pt>
              </c:numCache>
            </c:numRef>
          </c:val>
          <c:smooth val="0"/>
          <c:extLst>
            <c:ext xmlns:c16="http://schemas.microsoft.com/office/drawing/2014/chart" uri="{C3380CC4-5D6E-409C-BE32-E72D297353CC}">
              <c16:uniqueId val="{00000005-A053-47B7-AD7F-3541BC3D0595}"/>
            </c:ext>
          </c:extLst>
        </c:ser>
        <c:ser>
          <c:idx val="7"/>
          <c:order val="5"/>
          <c:tx>
            <c:strRef>
              <c:f>'BIFUbC-heat'!$A$7</c:f>
              <c:strCache>
                <c:ptCount val="1"/>
                <c:pt idx="0">
                  <c:v>textiles apparel and leather 13T15</c:v>
                </c:pt>
              </c:strCache>
            </c:strRef>
          </c:tx>
          <c:spPr>
            <a:ln w="28575" cap="rnd">
              <a:solidFill>
                <a:schemeClr val="accent2">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'BIFUbC-heat'!$B$7:$AF$7</c:f>
              <c:numCache>
                <c:formatCode>0.E+00</c:formatCode>
                <c:ptCount val="31"/>
                <c:pt idx="0">
                  <c:v>256.77636137360776</c:v>
                </c:pt>
                <c:pt idx="1">
                  <c:v>260.56068540733378</c:v>
                </c:pt>
                <c:pt idx="2">
                  <c:v>264.40078213102095</c:v>
                </c:pt>
                <c:pt idx="3">
                  <c:v>268.29747351258686</c:v>
                </c:pt>
                <c:pt idx="4">
                  <c:v>272.25159363396506</c:v>
                </c:pt>
                <c:pt idx="5">
                  <c:v>276.26398886963932</c:v>
                </c:pt>
                <c:pt idx="6">
                  <c:v>280.33551806780895</c:v>
                </c:pt>
                <c:pt idx="7">
                  <c:v>284.4670527342243</c:v>
                </c:pt>
                <c:pt idx="8">
                  <c:v>288.65947721873135</c:v>
                </c:pt>
                <c:pt idx="9">
                  <c:v>292.91368890456579</c:v>
                </c:pt>
                <c:pt idx="10">
                  <c:v>297.23059840043669</c:v>
                </c:pt>
                <c:pt idx="11">
                  <c:v>301.6111297354413</c:v>
                </c:pt>
                <c:pt idx="12">
                  <c:v>306.05622055685211</c:v>
                </c:pt>
                <c:pt idx="13">
                  <c:v>310.56682233081938</c:v>
                </c:pt>
                <c:pt idx="14">
                  <c:v>315.14390054603098</c:v>
                </c:pt>
                <c:pt idx="15">
                  <c:v>319.78843492037424</c:v>
                </c:pt>
                <c:pt idx="16">
                  <c:v>324.50141961064332</c:v>
                </c:pt>
                <c:pt idx="17">
                  <c:v>329.28386342533707</c:v>
                </c:pt>
                <c:pt idx="18">
                  <c:v>334.13679004059344</c:v>
                </c:pt>
                <c:pt idx="19">
                  <c:v>339.06123821930595</c:v>
                </c:pt>
                <c:pt idx="20">
                  <c:v>344.0582620334697</c:v>
                </c:pt>
                <c:pt idx="21">
                  <c:v>349.12893108980404</c:v>
                </c:pt>
                <c:pt idx="22">
                  <c:v>354.27433075870061</c:v>
                </c:pt>
                <c:pt idx="23">
                  <c:v>359.49556240654562</c:v>
                </c:pt>
                <c:pt idx="24">
                  <c:v>364.79374363146576</c:v>
                </c:pt>
                <c:pt idx="25">
                  <c:v>370.1700085025488</c:v>
                </c:pt>
                <c:pt idx="26">
                  <c:v>375.62550780258971</c:v>
                </c:pt>
                <c:pt idx="27">
                  <c:v>381.16140927441421</c:v>
                </c:pt>
                <c:pt idx="28">
                  <c:v>386.77889787083262</c:v>
                </c:pt>
                <c:pt idx="29">
                  <c:v>392.47917600827765</c:v>
                </c:pt>
                <c:pt idx="30">
                  <c:v>398.26346382418006</c:v>
                </c:pt>
              </c:numCache>
            </c:numRef>
          </c:val>
          <c:smooth val="0"/>
          <c:extLst>
            <c:ext xmlns:c16="http://schemas.microsoft.com/office/drawing/2014/chart" uri="{C3380CC4-5D6E-409C-BE32-E72D297353CC}">
              <c16:uniqueId val="{00000006-A053-47B7-AD7F-3541BC3D0595}"/>
            </c:ext>
          </c:extLst>
        </c:ser>
        <c:ser>
          <c:idx val="8"/>
          <c:order val="6"/>
          <c:tx>
            <c:strRef>
              <c:f>'BIFUbC-heat'!$A$8</c:f>
              <c:strCache>
                <c:ptCount val="1"/>
                <c:pt idx="0">
                  <c:v>wood products 16</c:v>
                </c:pt>
              </c:strCache>
            </c:strRef>
          </c:tx>
          <c:spPr>
            <a:ln w="28575" cap="rnd">
              <a:solidFill>
                <a:schemeClr val="accent3">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'BIFUbC-heat'!$B$8:$AF$8</c:f>
              <c:numCache>
                <c:formatCode>0.E+00</c:formatCode>
                <c:ptCount val="31"/>
                <c:pt idx="0">
                  <c:v>8.8708380305954186</c:v>
                </c:pt>
                <c:pt idx="1">
                  <c:v>9.0015748530151001</c:v>
                </c:pt>
                <c:pt idx="2">
                  <c:v>9.1342384513129389</c:v>
                </c:pt>
                <c:pt idx="3">
                  <c:v>9.2688572219668064</c:v>
                </c:pt>
                <c:pt idx="4">
                  <c:v>9.4054599799567775</c:v>
                </c:pt>
                <c:pt idx="5">
                  <c:v>9.5440759649329454</c:v>
                </c:pt>
                <c:pt idx="6">
                  <c:v>9.6847348474741288</c:v>
                </c:pt>
                <c:pt idx="7">
                  <c:v>9.8274667354388274</c:v>
                </c:pt>
                <c:pt idx="8">
                  <c:v>9.9723021804097645</c:v>
                </c:pt>
                <c:pt idx="9">
                  <c:v>10.11927218423342</c:v>
                </c:pt>
                <c:pt idx="10">
                  <c:v>10.268408205655936</c:v>
                </c:pt>
                <c:pt idx="11">
                  <c:v>10.419742167056821</c:v>
                </c:pt>
                <c:pt idx="12">
                  <c:v>10.5733064612819</c:v>
                </c:pt>
                <c:pt idx="13">
                  <c:v>10.729133958576956</c:v>
                </c:pt>
                <c:pt idx="14">
                  <c:v>10.887258013623567</c:v>
                </c:pt>
                <c:pt idx="15">
                  <c:v>11.04771247267864</c:v>
                </c:pt>
                <c:pt idx="16">
                  <c:v>11.210531680819152</c:v>
                </c:pt>
                <c:pt idx="17">
                  <c:v>11.375750489293676</c:v>
                </c:pt>
                <c:pt idx="18">
                  <c:v>11.543404262982245</c:v>
                </c:pt>
                <c:pt idx="19">
                  <c:v>11.713528887966161</c:v>
                </c:pt>
                <c:pt idx="20">
                  <c:v>11.886160779209368</c:v>
                </c:pt>
                <c:pt idx="21">
                  <c:v>12.061336888353024</c:v>
                </c:pt>
                <c:pt idx="22">
                  <c:v>12.239094711624961</c:v>
                </c:pt>
                <c:pt idx="23">
                  <c:v>12.419472297865703</c:v>
                </c:pt>
                <c:pt idx="24">
                  <c:v>12.602508256672769</c:v>
                </c:pt>
                <c:pt idx="25">
                  <c:v>12.788241766665015</c:v>
                </c:pt>
                <c:pt idx="26">
                  <c:v>12.976712583868768</c:v>
                </c:pt>
                <c:pt idx="27">
                  <c:v>13.167961050227545</c:v>
                </c:pt>
                <c:pt idx="28">
                  <c:v>13.362028102237211</c:v>
                </c:pt>
                <c:pt idx="29">
                  <c:v>13.558955279708371</c:v>
                </c:pt>
                <c:pt idx="30">
                  <c:v>13.758784734657922</c:v>
                </c:pt>
              </c:numCache>
            </c:numRef>
          </c:val>
          <c:smooth val="0"/>
          <c:extLst>
            <c:ext xmlns:c16="http://schemas.microsoft.com/office/drawing/2014/chart" uri="{C3380CC4-5D6E-409C-BE32-E72D297353CC}">
              <c16:uniqueId val="{00000007-A053-47B7-AD7F-3541BC3D0595}"/>
            </c:ext>
          </c:extLst>
        </c:ser>
        <c:ser>
          <c:idx val="9"/>
          <c:order val="7"/>
          <c:tx>
            <c:strRef>
              <c:f>'BIFUbC-heat'!$A$9</c:f>
              <c:strCache>
                <c:ptCount val="1"/>
                <c:pt idx="0">
                  <c:v>pulp paper and printing 17T18</c:v>
                </c:pt>
              </c:strCache>
            </c:strRef>
          </c:tx>
          <c:spPr>
            <a:ln w="28575" cap="rnd">
              <a:solidFill>
                <a:schemeClr val="accent4">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'BIFUbC-heat'!$B$9:$AF$9</c:f>
              <c:numCache>
                <c:formatCode>0.E+00</c:formatCode>
                <c:ptCount val="31"/>
                <c:pt idx="0">
                  <c:v>259.24115954065377</c:v>
                </c:pt>
                <c:pt idx="1">
                  <c:v>263.06180932840147</c:v>
                </c:pt>
                <c:pt idx="2">
                  <c:v>266.93876716856835</c:v>
                </c:pt>
                <c:pt idx="3">
                  <c:v>270.87286291914802</c:v>
                </c:pt>
                <c:pt idx="4">
                  <c:v>274.86493866843261</c:v>
                </c:pt>
                <c:pt idx="5">
                  <c:v>278.91584891526071</c:v>
                </c:pt>
                <c:pt idx="6">
                  <c:v>283.02646075192183</c:v>
                </c:pt>
                <c:pt idx="7">
                  <c:v>287.1976540497563</c:v>
                </c:pt>
                <c:pt idx="8">
                  <c:v>291.43032164749081</c:v>
                </c:pt>
                <c:pt idx="9">
                  <c:v>295.7253695423492</c:v>
                </c:pt>
                <c:pt idx="10">
                  <c:v>300.08371708398028</c:v>
                </c:pt>
                <c:pt idx="11">
                  <c:v>304.5062971712432</c:v>
                </c:pt>
                <c:pt idx="12">
                  <c:v>308.99405645189364</c:v>
                </c:pt>
                <c:pt idx="13">
                  <c:v>313.54795552521227</c:v>
                </c:pt>
                <c:pt idx="14">
                  <c:v>318.16896914761998</c:v>
                </c:pt>
                <c:pt idx="15">
                  <c:v>322.85808644132322</c:v>
                </c:pt>
                <c:pt idx="16">
                  <c:v>327.61631110603446</c:v>
                </c:pt>
                <c:pt idx="17">
                  <c:v>332.4446616338127</c:v>
                </c:pt>
                <c:pt idx="18">
                  <c:v>337.34417152707061</c:v>
                </c:pt>
                <c:pt idx="19">
                  <c:v>342.31588951979433</c:v>
                </c:pt>
                <c:pt idx="20">
                  <c:v>347.3608798020237</c:v>
                </c:pt>
                <c:pt idx="21">
                  <c:v>352.48022224764077</c:v>
                </c:pt>
                <c:pt idx="22">
                  <c:v>357.67501264551555</c:v>
                </c:pt>
                <c:pt idx="23">
                  <c:v>362.94636293405819</c:v>
                </c:pt>
                <c:pt idx="24">
                  <c:v>368.29540143922793</c:v>
                </c:pt>
                <c:pt idx="25">
                  <c:v>373.72327311605005</c:v>
                </c:pt>
                <c:pt idx="26">
                  <c:v>379.23113979369197</c:v>
                </c:pt>
                <c:pt idx="27">
                  <c:v>384.82018042415126</c:v>
                </c:pt>
                <c:pt idx="28">
                  <c:v>390.49159133460898</c:v>
                </c:pt>
                <c:pt idx="29">
                  <c:v>396.24658648350191</c:v>
                </c:pt>
                <c:pt idx="30">
                  <c:v>402.08639772036895</c:v>
                </c:pt>
              </c:numCache>
            </c:numRef>
          </c:val>
          <c:smooth val="0"/>
          <c:extLst>
            <c:ext xmlns:c16="http://schemas.microsoft.com/office/drawing/2014/chart" uri="{C3380CC4-5D6E-409C-BE32-E72D297353CC}">
              <c16:uniqueId val="{00000008-A053-47B7-AD7F-3541BC3D0595}"/>
            </c:ext>
          </c:extLst>
        </c:ser>
        <c:ser>
          <c:idx val="10"/>
          <c:order val="8"/>
          <c:tx>
            <c:strRef>
              <c:f>'BIFUbC-heat'!$A$10</c:f>
              <c:strCache>
                <c:ptCount val="1"/>
                <c:pt idx="0">
                  <c:v>refined petroleum and coke 19</c:v>
                </c:pt>
              </c:strCache>
            </c:strRef>
          </c:tx>
          <c:spPr>
            <a:ln w="28575" cap="rnd">
              <a:solidFill>
                <a:schemeClr val="accent5">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053-47B7-AD7F-3541BC3D0595}"/>
            </c:ext>
          </c:extLst>
        </c:ser>
        <c:ser>
          <c:idx val="11"/>
          <c:order val="9"/>
          <c:tx>
            <c:strRef>
              <c:f>'BIFUbC-heat'!$A$11</c:f>
              <c:strCache>
                <c:ptCount val="1"/>
                <c:pt idx="0">
                  <c:v>chemicals 20</c:v>
                </c:pt>
              </c:strCache>
            </c:strRef>
          </c:tx>
          <c:spPr>
            <a:ln w="28575" cap="rnd">
              <a:solidFill>
                <a:schemeClr val="accent6">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'BIFUbC-heat'!$B$11:$AF$11</c:f>
              <c:numCache>
                <c:formatCode>0.E+00</c:formatCode>
                <c:ptCount val="31"/>
                <c:pt idx="0">
                  <c:v>1384.4361240770788</c:v>
                </c:pt>
                <c:pt idx="1">
                  <c:v>1393.3052534712604</c:v>
                </c:pt>
                <c:pt idx="2">
                  <c:v>1402.2312012731984</c:v>
                </c:pt>
                <c:pt idx="3">
                  <c:v>1411.2143314793257</c:v>
                </c:pt>
                <c:pt idx="4">
                  <c:v>1420.2550104179495</c:v>
                </c:pt>
                <c:pt idx="5">
                  <c:v>1429.3536067641903</c:v>
                </c:pt>
                <c:pt idx="6">
                  <c:v>1438.5104915550164</c:v>
                </c:pt>
                <c:pt idx="7">
                  <c:v>1447.7260382043748</c:v>
                </c:pt>
                <c:pt idx="8">
                  <c:v>1457.0006225184184</c:v>
                </c:pt>
                <c:pt idx="9">
                  <c:v>1466.3346227108314</c:v>
                </c:pt>
                <c:pt idx="10">
                  <c:v>1475.728419418253</c:v>
                </c:pt>
                <c:pt idx="11">
                  <c:v>1485.1823957157992</c:v>
                </c:pt>
                <c:pt idx="12">
                  <c:v>1494.6969371326848</c:v>
                </c:pt>
                <c:pt idx="13">
                  <c:v>1504.2724316679448</c:v>
                </c:pt>
                <c:pt idx="14">
                  <c:v>1513.909269806257</c:v>
                </c:pt>
                <c:pt idx="15">
                  <c:v>1523.6078445338658</c:v>
                </c:pt>
                <c:pt idx="16">
                  <c:v>1533.3685513546079</c:v>
                </c:pt>
                <c:pt idx="17">
                  <c:v>1543.191788306041</c:v>
                </c:pt>
                <c:pt idx="18">
                  <c:v>1553.0779559756754</c:v>
                </c:pt>
                <c:pt idx="19">
                  <c:v>1563.0274575173098</c:v>
                </c:pt>
                <c:pt idx="20">
                  <c:v>1573.040698667472</c:v>
                </c:pt>
                <c:pt idx="21">
                  <c:v>1583.1180877619645</c:v>
                </c:pt>
                <c:pt idx="22">
                  <c:v>1593.2600357525157</c:v>
                </c:pt>
                <c:pt idx="23">
                  <c:v>1603.4669562235397</c:v>
                </c:pt>
                <c:pt idx="24">
                  <c:v>1613.7392654090008</c:v>
                </c:pt>
                <c:pt idx="25">
                  <c:v>1624.0773822093879</c:v>
                </c:pt>
                <c:pt idx="26">
                  <c:v>1634.481728208797</c:v>
                </c:pt>
                <c:pt idx="27">
                  <c:v>1644.9527276921233</c:v>
                </c:pt>
                <c:pt idx="28">
                  <c:v>1655.4908076623633</c:v>
                </c:pt>
                <c:pt idx="29">
                  <c:v>1666.0963978580278</c:v>
                </c:pt>
                <c:pt idx="30">
                  <c:v>1676.7699307706664</c:v>
                </c:pt>
              </c:numCache>
            </c:numRef>
          </c:val>
          <c:smooth val="0"/>
          <c:extLst>
            <c:ext xmlns:c16="http://schemas.microsoft.com/office/drawing/2014/chart" uri="{C3380CC4-5D6E-409C-BE32-E72D297353CC}">
              <c16:uniqueId val="{0000000A-A053-47B7-AD7F-3541BC3D0595}"/>
            </c:ext>
          </c:extLst>
        </c:ser>
        <c:ser>
          <c:idx val="12"/>
          <c:order val="10"/>
          <c:tx>
            <c:strRef>
              <c:f>'BIFUbC-heat'!$A$12</c:f>
              <c:strCache>
                <c:ptCount val="1"/>
                <c:pt idx="0">
                  <c:v>rubber and plastic products 22</c:v>
                </c:pt>
              </c:strCache>
            </c:strRef>
          </c:tx>
          <c:spPr>
            <a:ln w="28575" cap="rnd">
              <a:solidFill>
                <a:schemeClr val="accent1">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'BIFUbC-heat'!$B$12:$AF$12</c:f>
              <c:numCache>
                <c:formatCode>0.E+00</c:formatCode>
                <c:ptCount val="31"/>
                <c:pt idx="0">
                  <c:v>988.43345352126494</c:v>
                </c:pt>
                <c:pt idx="1">
                  <c:v>994.76566635821473</c:v>
                </c:pt>
                <c:pt idx="2">
                  <c:v>1001.1384453245985</c:v>
                </c:pt>
                <c:pt idx="3">
                  <c:v>1007.5520502996875</c:v>
                </c:pt>
                <c:pt idx="4">
                  <c:v>1014.0067428276205</c:v>
                </c:pt>
                <c:pt idx="5">
                  <c:v>1020.5027861280697</c:v>
                </c:pt>
                <c:pt idx="6">
                  <c:v>1027.0404451069744</c:v>
                </c:pt>
                <c:pt idx="7">
                  <c:v>1033.6199863673442</c:v>
                </c:pt>
                <c:pt idx="8">
                  <c:v>1040.2416782201303</c:v>
                </c:pt>
                <c:pt idx="9">
                  <c:v>1046.905790695168</c:v>
                </c:pt>
                <c:pt idx="10">
                  <c:v>1053.6125955521875</c:v>
                </c:pt>
                <c:pt idx="11">
                  <c:v>1060.3623662918967</c:v>
                </c:pt>
                <c:pt idx="12">
                  <c:v>1067.1553781671341</c:v>
                </c:pt>
                <c:pt idx="13">
                  <c:v>1073.9919081940941</c:v>
                </c:pt>
                <c:pt idx="14">
                  <c:v>1080.8722351636229</c:v>
                </c:pt>
                <c:pt idx="15">
                  <c:v>1087.7966396525878</c:v>
                </c:pt>
                <c:pt idx="16">
                  <c:v>1094.7654040353191</c:v>
                </c:pt>
                <c:pt idx="17">
                  <c:v>1101.7788124951246</c:v>
                </c:pt>
                <c:pt idx="18">
                  <c:v>1108.8371510358797</c:v>
                </c:pt>
                <c:pt idx="19">
                  <c:v>1115.9407074936896</c:v>
                </c:pt>
                <c:pt idx="20">
                  <c:v>1123.0897715486269</c:v>
                </c:pt>
                <c:pt idx="21">
                  <c:v>1130.2846347365453</c:v>
                </c:pt>
                <c:pt idx="22">
                  <c:v>1137.525590460968</c:v>
                </c:pt>
                <c:pt idx="23">
                  <c:v>1144.812934005053</c:v>
                </c:pt>
                <c:pt idx="24">
                  <c:v>1152.1469625436337</c:v>
                </c:pt>
                <c:pt idx="25">
                  <c:v>1159.5279751553385</c:v>
                </c:pt>
                <c:pt idx="26">
                  <c:v>1166.9562728347867</c:v>
                </c:pt>
                <c:pt idx="27">
                  <c:v>1174.4321585048629</c:v>
                </c:pt>
                <c:pt idx="28">
                  <c:v>1181.9559370290699</c:v>
                </c:pt>
                <c:pt idx="29">
                  <c:v>1189.5279152239616</c:v>
                </c:pt>
                <c:pt idx="30">
                  <c:v>1197.148401871654</c:v>
                </c:pt>
              </c:numCache>
            </c:numRef>
          </c:val>
          <c:smooth val="0"/>
          <c:extLst>
            <c:ext xmlns:c16="http://schemas.microsoft.com/office/drawing/2014/chart" uri="{C3380CC4-5D6E-409C-BE32-E72D297353CC}">
              <c16:uniqueId val="{0000000B-A053-47B7-AD7F-3541BC3D0595}"/>
            </c:ext>
          </c:extLst>
        </c:ser>
        <c:ser>
          <c:idx val="13"/>
          <c:order val="11"/>
          <c:tx>
            <c:strRef>
              <c:f>'BIFUbC-heat'!$A$13</c:f>
              <c:strCache>
                <c:ptCount val="1"/>
                <c:pt idx="0">
                  <c:v>glass and glass products 231</c:v>
                </c:pt>
              </c:strCache>
            </c:strRef>
          </c:tx>
          <c:spPr>
            <a:ln w="28575" cap="rnd">
              <a:solidFill>
                <a:schemeClr val="accent2">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'BIFUbC-heat'!$B$13:$AF$13</c:f>
              <c:numCache>
                <c:formatCode>0.E+00</c:formatCode>
                <c:ptCount val="31"/>
                <c:pt idx="0">
                  <c:v>7.9202047082978665E-6</c:v>
                </c:pt>
                <c:pt idx="1">
                  <c:v>8.036931267040678E-6</c:v>
                </c:pt>
                <c:pt idx="2">
                  <c:v>8.1553781209043543E-6</c:v>
                </c:pt>
                <c:pt idx="3">
                  <c:v>8.2755706232903399E-6</c:v>
                </c:pt>
                <c:pt idx="4">
                  <c:v>8.3975345012539678E-6</c:v>
                </c:pt>
                <c:pt idx="5">
                  <c:v>8.5212958610113055E-6</c:v>
                </c:pt>
                <c:pt idx="6">
                  <c:v>8.6468811935271586E-6</c:v>
                </c:pt>
                <c:pt idx="7">
                  <c:v>8.774317380185429E-6</c:v>
                </c:pt>
                <c:pt idx="8">
                  <c:v>8.9036316985430406E-6</c:v>
                </c:pt>
                <c:pt idx="9">
                  <c:v>9.0348518281686678E-6</c:v>
                </c:pt>
                <c:pt idx="10">
                  <c:v>9.1680058565675089E-6</c:v>
                </c:pt>
                <c:pt idx="11">
                  <c:v>9.3031222851933871E-6</c:v>
                </c:pt>
                <c:pt idx="12">
                  <c:v>9.4402300355494462E-6</c:v>
                </c:pt>
                <c:pt idx="13">
                  <c:v>9.5793584553787651E-6</c:v>
                </c:pt>
                <c:pt idx="14">
                  <c:v>9.7205373249462068E-6</c:v>
                </c:pt>
                <c:pt idx="15">
                  <c:v>9.8637968634128427E-6</c:v>
                </c:pt>
                <c:pt idx="16">
                  <c:v>1.000916773530433E-5</c:v>
                </c:pt>
                <c:pt idx="17">
                  <c:v>1.0156681057074613E-5</c:v>
                </c:pt>
                <c:pt idx="18">
                  <c:v>1.0306368403766365E-5</c:v>
                </c:pt>
                <c:pt idx="19">
                  <c:v>1.0458261815769581E-5</c:v>
                </c:pt>
                <c:pt idx="20">
                  <c:v>1.0612393805679787E-5</c:v>
                </c:pt>
                <c:pt idx="21">
                  <c:v>1.0768797365257322E-5</c:v>
                </c:pt>
                <c:pt idx="22">
                  <c:v>1.0927505972489178E-5</c:v>
                </c:pt>
                <c:pt idx="23">
                  <c:v>1.1088553598754926E-5</c:v>
                </c:pt>
                <c:pt idx="24">
                  <c:v>1.1251974716098249E-5</c:v>
                </c:pt>
                <c:pt idx="25">
                  <c:v>1.1417804304605632E-5</c:v>
                </c:pt>
                <c:pt idx="26">
                  <c:v>1.1586077859893812E-5</c:v>
                </c:pt>
                <c:pt idx="27">
                  <c:v>1.1756831400707573E-5</c:v>
                </c:pt>
                <c:pt idx="28">
                  <c:v>1.1930101476629506E-5</c:v>
                </c:pt>
                <c:pt idx="29">
                  <c:v>1.2105925175903407E-5</c:v>
                </c:pt>
                <c:pt idx="30">
                  <c:v>1.2284340133372967E-5</c:v>
                </c:pt>
              </c:numCache>
            </c:numRef>
          </c:val>
          <c:smooth val="0"/>
          <c:extLst>
            <c:ext xmlns:c16="http://schemas.microsoft.com/office/drawing/2014/chart" uri="{C3380CC4-5D6E-409C-BE32-E72D297353CC}">
              <c16:uniqueId val="{0000000C-A053-47B7-AD7F-3541BC3D0595}"/>
            </c:ext>
          </c:extLst>
        </c:ser>
        <c:ser>
          <c:idx val="14"/>
          <c:order val="12"/>
          <c:tx>
            <c:strRef>
              <c:f>'BIFUbC-heat'!$A$14</c:f>
              <c:strCache>
                <c:ptCount val="1"/>
                <c:pt idx="0">
                  <c:v>cement and other nonmetallic minerals 239</c:v>
                </c:pt>
              </c:strCache>
            </c:strRef>
          </c:tx>
          <c:spPr>
            <a:ln w="28575" cap="rnd">
              <a:solidFill>
                <a:schemeClr val="accent3">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'BIFUbC-heat'!$B$14:$AF$14</c:f>
              <c:numCache>
                <c:formatCode>0.E+00</c:formatCode>
                <c:ptCount val="31"/>
                <c:pt idx="0">
                  <c:v>1.6579628522703531E-4</c:v>
                </c:pt>
                <c:pt idx="1">
                  <c:v>1.6823976119005149E-4</c:v>
                </c:pt>
                <c:pt idx="2">
                  <c:v>1.7071924866426445E-4</c:v>
                </c:pt>
                <c:pt idx="3">
                  <c:v>1.7323527838087775E-4</c:v>
                </c:pt>
                <c:pt idx="4">
                  <c:v>1.7578838889291634E-4</c:v>
                </c:pt>
                <c:pt idx="5">
                  <c:v>1.7837912669050327E-4</c:v>
                </c:pt>
                <c:pt idx="6">
                  <c:v>1.8100804631783512E-4</c:v>
                </c:pt>
                <c:pt idx="7">
                  <c:v>1.8367571049188159E-4</c:v>
                </c:pt>
                <c:pt idx="8">
                  <c:v>1.8638269022283426E-4</c:v>
                </c:pt>
                <c:pt idx="9">
                  <c:v>1.8912956493633069E-4</c:v>
                </c:pt>
                <c:pt idx="10">
                  <c:v>1.9191692259747976E-4</c:v>
                </c:pt>
                <c:pt idx="11">
                  <c:v>1.9474535983671481E-4</c:v>
                </c:pt>
                <c:pt idx="12">
                  <c:v>1.9761548207750164E-4</c:v>
                </c:pt>
                <c:pt idx="13">
                  <c:v>2.0052790366592872E-4</c:v>
                </c:pt>
                <c:pt idx="14">
                  <c:v>2.0348324800220717E-4</c:v>
                </c:pt>
                <c:pt idx="15">
                  <c:v>2.0648214767410875E-4</c:v>
                </c:pt>
                <c:pt idx="16">
                  <c:v>2.0952524459237054E-4</c:v>
                </c:pt>
                <c:pt idx="17">
                  <c:v>2.1261319012809513E-4</c:v>
                </c:pt>
                <c:pt idx="18">
                  <c:v>2.1574664525217578E-4</c:v>
                </c:pt>
                <c:pt idx="19">
                  <c:v>2.189262806767764E-4</c:v>
                </c:pt>
                <c:pt idx="20">
                  <c:v>2.2215277699889671E-4</c:v>
                </c:pt>
                <c:pt idx="21">
                  <c:v>2.2542682484605309E-4</c:v>
                </c:pt>
                <c:pt idx="22">
                  <c:v>2.2874912502410662E-4</c:v>
                </c:pt>
                <c:pt idx="23">
                  <c:v>2.3212038866726964E-4</c:v>
                </c:pt>
                <c:pt idx="24">
                  <c:v>2.355413373903232E-4</c:v>
                </c:pt>
                <c:pt idx="25">
                  <c:v>2.3901270344307775E-4</c:v>
                </c:pt>
                <c:pt idx="26">
                  <c:v>2.4253522986711034E-4</c:v>
                </c:pt>
                <c:pt idx="27">
                  <c:v>2.4610967065481174E-4</c:v>
                </c:pt>
                <c:pt idx="28">
                  <c:v>2.4973679091077754E-4</c:v>
                </c:pt>
                <c:pt idx="29">
                  <c:v>2.5341736701557784E-4</c:v>
                </c:pt>
                <c:pt idx="30">
                  <c:v>2.5715218679194061E-4</c:v>
                </c:pt>
              </c:numCache>
            </c:numRef>
          </c:val>
          <c:smooth val="0"/>
          <c:extLst>
            <c:ext xmlns:c16="http://schemas.microsoft.com/office/drawing/2014/chart" uri="{C3380CC4-5D6E-409C-BE32-E72D297353CC}">
              <c16:uniqueId val="{0000000D-A053-47B7-AD7F-3541BC3D0595}"/>
            </c:ext>
          </c:extLst>
        </c:ser>
        <c:ser>
          <c:idx val="15"/>
          <c:order val="13"/>
          <c:tx>
            <c:strRef>
              <c:f>'BIFUbC-heat'!$A$15</c:f>
              <c:strCache>
                <c:ptCount val="1"/>
                <c:pt idx="0">
                  <c:v>iron and steel 241</c:v>
                </c:pt>
              </c:strCache>
            </c:strRef>
          </c:tx>
          <c:spPr>
            <a:ln w="28575" cap="rnd">
              <a:solidFill>
                <a:schemeClr val="accent4">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'BIFUbC-heat'!$B$15:$AF$15</c:f>
              <c:numCache>
                <c:formatCode>0.E+00</c:formatCode>
                <c:ptCount val="31"/>
                <c:pt idx="0">
                  <c:v>6.2146362246054165</c:v>
                </c:pt>
                <c:pt idx="1">
                  <c:v>6.2252906841034603</c:v>
                </c:pt>
                <c:pt idx="2">
                  <c:v>6.2359634097562857</c:v>
                </c:pt>
                <c:pt idx="3">
                  <c:v>6.2466544328796463</c:v>
                </c:pt>
                <c:pt idx="4">
                  <c:v>6.2573637848429806</c:v>
                </c:pt>
                <c:pt idx="5">
                  <c:v>6.2680914970695101</c:v>
                </c:pt>
                <c:pt idx="6">
                  <c:v>6.2788376010363267</c:v>
                </c:pt>
                <c:pt idx="7">
                  <c:v>6.2896021282744883</c:v>
                </c:pt>
                <c:pt idx="8">
                  <c:v>6.3003851103691098</c:v>
                </c:pt>
                <c:pt idx="9">
                  <c:v>6.3111865789594557</c:v>
                </c:pt>
                <c:pt idx="10">
                  <c:v>6.3220065657390334</c:v>
                </c:pt>
                <c:pt idx="11">
                  <c:v>6.3328451024556873</c:v>
                </c:pt>
                <c:pt idx="12">
                  <c:v>6.3437022209116884</c:v>
                </c:pt>
                <c:pt idx="13">
                  <c:v>6.3545779529638313</c:v>
                </c:pt>
                <c:pt idx="14">
                  <c:v>6.3654723305235272</c:v>
                </c:pt>
                <c:pt idx="15">
                  <c:v>6.3763853855568948</c:v>
                </c:pt>
                <c:pt idx="16">
                  <c:v>6.3873171500848569</c:v>
                </c:pt>
                <c:pt idx="17">
                  <c:v>6.3982676561832337</c:v>
                </c:pt>
                <c:pt idx="18">
                  <c:v>6.4092369359828369</c:v>
                </c:pt>
                <c:pt idx="19">
                  <c:v>6.4202250216695624</c:v>
                </c:pt>
                <c:pt idx="20">
                  <c:v>6.4312319454844875</c:v>
                </c:pt>
                <c:pt idx="21">
                  <c:v>6.4422577397239627</c:v>
                </c:pt>
                <c:pt idx="22">
                  <c:v>6.4533024367397083</c:v>
                </c:pt>
                <c:pt idx="23">
                  <c:v>6.4643660689389097</c:v>
                </c:pt>
                <c:pt idx="24">
                  <c:v>6.4754486687843107</c:v>
                </c:pt>
                <c:pt idx="25">
                  <c:v>6.4865502687943097</c:v>
                </c:pt>
                <c:pt idx="26">
                  <c:v>6.4976709015430556</c:v>
                </c:pt>
                <c:pt idx="27">
                  <c:v>6.508810599660543</c:v>
                </c:pt>
                <c:pt idx="28">
                  <c:v>6.5199693958327067</c:v>
                </c:pt>
                <c:pt idx="29">
                  <c:v>6.5311473228015204</c:v>
                </c:pt>
                <c:pt idx="30">
                  <c:v>6.5423444133650897</c:v>
                </c:pt>
              </c:numCache>
            </c:numRef>
          </c:val>
          <c:smooth val="0"/>
          <c:extLst>
            <c:ext xmlns:c16="http://schemas.microsoft.com/office/drawing/2014/chart" uri="{C3380CC4-5D6E-409C-BE32-E72D297353CC}">
              <c16:uniqueId val="{0000000E-A053-47B7-AD7F-3541BC3D0595}"/>
            </c:ext>
          </c:extLst>
        </c:ser>
        <c:ser>
          <c:idx val="16"/>
          <c:order val="14"/>
          <c:tx>
            <c:strRef>
              <c:f>'BIFUbC-heat'!$A$16</c:f>
              <c:strCache>
                <c:ptCount val="1"/>
                <c:pt idx="0">
                  <c:v>other metals 242</c:v>
                </c:pt>
              </c:strCache>
            </c:strRef>
          </c:tx>
          <c:spPr>
            <a:ln w="28575" cap="rnd">
              <a:solidFill>
                <a:schemeClr val="accent5">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'BIFUbC-heat'!$B$16:$AF$16</c:f>
              <c:numCache>
                <c:formatCode>0.E+00</c:formatCode>
                <c:ptCount val="31"/>
                <c:pt idx="0">
                  <c:v>2.3166664799040237</c:v>
                </c:pt>
                <c:pt idx="1">
                  <c:v>2.3164926950677249</c:v>
                </c:pt>
                <c:pt idx="2">
                  <c:v>2.3163189232679033</c:v>
                </c:pt>
                <c:pt idx="3">
                  <c:v>2.3161451645035807</c:v>
                </c:pt>
                <c:pt idx="4">
                  <c:v>2.315971418773779</c:v>
                </c:pt>
                <c:pt idx="5">
                  <c:v>2.3157976860775209</c:v>
                </c:pt>
                <c:pt idx="6">
                  <c:v>2.3156239664138285</c:v>
                </c:pt>
                <c:pt idx="7">
                  <c:v>2.3154502597817244</c:v>
                </c:pt>
                <c:pt idx="8">
                  <c:v>2.3152765661802306</c:v>
                </c:pt>
                <c:pt idx="9">
                  <c:v>2.3151028856083697</c:v>
                </c:pt>
                <c:pt idx="10">
                  <c:v>2.3149292180651648</c:v>
                </c:pt>
                <c:pt idx="11">
                  <c:v>2.314755563549638</c:v>
                </c:pt>
                <c:pt idx="12">
                  <c:v>2.3145819220608121</c:v>
                </c:pt>
                <c:pt idx="13">
                  <c:v>2.3144082935977104</c:v>
                </c:pt>
                <c:pt idx="14">
                  <c:v>2.3142346781593552</c:v>
                </c:pt>
                <c:pt idx="15">
                  <c:v>2.3140610757447697</c:v>
                </c:pt>
                <c:pt idx="16">
                  <c:v>2.3138874863529768</c:v>
                </c:pt>
                <c:pt idx="17">
                  <c:v>2.3137139099829995</c:v>
                </c:pt>
                <c:pt idx="18">
                  <c:v>2.3135403466338613</c:v>
                </c:pt>
                <c:pt idx="19">
                  <c:v>2.3133667963045852</c:v>
                </c:pt>
                <c:pt idx="20">
                  <c:v>2.3131932589941946</c:v>
                </c:pt>
                <c:pt idx="21">
                  <c:v>2.3130197347017125</c:v>
                </c:pt>
                <c:pt idx="22">
                  <c:v>2.3128462234261629</c:v>
                </c:pt>
                <c:pt idx="23">
                  <c:v>2.3126727251665691</c:v>
                </c:pt>
                <c:pt idx="24">
                  <c:v>2.3124992399219551</c:v>
                </c:pt>
                <c:pt idx="25">
                  <c:v>2.3123257676913438</c:v>
                </c:pt>
                <c:pt idx="26">
                  <c:v>2.3121523084737596</c:v>
                </c:pt>
                <c:pt idx="27">
                  <c:v>2.311978862268226</c:v>
                </c:pt>
                <c:pt idx="28">
                  <c:v>2.3118054290737673</c:v>
                </c:pt>
                <c:pt idx="29">
                  <c:v>2.3116320088894069</c:v>
                </c:pt>
                <c:pt idx="30">
                  <c:v>2.3114586017141692</c:v>
                </c:pt>
              </c:numCache>
            </c:numRef>
          </c:val>
          <c:smooth val="0"/>
          <c:extLst>
            <c:ext xmlns:c16="http://schemas.microsoft.com/office/drawing/2014/chart" uri="{C3380CC4-5D6E-409C-BE32-E72D297353CC}">
              <c16:uniqueId val="{0000000F-A053-47B7-AD7F-3541BC3D0595}"/>
            </c:ext>
          </c:extLst>
        </c:ser>
        <c:ser>
          <c:idx val="17"/>
          <c:order val="15"/>
          <c:tx>
            <c:strRef>
              <c:f>'BIFUbC-heat'!$A$17</c:f>
              <c:strCache>
                <c:ptCount val="1"/>
                <c:pt idx="0">
                  <c:v>metal products except machinery and vehicles 25</c:v>
                </c:pt>
              </c:strCache>
            </c:strRef>
          </c:tx>
          <c:spPr>
            <a:ln w="28575" cap="rnd">
              <a:solidFill>
                <a:schemeClr val="accent6">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'BIFUbC-heat'!$B$17:$AF$17</c:f>
              <c:numCache>
                <c:formatCode>0.E+00</c:formatCode>
                <c:ptCount val="31"/>
                <c:pt idx="0">
                  <c:v>1.6080390860510283</c:v>
                </c:pt>
                <c:pt idx="1">
                  <c:v>1.607918458929362</c:v>
                </c:pt>
                <c:pt idx="2">
                  <c:v>1.6077978408565445</c:v>
                </c:pt>
                <c:pt idx="3">
                  <c:v>1.607677231831897</c:v>
                </c:pt>
                <c:pt idx="4">
                  <c:v>1.6075566318547407</c:v>
                </c:pt>
                <c:pt idx="5">
                  <c:v>1.6074360409243968</c:v>
                </c:pt>
                <c:pt idx="6">
                  <c:v>1.6073154590401868</c:v>
                </c:pt>
                <c:pt idx="7">
                  <c:v>1.607194886201432</c:v>
                </c:pt>
                <c:pt idx="8">
                  <c:v>1.6070743224074542</c:v>
                </c:pt>
                <c:pt idx="9">
                  <c:v>1.6069537676575745</c:v>
                </c:pt>
                <c:pt idx="10">
                  <c:v>1.6068332219511146</c:v>
                </c:pt>
                <c:pt idx="11">
                  <c:v>1.6067126852873961</c:v>
                </c:pt>
                <c:pt idx="12">
                  <c:v>1.6065921576657405</c:v>
                </c:pt>
                <c:pt idx="13">
                  <c:v>1.6064716390854696</c:v>
                </c:pt>
                <c:pt idx="14">
                  <c:v>1.6063511295459054</c:v>
                </c:pt>
                <c:pt idx="15">
                  <c:v>1.6062306290463695</c:v>
                </c:pt>
                <c:pt idx="16">
                  <c:v>1.6061101375861837</c:v>
                </c:pt>
                <c:pt idx="17">
                  <c:v>1.6059896551646702</c:v>
                </c:pt>
                <c:pt idx="18">
                  <c:v>1.6058691817811506</c:v>
                </c:pt>
                <c:pt idx="19">
                  <c:v>1.6057487174349472</c:v>
                </c:pt>
                <c:pt idx="20">
                  <c:v>1.6056282621253819</c:v>
                </c:pt>
                <c:pt idx="21">
                  <c:v>1.6055078158517768</c:v>
                </c:pt>
                <c:pt idx="22">
                  <c:v>1.6053873786134543</c:v>
                </c:pt>
                <c:pt idx="23">
                  <c:v>1.6052669504097363</c:v>
                </c:pt>
                <c:pt idx="24">
                  <c:v>1.6051465312399453</c:v>
                </c:pt>
                <c:pt idx="25">
                  <c:v>1.6050261211034036</c:v>
                </c:pt>
                <c:pt idx="26">
                  <c:v>1.6049057199994334</c:v>
                </c:pt>
                <c:pt idx="27">
                  <c:v>1.6047853279273572</c:v>
                </c:pt>
                <c:pt idx="28">
                  <c:v>1.6046649448864976</c:v>
                </c:pt>
                <c:pt idx="29">
                  <c:v>1.604544570876177</c:v>
                </c:pt>
                <c:pt idx="30">
                  <c:v>1.6044242058957179</c:v>
                </c:pt>
              </c:numCache>
            </c:numRef>
          </c:val>
          <c:smooth val="0"/>
          <c:extLst>
            <c:ext xmlns:c16="http://schemas.microsoft.com/office/drawing/2014/chart" uri="{C3380CC4-5D6E-409C-BE32-E72D297353CC}">
              <c16:uniqueId val="{00000010-A053-47B7-AD7F-3541BC3D0595}"/>
            </c:ext>
          </c:extLst>
        </c:ser>
        <c:ser>
          <c:idx val="18"/>
          <c:order val="16"/>
          <c:tx>
            <c:strRef>
              <c:f>'BIFUbC-heat'!$A$18</c:f>
              <c:strCache>
                <c:ptCount val="1"/>
                <c:pt idx="0">
                  <c:v>computers and electronics 26</c:v>
                </c:pt>
              </c:strCache>
            </c:strRef>
          </c:tx>
          <c:spPr>
            <a:ln w="28575" cap="rnd">
              <a:solidFill>
                <a:schemeClr val="accent1">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'BIFUbC-heat'!$B$18:$AF$18</c:f>
              <c:numCache>
                <c:formatCode>0.E+00</c:formatCode>
                <c:ptCount val="31"/>
                <c:pt idx="0">
                  <c:v>286.34465693903076</c:v>
                </c:pt>
                <c:pt idx="1">
                  <c:v>290.47574340223565</c:v>
                </c:pt>
                <c:pt idx="2">
                  <c:v>294.66642893583673</c:v>
                </c:pt>
                <c:pt idx="3">
                  <c:v>298.9175733739778</c:v>
                </c:pt>
                <c:pt idx="4">
                  <c:v>303.23004895560609</c:v>
                </c:pt>
                <c:pt idx="5">
                  <c:v>307.60474050343612</c:v>
                </c:pt>
                <c:pt idx="6">
                  <c:v>312.04254560549526</c:v>
                </c:pt>
                <c:pt idx="7">
                  <c:v>316.54437479928856</c:v>
                </c:pt>
                <c:pt idx="8">
                  <c:v>321.11115175862057</c:v>
                </c:pt>
                <c:pt idx="9">
                  <c:v>325.74381348311232</c:v>
                </c:pt>
                <c:pt idx="10">
                  <c:v>330.44331049045252</c:v>
                </c:pt>
                <c:pt idx="11">
                  <c:v>335.21060701142227</c:v>
                </c:pt>
                <c:pt idx="12">
                  <c:v>340.04668118773367</c:v>
                </c:pt>
                <c:pt idx="13">
                  <c:v>344.95252527272214</c:v>
                </c:pt>
                <c:pt idx="14">
                  <c:v>349.92914583493473</c:v>
                </c:pt>
                <c:pt idx="15">
                  <c:v>354.97756396465508</c:v>
                </c:pt>
                <c:pt idx="16">
                  <c:v>360.09881548340815</c:v>
                </c:pt>
                <c:pt idx="17">
                  <c:v>365.29395115648748</c:v>
                </c:pt>
                <c:pt idx="18">
                  <c:v>370.56403690854853</c:v>
                </c:pt>
                <c:pt idx="19">
                  <c:v>375.91015404231234</c:v>
                </c:pt>
                <c:pt idx="20">
                  <c:v>381.3333994604244</c:v>
                </c:pt>
                <c:pt idx="21">
                  <c:v>386.83488589051444</c:v>
                </c:pt>
                <c:pt idx="22">
                  <c:v>392.41574211350303</c:v>
                </c:pt>
                <c:pt idx="23">
                  <c:v>398.07711319520183</c:v>
                </c:pt>
                <c:pt idx="24">
                  <c:v>403.82016072125549</c:v>
                </c:pt>
                <c:pt idx="25">
                  <c:v>409.64606303547259</c:v>
                </c:pt>
                <c:pt idx="26">
                  <c:v>415.55601548159541</c:v>
                </c:pt>
                <c:pt idx="27">
                  <c:v>421.55123064855735</c:v>
                </c:pt>
                <c:pt idx="28">
                  <c:v>427.63293861927889</c:v>
                </c:pt>
                <c:pt idx="29">
                  <c:v>433.80238722305285</c:v>
                </c:pt>
                <c:pt idx="30">
                  <c:v>440.06084229157085</c:v>
                </c:pt>
              </c:numCache>
            </c:numRef>
          </c:val>
          <c:smooth val="0"/>
          <c:extLst>
            <c:ext xmlns:c16="http://schemas.microsoft.com/office/drawing/2014/chart" uri="{C3380CC4-5D6E-409C-BE32-E72D297353CC}">
              <c16:uniqueId val="{00000011-A053-47B7-AD7F-3541BC3D0595}"/>
            </c:ext>
          </c:extLst>
        </c:ser>
        <c:ser>
          <c:idx val="19"/>
          <c:order val="17"/>
          <c:tx>
            <c:strRef>
              <c:f>'BIFUbC-heat'!$A$19</c:f>
              <c:strCache>
                <c:ptCount val="1"/>
                <c:pt idx="0">
                  <c:v>appliances and electrical equipment 27</c:v>
                </c:pt>
              </c:strCache>
            </c:strRef>
          </c:tx>
          <c:spPr>
            <a:ln w="28575" cap="rnd">
              <a:solidFill>
                <a:schemeClr val="accent2">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'BIFUbC-heat'!$B$19:$AF$19</c:f>
              <c:numCache>
                <c:formatCode>0.E+00</c:formatCode>
                <c:ptCount val="31"/>
                <c:pt idx="0">
                  <c:v>58.373290946248702</c:v>
                </c:pt>
                <c:pt idx="1">
                  <c:v>59.215440803761545</c:v>
                </c:pt>
                <c:pt idx="2">
                  <c:v>60.06974033402733</c:v>
                </c:pt>
                <c:pt idx="3">
                  <c:v>60.93636482003955</c:v>
                </c:pt>
                <c:pt idx="4">
                  <c:v>61.815492073594626</c:v>
                </c:pt>
                <c:pt idx="5">
                  <c:v>62.707302471774852</c:v>
                </c:pt>
                <c:pt idx="6">
                  <c:v>63.611978993957706</c:v>
                </c:pt>
                <c:pt idx="7">
                  <c:v>64.5297072593591</c:v>
                </c:pt>
                <c:pt idx="8">
                  <c:v>65.460675565118251</c:v>
                </c:pt>
                <c:pt idx="9">
                  <c:v>66.405074924931995</c:v>
                </c:pt>
                <c:pt idx="10">
                  <c:v>67.36309910824653</c:v>
                </c:pt>
                <c:pt idx="11">
                  <c:v>68.334944680014473</c:v>
                </c:pt>
                <c:pt idx="12">
                  <c:v>69.320811041025607</c:v>
                </c:pt>
                <c:pt idx="13">
                  <c:v>70.320900468819403</c:v>
                </c:pt>
                <c:pt idx="14">
                  <c:v>71.33541815918781</c:v>
                </c:pt>
                <c:pt idx="15">
                  <c:v>72.364572268276802</c:v>
                </c:pt>
                <c:pt idx="16">
                  <c:v>73.408573955295338</c:v>
                </c:pt>
                <c:pt idx="17">
                  <c:v>74.467637425840437</c:v>
                </c:pt>
                <c:pt idx="18">
                  <c:v>75.541979975847369</c:v>
                </c:pt>
                <c:pt idx="19">
                  <c:v>76.631822036173872</c:v>
                </c:pt>
                <c:pt idx="20">
                  <c:v>77.737387217827575</c:v>
                </c:pt>
                <c:pt idx="21">
                  <c:v>78.858902357845935</c:v>
                </c:pt>
                <c:pt idx="22">
                  <c:v>79.996597565838101</c:v>
                </c:pt>
                <c:pt idx="23">
                  <c:v>81.150706271198189</c:v>
                </c:pt>
                <c:pt idx="24">
                  <c:v>82.321465270999767</c:v>
                </c:pt>
                <c:pt idx="25">
                  <c:v>83.509114778581221</c:v>
                </c:pt>
                <c:pt idx="26">
                  <c:v>84.713898472832156</c:v>
                </c:pt>
                <c:pt idx="27">
                  <c:v>85.936063548190788</c:v>
                </c:pt>
                <c:pt idx="28">
                  <c:v>87.175860765362671</c:v>
                </c:pt>
                <c:pt idx="29">
                  <c:v>88.433544502771142</c:v>
                </c:pt>
                <c:pt idx="30">
                  <c:v>89.709372808750018</c:v>
                </c:pt>
              </c:numCache>
            </c:numRef>
          </c:val>
          <c:smooth val="0"/>
          <c:extLst>
            <c:ext xmlns:c16="http://schemas.microsoft.com/office/drawing/2014/chart" uri="{C3380CC4-5D6E-409C-BE32-E72D297353CC}">
              <c16:uniqueId val="{00000012-A053-47B7-AD7F-3541BC3D0595}"/>
            </c:ext>
          </c:extLst>
        </c:ser>
        <c:ser>
          <c:idx val="20"/>
          <c:order val="18"/>
          <c:tx>
            <c:strRef>
              <c:f>'BIFUbC-heat'!$A$20</c:f>
              <c:strCache>
                <c:ptCount val="1"/>
                <c:pt idx="0">
                  <c:v>other machinery 28</c:v>
                </c:pt>
              </c:strCache>
            </c:strRef>
          </c:tx>
          <c:spPr>
            <a:ln w="28575" cap="rnd">
              <a:solidFill>
                <a:schemeClr val="accent3">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'BIFUbC-heat'!$B$20:$AF$20</c:f>
              <c:numCache>
                <c:formatCode>0.E+00</c:formatCode>
                <c:ptCount val="31"/>
                <c:pt idx="0">
                  <c:v>2.5636918320987605</c:v>
                </c:pt>
                <c:pt idx="1">
                  <c:v>2.6006781434084463</c:v>
                </c:pt>
                <c:pt idx="2">
                  <c:v>2.6381980552106596</c:v>
                </c:pt>
                <c:pt idx="3">
                  <c:v>2.6762592657449802</c:v>
                </c:pt>
                <c:pt idx="4">
                  <c:v>2.7148695843132775</c:v>
                </c:pt>
                <c:pt idx="5">
                  <c:v>2.7540369328820038</c:v>
                </c:pt>
                <c:pt idx="6">
                  <c:v>2.793769347707602</c:v>
                </c:pt>
                <c:pt idx="7">
                  <c:v>2.834074980985366</c:v>
                </c:pt>
                <c:pt idx="8">
                  <c:v>2.8749621025220855</c:v>
                </c:pt>
                <c:pt idx="9">
                  <c:v>2.9164391014328244</c:v>
                </c:pt>
                <c:pt idx="10">
                  <c:v>2.9585144878621787</c:v>
                </c:pt>
                <c:pt idx="11">
                  <c:v>3.0011968947303655</c:v>
                </c:pt>
                <c:pt idx="12">
                  <c:v>3.0444950795045034</c:v>
                </c:pt>
                <c:pt idx="13">
                  <c:v>3.0884179259954472</c:v>
                </c:pt>
                <c:pt idx="14">
                  <c:v>3.1329744461805462</c:v>
                </c:pt>
                <c:pt idx="15">
                  <c:v>3.1781737820526978</c:v>
                </c:pt>
                <c:pt idx="16">
                  <c:v>3.2240252074960796</c:v>
                </c:pt>
                <c:pt idx="17">
                  <c:v>3.2705381301889389</c:v>
                </c:pt>
                <c:pt idx="18">
                  <c:v>3.3177220935338383</c:v>
                </c:pt>
                <c:pt idx="19">
                  <c:v>3.3655867786157456</c:v>
                </c:pt>
                <c:pt idx="20">
                  <c:v>3.4141420061883743</c:v>
                </c:pt>
                <c:pt idx="21">
                  <c:v>3.4633977386891805</c:v>
                </c:pt>
                <c:pt idx="22">
                  <c:v>3.5133640822834309</c:v>
                </c:pt>
                <c:pt idx="23">
                  <c:v>3.5640512889377591</c:v>
                </c:pt>
                <c:pt idx="24">
                  <c:v>3.6154697585236391</c:v>
                </c:pt>
                <c:pt idx="25">
                  <c:v>3.6676300409512028</c:v>
                </c:pt>
                <c:pt idx="26">
                  <c:v>3.720542838333845</c:v>
                </c:pt>
                <c:pt idx="27">
                  <c:v>3.7742190071840551</c:v>
                </c:pt>
                <c:pt idx="28">
                  <c:v>3.8286695606409284</c:v>
                </c:pt>
                <c:pt idx="29">
                  <c:v>3.8839056707298139</c:v>
                </c:pt>
                <c:pt idx="30">
                  <c:v>3.9399386706545618</c:v>
                </c:pt>
              </c:numCache>
            </c:numRef>
          </c:val>
          <c:smooth val="0"/>
          <c:extLst>
            <c:ext xmlns:c16="http://schemas.microsoft.com/office/drawing/2014/chart" uri="{C3380CC4-5D6E-409C-BE32-E72D297353CC}">
              <c16:uniqueId val="{00000013-A053-47B7-AD7F-3541BC3D0595}"/>
            </c:ext>
          </c:extLst>
        </c:ser>
        <c:ser>
          <c:idx val="21"/>
          <c:order val="19"/>
          <c:tx>
            <c:strRef>
              <c:f>'BIFUbC-heat'!$A$21</c:f>
              <c:strCache>
                <c:ptCount val="1"/>
                <c:pt idx="0">
                  <c:v>road vehicles 29</c:v>
                </c:pt>
              </c:strCache>
            </c:strRef>
          </c:tx>
          <c:spPr>
            <a:ln w="28575" cap="rnd">
              <a:solidFill>
                <a:schemeClr val="accent4">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'BIFUbC-heat'!$B$21:$AF$21</c:f>
              <c:numCache>
                <c:formatCode>0.E+00</c:formatCode>
                <c:ptCount val="31"/>
                <c:pt idx="0">
                  <c:v>10.45197439240264</c:v>
                </c:pt>
                <c:pt idx="1">
                  <c:v>10.602764738511359</c:v>
                </c:pt>
                <c:pt idx="2">
                  <c:v>10.755730532781921</c:v>
                </c:pt>
                <c:pt idx="3">
                  <c:v>10.910903160344921</c:v>
                </c:pt>
                <c:pt idx="4">
                  <c:v>11.068314459123364</c:v>
                </c:pt>
                <c:pt idx="5">
                  <c:v>11.227996726365093</c:v>
                </c:pt>
                <c:pt idx="6">
                  <c:v>11.389982725269455</c:v>
                </c:pt>
                <c:pt idx="7">
                  <c:v>11.554305691709569</c:v>
                </c:pt>
                <c:pt idx="8">
                  <c:v>11.720999341051579</c:v>
                </c:pt>
                <c:pt idx="9">
                  <c:v>11.890097875072284</c:v>
                </c:pt>
                <c:pt idx="10">
                  <c:v>12.061635988976574</c:v>
                </c:pt>
                <c:pt idx="11">
                  <c:v>12.235648878516104</c:v>
                </c:pt>
                <c:pt idx="12">
                  <c:v>12.412172247210664</c:v>
                </c:pt>
                <c:pt idx="13">
                  <c:v>12.591242313673742</c:v>
                </c:pt>
                <c:pt idx="14">
                  <c:v>12.772895819043761</c:v>
                </c:pt>
                <c:pt idx="15">
                  <c:v>12.957170034522534</c:v>
                </c:pt>
                <c:pt idx="16">
                  <c:v>13.144102769022474</c:v>
                </c:pt>
                <c:pt idx="17">
                  <c:v>13.33373237692413</c:v>
                </c:pt>
                <c:pt idx="18">
                  <c:v>13.526097765945643</c:v>
                </c:pt>
                <c:pt idx="19">
                  <c:v>13.721238405125726</c:v>
                </c:pt>
                <c:pt idx="20">
                  <c:v>13.919194332921828</c:v>
                </c:pt>
                <c:pt idx="21">
                  <c:v>14.120006165425115</c:v>
                </c:pt>
                <c:pt idx="22">
                  <c:v>14.323715104693981</c:v>
                </c:pt>
                <c:pt idx="23">
                  <c:v>14.530362947207781</c:v>
                </c:pt>
                <c:pt idx="24">
                  <c:v>14.739992092442522</c:v>
                </c:pt>
                <c:pt idx="25">
                  <c:v>14.952645551570281</c:v>
                </c:pt>
                <c:pt idx="26">
                  <c:v>15.168366956284132</c:v>
                </c:pt>
                <c:pt idx="27">
                  <c:v>15.387200567750373</c:v>
                </c:pt>
                <c:pt idx="28">
                  <c:v>15.609191285689933</c:v>
                </c:pt>
                <c:pt idx="29">
                  <c:v>15.834384657590773</c:v>
                </c:pt>
                <c:pt idx="30">
                  <c:v>16.062826888053205</c:v>
                </c:pt>
              </c:numCache>
            </c:numRef>
          </c:val>
          <c:smooth val="0"/>
          <c:extLst>
            <c:ext xmlns:c16="http://schemas.microsoft.com/office/drawing/2014/chart" uri="{C3380CC4-5D6E-409C-BE32-E72D297353CC}">
              <c16:uniqueId val="{00000014-A053-47B7-AD7F-3541BC3D0595}"/>
            </c:ext>
          </c:extLst>
        </c:ser>
        <c:ser>
          <c:idx val="22"/>
          <c:order val="20"/>
          <c:tx>
            <c:strRef>
              <c:f>'BIFUbC-heat'!$A$22</c:f>
              <c:strCache>
                <c:ptCount val="1"/>
                <c:pt idx="0">
                  <c:v>nonroad vehicles 30</c:v>
                </c:pt>
              </c:strCache>
            </c:strRef>
          </c:tx>
          <c:spPr>
            <a:ln w="28575" cap="rnd">
              <a:solidFill>
                <a:schemeClr val="accent5">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'BIFUbC-heat'!$B$22:$AF$22</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053-47B7-AD7F-3541BC3D0595}"/>
            </c:ext>
          </c:extLst>
        </c:ser>
        <c:ser>
          <c:idx val="23"/>
          <c:order val="21"/>
          <c:tx>
            <c:strRef>
              <c:f>'BIFUbC-heat'!$A$23</c:f>
              <c:strCache>
                <c:ptCount val="1"/>
                <c:pt idx="0">
                  <c:v>other manufacturing 31T33</c:v>
                </c:pt>
              </c:strCache>
            </c:strRef>
          </c:tx>
          <c:spPr>
            <a:ln w="28575" cap="rnd">
              <a:solidFill>
                <a:schemeClr val="accent6">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'BIFUbC-heat'!$B$23:$AF$23</c:f>
              <c:numCache>
                <c:formatCode>0.E+00</c:formatCode>
                <c:ptCount val="31"/>
                <c:pt idx="0">
                  <c:v>4.9722153225712142E-2</c:v>
                </c:pt>
                <c:pt idx="1">
                  <c:v>5.0454949416350939E-2</c:v>
                </c:pt>
                <c:pt idx="2">
                  <c:v>5.1198545426027683E-2</c:v>
                </c:pt>
                <c:pt idx="3">
                  <c:v>5.1953100420541465E-2</c:v>
                </c:pt>
                <c:pt idx="4">
                  <c:v>5.2718775911448419E-2</c:v>
                </c:pt>
                <c:pt idx="5">
                  <c:v>5.3495735790633069E-2</c:v>
                </c:pt>
                <c:pt idx="6">
                  <c:v>5.428414636538919E-2</c:v>
                </c:pt>
                <c:pt idx="7">
                  <c:v>5.5084176394017671E-2</c:v>
                </c:pt>
                <c:pt idx="8">
                  <c:v>5.5895997121949023E-2</c:v>
                </c:pt>
                <c:pt idx="9">
                  <c:v>5.6719782318398242E-2</c:v>
                </c:pt>
                <c:pt idx="10">
                  <c:v>5.7555708313559904E-2</c:v>
                </c:pt>
                <c:pt idx="11">
                  <c:v>5.8403954036351416E-2</c:v>
                </c:pt>
                <c:pt idx="12">
                  <c:v>5.9264701052712532E-2</c:v>
                </c:pt>
                <c:pt idx="13">
                  <c:v>6.0138133604469304E-2</c:v>
                </c:pt>
                <c:pt idx="14">
                  <c:v>6.1024438648770836E-2</c:v>
                </c:pt>
                <c:pt idx="15">
                  <c:v>6.1923805898107212E-2</c:v>
                </c:pt>
                <c:pt idx="16">
                  <c:v>6.2836427860917227E-2</c:v>
                </c:pt>
                <c:pt idx="17">
                  <c:v>6.376249988279456E-2</c:v>
                </c:pt>
                <c:pt idx="18">
                  <c:v>6.4702220188301296E-2</c:v>
                </c:pt>
                <c:pt idx="19">
                  <c:v>6.5655789923397601E-2</c:v>
                </c:pt>
                <c:pt idx="20">
                  <c:v>6.6623413198496781E-2</c:v>
                </c:pt>
                <c:pt idx="21">
                  <c:v>6.7605297132154879E-2</c:v>
                </c:pt>
                <c:pt idx="22">
                  <c:v>6.8601651895404125E-2</c:v>
                </c:pt>
                <c:pt idx="23">
                  <c:v>6.9612690756739787E-2</c:v>
                </c:pt>
                <c:pt idx="24">
                  <c:v>7.0638630127770011E-2</c:v>
                </c:pt>
                <c:pt idx="25">
                  <c:v>7.1679689609538494E-2</c:v>
                </c:pt>
                <c:pt idx="26">
                  <c:v>7.2736092039529784E-2</c:v>
                </c:pt>
                <c:pt idx="27">
                  <c:v>7.3808063539367363E-2</c:v>
                </c:pt>
                <c:pt idx="28">
                  <c:v>7.489583356321472E-2</c:v>
                </c:pt>
                <c:pt idx="29">
                  <c:v>7.5999634946889716E-2</c:v>
                </c:pt>
                <c:pt idx="30">
                  <c:v>7.7119703957702804E-2</c:v>
                </c:pt>
              </c:numCache>
            </c:numRef>
          </c:val>
          <c:smooth val="0"/>
          <c:extLst>
            <c:ext xmlns:c16="http://schemas.microsoft.com/office/drawing/2014/chart" uri="{C3380CC4-5D6E-409C-BE32-E72D297353CC}">
              <c16:uniqueId val="{00000016-A053-47B7-AD7F-3541BC3D0595}"/>
            </c:ext>
          </c:extLst>
        </c:ser>
        <c:ser>
          <c:idx val="24"/>
          <c:order val="22"/>
          <c:tx>
            <c:strRef>
              <c:f>'BIFUbC-heat'!$A$24</c:f>
              <c:strCache>
                <c:ptCount val="1"/>
                <c:pt idx="0">
                  <c:v>energy pipelines and gas processing 352T353</c:v>
                </c:pt>
              </c:strCache>
            </c:strRef>
          </c:tx>
          <c:spPr>
            <a:ln w="28575" cap="rnd">
              <a:solidFill>
                <a:schemeClr val="accent1">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053-47B7-AD7F-3541BC3D0595}"/>
            </c:ext>
          </c:extLst>
        </c:ser>
        <c:ser>
          <c:idx val="25"/>
          <c:order val="23"/>
          <c:tx>
            <c:strRef>
              <c:f>'BIFUbC-heat'!$A$25</c:f>
              <c:strCache>
                <c:ptCount val="1"/>
                <c:pt idx="0">
                  <c:v>water and waste 36T39</c:v>
                </c:pt>
              </c:strCache>
            </c:strRef>
          </c:tx>
          <c:spPr>
            <a:ln w="28575" cap="rnd">
              <a:solidFill>
                <a:schemeClr val="accent2">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053-47B7-AD7F-3541BC3D0595}"/>
            </c:ext>
          </c:extLst>
        </c:ser>
        <c:ser>
          <c:idx val="0"/>
          <c:order val="24"/>
          <c:tx>
            <c:strRef>
              <c:f>'BIFUbC-heat'!$A$26</c:f>
              <c:strCache>
                <c:ptCount val="1"/>
                <c:pt idx="0">
                  <c:v>construction 41T43</c:v>
                </c:pt>
              </c:strCache>
            </c:strRef>
          </c:tx>
          <c:spPr>
            <a:ln w="28575" cap="rnd">
              <a:solidFill>
                <a:schemeClr val="accent1"/>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'BIFUbC-heat'!$B$26:$AF$26</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9-A053-47B7-AD7F-3541BC3D0595}"/>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'BIFUbC-petroleum-diesel'!$A$2</c:f>
              <c:strCache>
                <c:ptCount val="1"/>
                <c:pt idx="0">
                  <c:v>agriculture and forestry 01T03</c:v>
                </c:pt>
              </c:strCache>
            </c:strRef>
          </c:tx>
          <c:spPr>
            <a:ln w="28575" cap="rnd">
              <a:solidFill>
                <a:schemeClr val="accent4"/>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'BIFUbC-petroleum-diesel'!$B$2:$AF$2</c:f>
              <c:numCache>
                <c:formatCode>0.E+00</c:formatCode>
                <c:ptCount val="31"/>
                <c:pt idx="0">
                  <c:v>80952512328.497482</c:v>
                </c:pt>
                <c:pt idx="1">
                  <c:v>81700679038.600327</c:v>
                </c:pt>
                <c:pt idx="2">
                  <c:v>82448845748.702866</c:v>
                </c:pt>
                <c:pt idx="3">
                  <c:v>83197012458.80571</c:v>
                </c:pt>
                <c:pt idx="4">
                  <c:v>83945179168.908569</c:v>
                </c:pt>
                <c:pt idx="5">
                  <c:v>84693345879.011063</c:v>
                </c:pt>
                <c:pt idx="6">
                  <c:v>85474970809.551788</c:v>
                </c:pt>
                <c:pt idx="7">
                  <c:v>86256595740.092636</c:v>
                </c:pt>
                <c:pt idx="8">
                  <c:v>87038220670.633179</c:v>
                </c:pt>
                <c:pt idx="9">
                  <c:v>87819845601.174026</c:v>
                </c:pt>
                <c:pt idx="10">
                  <c:v>88601470531.714569</c:v>
                </c:pt>
                <c:pt idx="11">
                  <c:v>89157177292.962692</c:v>
                </c:pt>
                <c:pt idx="12">
                  <c:v>89712884054.210831</c:v>
                </c:pt>
                <c:pt idx="13">
                  <c:v>90268590815.458969</c:v>
                </c:pt>
                <c:pt idx="14">
                  <c:v>90824297576.707108</c:v>
                </c:pt>
                <c:pt idx="15">
                  <c:v>91380004337.955109</c:v>
                </c:pt>
                <c:pt idx="16">
                  <c:v>91816260113.140671</c:v>
                </c:pt>
                <c:pt idx="17">
                  <c:v>92252515888.326065</c:v>
                </c:pt>
                <c:pt idx="18">
                  <c:v>92688771663.511627</c:v>
                </c:pt>
                <c:pt idx="19">
                  <c:v>93125027438.697037</c:v>
                </c:pt>
                <c:pt idx="20">
                  <c:v>93561283213.882339</c:v>
                </c:pt>
                <c:pt idx="21">
                  <c:v>94156806970.48465</c:v>
                </c:pt>
                <c:pt idx="22">
                  <c:v>94643738921.575516</c:v>
                </c:pt>
                <c:pt idx="23">
                  <c:v>95130670872.666367</c:v>
                </c:pt>
                <c:pt idx="24">
                  <c:v>95617602823.757217</c:v>
                </c:pt>
                <c:pt idx="25">
                  <c:v>96104534774.848068</c:v>
                </c:pt>
                <c:pt idx="26">
                  <c:v>96591466725.938751</c:v>
                </c:pt>
                <c:pt idx="27">
                  <c:v>97078398677.029617</c:v>
                </c:pt>
                <c:pt idx="28">
                  <c:v>97565330628.120453</c:v>
                </c:pt>
                <c:pt idx="29">
                  <c:v>98052262579.211319</c:v>
                </c:pt>
                <c:pt idx="30">
                  <c:v>98539194530.30217</c:v>
                </c:pt>
              </c:numCache>
            </c:numRef>
          </c:val>
          <c:smooth val="0"/>
          <c:extLst>
            <c:ext xmlns:c16="http://schemas.microsoft.com/office/drawing/2014/chart" uri="{C3380CC4-5D6E-409C-BE32-E72D297353CC}">
              <c16:uniqueId val="{00000001-3472-4CD4-99C9-DCC7B9016330}"/>
            </c:ext>
          </c:extLst>
        </c:ser>
        <c:ser>
          <c:idx val="4"/>
          <c:order val="1"/>
          <c:tx>
            <c:strRef>
              <c:f>'BIFUbC-petroleum-diesel'!$A$3</c:f>
              <c:strCache>
                <c:ptCount val="1"/>
                <c:pt idx="0">
                  <c:v>coal mining 05</c:v>
                </c:pt>
              </c:strCache>
            </c:strRef>
          </c:tx>
          <c:spPr>
            <a:ln w="28575" cap="rnd">
              <a:solidFill>
                <a:schemeClr val="accent5"/>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'BIFUbC-petroleum-diesel'!$B$3:$AF$3</c:f>
              <c:numCache>
                <c:formatCode>0.E+00</c:formatCode>
                <c:ptCount val="31"/>
                <c:pt idx="0">
                  <c:v>367786675.33697492</c:v>
                </c:pt>
                <c:pt idx="1">
                  <c:v>372119985.61279982</c:v>
                </c:pt>
                <c:pt idx="2">
                  <c:v>376453295.88862634</c:v>
                </c:pt>
                <c:pt idx="3">
                  <c:v>380786606.16445124</c:v>
                </c:pt>
                <c:pt idx="4">
                  <c:v>385119916.44027615</c:v>
                </c:pt>
                <c:pt idx="5">
                  <c:v>389453226.71610236</c:v>
                </c:pt>
                <c:pt idx="6">
                  <c:v>390977552.53057688</c:v>
                </c:pt>
                <c:pt idx="7">
                  <c:v>392501878.34505153</c:v>
                </c:pt>
                <c:pt idx="8">
                  <c:v>394026204.15952617</c:v>
                </c:pt>
                <c:pt idx="9">
                  <c:v>395550529.97400081</c:v>
                </c:pt>
                <c:pt idx="10">
                  <c:v>397074855.78847557</c:v>
                </c:pt>
                <c:pt idx="11">
                  <c:v>395643365.47765607</c:v>
                </c:pt>
                <c:pt idx="12">
                  <c:v>394211875.16683584</c:v>
                </c:pt>
                <c:pt idx="13">
                  <c:v>392780384.85601604</c:v>
                </c:pt>
                <c:pt idx="14">
                  <c:v>391348894.54519624</c:v>
                </c:pt>
                <c:pt idx="15">
                  <c:v>389917404.23437625</c:v>
                </c:pt>
                <c:pt idx="16">
                  <c:v>381889619.83351201</c:v>
                </c:pt>
                <c:pt idx="17">
                  <c:v>373861835.4326492</c:v>
                </c:pt>
                <c:pt idx="18">
                  <c:v>365834051.03178638</c:v>
                </c:pt>
                <c:pt idx="19">
                  <c:v>357806266.63092357</c:v>
                </c:pt>
                <c:pt idx="20">
                  <c:v>349778482.23006159</c:v>
                </c:pt>
                <c:pt idx="21">
                  <c:v>350545756.61592036</c:v>
                </c:pt>
                <c:pt idx="22">
                  <c:v>345316400.01083326</c:v>
                </c:pt>
                <c:pt idx="23">
                  <c:v>340087043.40574616</c:v>
                </c:pt>
                <c:pt idx="24">
                  <c:v>334857686.800659</c:v>
                </c:pt>
                <c:pt idx="25">
                  <c:v>329628330.1955719</c:v>
                </c:pt>
                <c:pt idx="26">
                  <c:v>324398973.5904848</c:v>
                </c:pt>
                <c:pt idx="27">
                  <c:v>319169616.98539764</c:v>
                </c:pt>
                <c:pt idx="28">
                  <c:v>313940260.38031054</c:v>
                </c:pt>
                <c:pt idx="29">
                  <c:v>308710903.77522343</c:v>
                </c:pt>
                <c:pt idx="30">
                  <c:v>303481547.17013633</c:v>
                </c:pt>
              </c:numCache>
            </c:numRef>
          </c:val>
          <c:smooth val="0"/>
          <c:extLst>
            <c:ext xmlns:c16="http://schemas.microsoft.com/office/drawing/2014/chart" uri="{C3380CC4-5D6E-409C-BE32-E72D297353CC}">
              <c16:uniqueId val="{00000002-3472-4CD4-99C9-DCC7B9016330}"/>
            </c:ext>
          </c:extLst>
        </c:ser>
        <c:ser>
          <c:idx val="5"/>
          <c:order val="2"/>
          <c:tx>
            <c:strRef>
              <c:f>'BIFUbC-petroleum-diesel'!$A$4</c:f>
              <c:strCache>
                <c:ptCount val="1"/>
                <c:pt idx="0">
                  <c:v>oil and gas extraction 06</c:v>
                </c:pt>
              </c:strCache>
            </c:strRef>
          </c:tx>
          <c:spPr>
            <a:ln w="28575" cap="rnd">
              <a:solidFill>
                <a:schemeClr val="accent6"/>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'BIFUbC-petroleum-diesel'!$B$4:$AF$4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3472-4CD4-99C9-DCC7B9016330}"/>
            </c:ext>
          </c:extLst>
        </c:ser>
        <c:ser>
          <c:idx val="6"/>
          <c:order val="3"/>
          <c:tx>
            <c:strRef>
              <c:f>'BIFUbC-petroleum-diesel'!$A$5</c:f>
              <c:strCache>
                <c:ptCount val="1"/>
                <c:pt idx="0">
                  <c:v>other mining and quarrying 07T08</c:v>
                </c:pt>
              </c:strCache>
            </c:strRef>
          </c:tx>
          <c:spPr>
            <a:ln w="28575" cap="rnd">
              <a:solidFill>
                <a:schemeClr val="accent1">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'BIFUbC-petroleum-diesel'!$B$5:$AF$5</c:f>
              <c:numCache>
                <c:formatCode>0.E+00</c:formatCode>
                <c:ptCount val="31"/>
                <c:pt idx="0">
                  <c:v>2099986683.0509603</c:v>
                </c:pt>
                <c:pt idx="1">
                  <c:v>2119394853.1339653</c:v>
                </c:pt>
                <c:pt idx="2">
                  <c:v>2138803023.2169621</c:v>
                </c:pt>
                <c:pt idx="3">
                  <c:v>2158211193.2999668</c:v>
                </c:pt>
                <c:pt idx="4">
                  <c:v>2177619363.3829722</c:v>
                </c:pt>
                <c:pt idx="5">
                  <c:v>2197027533.4659677</c:v>
                </c:pt>
                <c:pt idx="6">
                  <c:v>2217303642.2371879</c:v>
                </c:pt>
                <c:pt idx="7">
                  <c:v>2237579751.0084114</c:v>
                </c:pt>
                <c:pt idx="8">
                  <c:v>2257855859.7796264</c:v>
                </c:pt>
                <c:pt idx="9">
                  <c:v>2278131968.5508499</c:v>
                </c:pt>
                <c:pt idx="10">
                  <c:v>2298408077.3220654</c:v>
                </c:pt>
                <c:pt idx="11">
                  <c:v>2312823649.6710367</c:v>
                </c:pt>
                <c:pt idx="12">
                  <c:v>2327239222.0200081</c:v>
                </c:pt>
                <c:pt idx="13">
                  <c:v>2341654794.3689799</c:v>
                </c:pt>
                <c:pt idx="14">
                  <c:v>2356070366.7179513</c:v>
                </c:pt>
                <c:pt idx="15">
                  <c:v>2370485939.0669193</c:v>
                </c:pt>
                <c:pt idx="16">
                  <c:v>2381802836.9857407</c:v>
                </c:pt>
                <c:pt idx="17">
                  <c:v>2393119734.9045582</c:v>
                </c:pt>
                <c:pt idx="18">
                  <c:v>2404436632.8233795</c:v>
                </c:pt>
                <c:pt idx="19">
                  <c:v>2415753530.7421975</c:v>
                </c:pt>
                <c:pt idx="20">
                  <c:v>2427070428.6610122</c:v>
                </c:pt>
                <c:pt idx="21">
                  <c:v>2442518892.4867001</c:v>
                </c:pt>
                <c:pt idx="22">
                  <c:v>2455150379.5577059</c:v>
                </c:pt>
                <c:pt idx="23">
                  <c:v>2467781866.6287112</c:v>
                </c:pt>
                <c:pt idx="24">
                  <c:v>2480413353.6997161</c:v>
                </c:pt>
                <c:pt idx="25">
                  <c:v>2493044840.7707214</c:v>
                </c:pt>
                <c:pt idx="26">
                  <c:v>2505676327.8417225</c:v>
                </c:pt>
                <c:pt idx="27">
                  <c:v>2518307814.9127278</c:v>
                </c:pt>
                <c:pt idx="28">
                  <c:v>2530939301.9837327</c:v>
                </c:pt>
                <c:pt idx="29">
                  <c:v>2543570789.0547385</c:v>
                </c:pt>
                <c:pt idx="30">
                  <c:v>2556202276.1257439</c:v>
                </c:pt>
              </c:numCache>
            </c:numRef>
          </c:val>
          <c:smooth val="0"/>
          <c:extLst>
            <c:ext xmlns:c16="http://schemas.microsoft.com/office/drawing/2014/chart" uri="{C3380CC4-5D6E-409C-BE32-E72D297353CC}">
              <c16:uniqueId val="{00000004-3472-4CD4-99C9-DCC7B9016330}"/>
            </c:ext>
          </c:extLst>
        </c:ser>
        <c:ser>
          <c:idx val="7"/>
          <c:order val="4"/>
          <c:tx>
            <c:strRef>
              <c:f>'BIFUbC-petroleum-diesel'!$A$6</c:f>
              <c:strCache>
                <c:ptCount val="1"/>
                <c:pt idx="0">
                  <c:v>food beverage and tobacco 10T12</c:v>
                </c:pt>
              </c:strCache>
            </c:strRef>
          </c:tx>
          <c:spPr>
            <a:ln w="28575" cap="rnd">
              <a:solidFill>
                <a:schemeClr val="accent2">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'BIFUbC-petroleum-diesel'!$B$6:$AF$6</c:f>
              <c:numCache>
                <c:formatCode>0.E+00</c:formatCode>
                <c:ptCount val="31"/>
                <c:pt idx="0">
                  <c:v>2420375198.5135689</c:v>
                </c:pt>
                <c:pt idx="1">
                  <c:v>2442744413.4693465</c:v>
                </c:pt>
                <c:pt idx="2">
                  <c:v>2465113628.4251151</c:v>
                </c:pt>
                <c:pt idx="3">
                  <c:v>2487482843.3808932</c:v>
                </c:pt>
                <c:pt idx="4">
                  <c:v>2509852058.3366714</c:v>
                </c:pt>
                <c:pt idx="5">
                  <c:v>2532221273.292439</c:v>
                </c:pt>
                <c:pt idx="6">
                  <c:v>2555590845.6751194</c:v>
                </c:pt>
                <c:pt idx="7">
                  <c:v>2578960418.0578036</c:v>
                </c:pt>
                <c:pt idx="8">
                  <c:v>2602329990.4404783</c:v>
                </c:pt>
                <c:pt idx="9">
                  <c:v>2625699562.823163</c:v>
                </c:pt>
                <c:pt idx="10">
                  <c:v>2649069135.2058382</c:v>
                </c:pt>
                <c:pt idx="11">
                  <c:v>2665684047.1323919</c:v>
                </c:pt>
                <c:pt idx="12">
                  <c:v>2682298959.0589466</c:v>
                </c:pt>
                <c:pt idx="13">
                  <c:v>2698913870.9855008</c:v>
                </c:pt>
                <c:pt idx="14">
                  <c:v>2715528782.9120555</c:v>
                </c:pt>
                <c:pt idx="15">
                  <c:v>2732143694.8386054</c:v>
                </c:pt>
                <c:pt idx="16">
                  <c:v>2745187177.0987072</c:v>
                </c:pt>
                <c:pt idx="17">
                  <c:v>2758230659.3588042</c:v>
                </c:pt>
                <c:pt idx="18">
                  <c:v>2771274141.618906</c:v>
                </c:pt>
                <c:pt idx="19">
                  <c:v>2784317623.879004</c:v>
                </c:pt>
                <c:pt idx="20">
                  <c:v>2797361106.1390982</c:v>
                </c:pt>
                <c:pt idx="21">
                  <c:v>2815166494.6211362</c:v>
                </c:pt>
                <c:pt idx="22">
                  <c:v>2829725128.8609443</c:v>
                </c:pt>
                <c:pt idx="23">
                  <c:v>2844283763.1007519</c:v>
                </c:pt>
                <c:pt idx="24">
                  <c:v>2858842397.3405595</c:v>
                </c:pt>
                <c:pt idx="25">
                  <c:v>2873401031.5803676</c:v>
                </c:pt>
                <c:pt idx="26">
                  <c:v>2887959665.8201699</c:v>
                </c:pt>
                <c:pt idx="27">
                  <c:v>2902518300.059978</c:v>
                </c:pt>
                <c:pt idx="28">
                  <c:v>2917076934.2997856</c:v>
                </c:pt>
                <c:pt idx="29">
                  <c:v>2931635568.5395932</c:v>
                </c:pt>
                <c:pt idx="30">
                  <c:v>2946194202.7794013</c:v>
                </c:pt>
              </c:numCache>
            </c:numRef>
          </c:val>
          <c:smooth val="0"/>
          <c:extLst>
            <c:ext xmlns:c16="http://schemas.microsoft.com/office/drawing/2014/chart" uri="{C3380CC4-5D6E-409C-BE32-E72D297353CC}">
              <c16:uniqueId val="{00000005-3472-4CD4-99C9-DCC7B9016330}"/>
            </c:ext>
          </c:extLst>
        </c:ser>
        <c:ser>
          <c:idx val="8"/>
          <c:order val="5"/>
          <c:tx>
            <c:strRef>
              <c:f>'BIFUbC-petroleum-diesel'!$A$7</c:f>
              <c:strCache>
                <c:ptCount val="1"/>
                <c:pt idx="0">
                  <c:v>textiles apparel and leather 13T15</c:v>
                </c:pt>
              </c:strCache>
            </c:strRef>
          </c:tx>
          <c:spPr>
            <a:ln w="28575" cap="rnd">
              <a:solidFill>
                <a:schemeClr val="accent3">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'BIFUbC-petroleum-diesel'!$B$7:$AF$7</c:f>
              <c:numCache>
                <c:formatCode>0.E+00</c:formatCode>
                <c:ptCount val="31"/>
                <c:pt idx="0">
                  <c:v>438466419.38087529</c:v>
                </c:pt>
                <c:pt idx="1">
                  <c:v>442518745.47975641</c:v>
                </c:pt>
                <c:pt idx="2">
                  <c:v>446571071.57863581</c:v>
                </c:pt>
                <c:pt idx="3">
                  <c:v>450623397.67751694</c:v>
                </c:pt>
                <c:pt idx="4">
                  <c:v>454675723.77639806</c:v>
                </c:pt>
                <c:pt idx="5">
                  <c:v>458728049.87527728</c:v>
                </c:pt>
                <c:pt idx="6">
                  <c:v>462961597.10852814</c:v>
                </c:pt>
                <c:pt idx="7">
                  <c:v>467195144.34177971</c:v>
                </c:pt>
                <c:pt idx="8">
                  <c:v>471428691.57502949</c:v>
                </c:pt>
                <c:pt idx="9">
                  <c:v>475662238.80828106</c:v>
                </c:pt>
                <c:pt idx="10">
                  <c:v>479895786.04153097</c:v>
                </c:pt>
                <c:pt idx="11">
                  <c:v>482905683.41002107</c:v>
                </c:pt>
                <c:pt idx="12">
                  <c:v>485915580.77851129</c:v>
                </c:pt>
                <c:pt idx="13">
                  <c:v>488925478.14700145</c:v>
                </c:pt>
                <c:pt idx="14">
                  <c:v>491935375.51549166</c:v>
                </c:pt>
                <c:pt idx="15">
                  <c:v>494945272.88398105</c:v>
                </c:pt>
                <c:pt idx="16">
                  <c:v>497308182.96765614</c:v>
                </c:pt>
                <c:pt idx="17">
                  <c:v>499671093.05133039</c:v>
                </c:pt>
                <c:pt idx="18">
                  <c:v>502034003.13500547</c:v>
                </c:pt>
                <c:pt idx="19">
                  <c:v>504396913.21867979</c:v>
                </c:pt>
                <c:pt idx="20">
                  <c:v>506759823.3023535</c:v>
                </c:pt>
                <c:pt idx="21">
                  <c:v>509985383.09911537</c:v>
                </c:pt>
                <c:pt idx="22">
                  <c:v>512622772.63695425</c:v>
                </c:pt>
                <c:pt idx="23">
                  <c:v>515260162.17479312</c:v>
                </c:pt>
                <c:pt idx="24">
                  <c:v>517897551.71263188</c:v>
                </c:pt>
                <c:pt idx="25">
                  <c:v>520534941.25047076</c:v>
                </c:pt>
                <c:pt idx="26">
                  <c:v>523172330.78830868</c:v>
                </c:pt>
                <c:pt idx="27">
                  <c:v>525809720.32614756</c:v>
                </c:pt>
                <c:pt idx="28">
                  <c:v>528447109.86398637</c:v>
                </c:pt>
                <c:pt idx="29">
                  <c:v>531084499.40182525</c:v>
                </c:pt>
                <c:pt idx="30">
                  <c:v>533721888.93966413</c:v>
                </c:pt>
              </c:numCache>
            </c:numRef>
          </c:val>
          <c:smooth val="0"/>
          <c:extLst>
            <c:ext xmlns:c16="http://schemas.microsoft.com/office/drawing/2014/chart" uri="{C3380CC4-5D6E-409C-BE32-E72D297353CC}">
              <c16:uniqueId val="{00000006-3472-4CD4-99C9-DCC7B9016330}"/>
            </c:ext>
          </c:extLst>
        </c:ser>
        <c:ser>
          <c:idx val="9"/>
          <c:order val="6"/>
          <c:tx>
            <c:strRef>
              <c:f>'BIFUbC-petroleum-diesel'!$A$8</c:f>
              <c:strCache>
                <c:ptCount val="1"/>
                <c:pt idx="0">
                  <c:v>wood products 16</c:v>
                </c:pt>
              </c:strCache>
            </c:strRef>
          </c:tx>
          <c:spPr>
            <a:ln w="28575" cap="rnd">
              <a:solidFill>
                <a:schemeClr val="accent4">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'BIFUbC-petroleum-diesel'!$B$8:$AF$8</c:f>
              <c:numCache>
                <c:formatCode>0.E+00</c:formatCode>
                <c:ptCount val="31"/>
                <c:pt idx="0">
                  <c:v>68641100.345401555</c:v>
                </c:pt>
                <c:pt idx="1">
                  <c:v>69275484.439805761</c:v>
                </c:pt>
                <c:pt idx="2">
                  <c:v>69909868.534209684</c:v>
                </c:pt>
                <c:pt idx="3">
                  <c:v>70544252.628613889</c:v>
                </c:pt>
                <c:pt idx="4">
                  <c:v>71178636.723018095</c:v>
                </c:pt>
                <c:pt idx="5">
                  <c:v>71813020.817421988</c:v>
                </c:pt>
                <c:pt idx="6">
                  <c:v>72475774.742488578</c:v>
                </c:pt>
                <c:pt idx="7">
                  <c:v>73138528.667555287</c:v>
                </c:pt>
                <c:pt idx="8">
                  <c:v>73801282.592621714</c:v>
                </c:pt>
                <c:pt idx="9">
                  <c:v>74464036.517688408</c:v>
                </c:pt>
                <c:pt idx="10">
                  <c:v>75126790.44275485</c:v>
                </c:pt>
                <c:pt idx="11">
                  <c:v>75597984.263234004</c:v>
                </c:pt>
                <c:pt idx="12">
                  <c:v>76069178.083713174</c:v>
                </c:pt>
                <c:pt idx="13">
                  <c:v>76540371.904192343</c:v>
                </c:pt>
                <c:pt idx="14">
                  <c:v>77011565.724671513</c:v>
                </c:pt>
                <c:pt idx="15">
                  <c:v>77482759.545150548</c:v>
                </c:pt>
                <c:pt idx="16">
                  <c:v>77852668.712629616</c:v>
                </c:pt>
                <c:pt idx="17">
                  <c:v>78222577.880108535</c:v>
                </c:pt>
                <c:pt idx="18">
                  <c:v>78592487.047587603</c:v>
                </c:pt>
                <c:pt idx="19">
                  <c:v>78962396.215066537</c:v>
                </c:pt>
                <c:pt idx="20">
                  <c:v>79332305.382545382</c:v>
                </c:pt>
                <c:pt idx="21">
                  <c:v>79837260.754024565</c:v>
                </c:pt>
                <c:pt idx="22">
                  <c:v>80250139.168230921</c:v>
                </c:pt>
                <c:pt idx="23">
                  <c:v>80663017.582437262</c:v>
                </c:pt>
                <c:pt idx="24">
                  <c:v>81075895.996643603</c:v>
                </c:pt>
                <c:pt idx="25">
                  <c:v>81488774.410849944</c:v>
                </c:pt>
                <c:pt idx="26">
                  <c:v>81901652.825056136</c:v>
                </c:pt>
                <c:pt idx="27">
                  <c:v>82314531.239262491</c:v>
                </c:pt>
                <c:pt idx="28">
                  <c:v>82727409.653468817</c:v>
                </c:pt>
                <c:pt idx="29">
                  <c:v>83140288.067675173</c:v>
                </c:pt>
                <c:pt idx="30">
                  <c:v>83553166.481881514</c:v>
                </c:pt>
              </c:numCache>
            </c:numRef>
          </c:val>
          <c:smooth val="0"/>
          <c:extLst>
            <c:ext xmlns:c16="http://schemas.microsoft.com/office/drawing/2014/chart" uri="{C3380CC4-5D6E-409C-BE32-E72D297353CC}">
              <c16:uniqueId val="{00000007-3472-4CD4-99C9-DCC7B9016330}"/>
            </c:ext>
          </c:extLst>
        </c:ser>
        <c:ser>
          <c:idx val="10"/>
          <c:order val="7"/>
          <c:tx>
            <c:strRef>
              <c:f>'BIFUbC-petroleum-diesel'!$A$9</c:f>
              <c:strCache>
                <c:ptCount val="1"/>
                <c:pt idx="0">
                  <c:v>pulp paper and printing 17T18</c:v>
                </c:pt>
              </c:strCache>
            </c:strRef>
          </c:tx>
          <c:spPr>
            <a:ln w="28575" cap="rnd">
              <a:solidFill>
                <a:schemeClr val="accent5">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'BIFUbC-petroleum-diesel'!$B$9:$AF$9</c:f>
              <c:numCache>
                <c:formatCode>0.E+00</c:formatCode>
                <c:ptCount val="31"/>
                <c:pt idx="0">
                  <c:v>212895157.95032671</c:v>
                </c:pt>
                <c:pt idx="1">
                  <c:v>214862744.44442064</c:v>
                </c:pt>
                <c:pt idx="2">
                  <c:v>216830330.93851373</c:v>
                </c:pt>
                <c:pt idx="3">
                  <c:v>218797917.43260762</c:v>
                </c:pt>
                <c:pt idx="4">
                  <c:v>220765503.92670155</c:v>
                </c:pt>
                <c:pt idx="5">
                  <c:v>222733090.42079455</c:v>
                </c:pt>
                <c:pt idx="6">
                  <c:v>224788667.92245537</c:v>
                </c:pt>
                <c:pt idx="7">
                  <c:v>226844245.42411655</c:v>
                </c:pt>
                <c:pt idx="8">
                  <c:v>228899822.92577687</c:v>
                </c:pt>
                <c:pt idx="9">
                  <c:v>230955400.42743805</c:v>
                </c:pt>
                <c:pt idx="10">
                  <c:v>233010977.9290984</c:v>
                </c:pt>
                <c:pt idx="11">
                  <c:v>234472418.4120065</c:v>
                </c:pt>
                <c:pt idx="12">
                  <c:v>235933858.89491466</c:v>
                </c:pt>
                <c:pt idx="13">
                  <c:v>237395299.37782282</c:v>
                </c:pt>
                <c:pt idx="14">
                  <c:v>238856739.86073095</c:v>
                </c:pt>
                <c:pt idx="15">
                  <c:v>240318180.34363872</c:v>
                </c:pt>
                <c:pt idx="16">
                  <c:v>241465479.41433322</c:v>
                </c:pt>
                <c:pt idx="17">
                  <c:v>242612778.48502731</c:v>
                </c:pt>
                <c:pt idx="18">
                  <c:v>243760077.55572185</c:v>
                </c:pt>
                <c:pt idx="19">
                  <c:v>244907376.62641597</c:v>
                </c:pt>
                <c:pt idx="20">
                  <c:v>246054675.69710982</c:v>
                </c:pt>
                <c:pt idx="21">
                  <c:v>247620829.98408914</c:v>
                </c:pt>
                <c:pt idx="22">
                  <c:v>248901401.16905603</c:v>
                </c:pt>
                <c:pt idx="23">
                  <c:v>250181972.35402289</c:v>
                </c:pt>
                <c:pt idx="24">
                  <c:v>251462543.53898972</c:v>
                </c:pt>
                <c:pt idx="25">
                  <c:v>252743114.72395658</c:v>
                </c:pt>
                <c:pt idx="26">
                  <c:v>254023685.90892297</c:v>
                </c:pt>
                <c:pt idx="27">
                  <c:v>255304257.09388986</c:v>
                </c:pt>
                <c:pt idx="28">
                  <c:v>256584828.27885669</c:v>
                </c:pt>
                <c:pt idx="29">
                  <c:v>257865399.46382356</c:v>
                </c:pt>
                <c:pt idx="30">
                  <c:v>259145970.64879042</c:v>
                </c:pt>
              </c:numCache>
            </c:numRef>
          </c:val>
          <c:smooth val="0"/>
          <c:extLst>
            <c:ext xmlns:c16="http://schemas.microsoft.com/office/drawing/2014/chart" uri="{C3380CC4-5D6E-409C-BE32-E72D297353CC}">
              <c16:uniqueId val="{00000008-3472-4CD4-99C9-DCC7B9016330}"/>
            </c:ext>
          </c:extLst>
        </c:ser>
        <c:ser>
          <c:idx val="11"/>
          <c:order val="8"/>
          <c:tx>
            <c:strRef>
              <c:f>'BIFUbC-petroleum-diesel'!$A$10</c:f>
              <c:strCache>
                <c:ptCount val="1"/>
                <c:pt idx="0">
                  <c:v>refined petroleum and coke 19</c:v>
                </c:pt>
              </c:strCache>
            </c:strRef>
          </c:tx>
          <c:spPr>
            <a:ln w="28575" cap="rnd">
              <a:solidFill>
                <a:schemeClr val="accent6">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3472-4CD4-99C9-DCC7B9016330}"/>
            </c:ext>
          </c:extLst>
        </c:ser>
        <c:ser>
          <c:idx val="12"/>
          <c:order val="9"/>
          <c:tx>
            <c:strRef>
              <c:f>'BIFUbC-petroleum-diesel'!$A$11</c:f>
              <c:strCache>
                <c:ptCount val="1"/>
                <c:pt idx="0">
                  <c:v>chemicals 20</c:v>
                </c:pt>
              </c:strCache>
            </c:strRef>
          </c:tx>
          <c:spPr>
            <a:ln w="28575" cap="rnd">
              <a:solidFill>
                <a:schemeClr val="accent1">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'BIFUbC-petroleum-diesel'!$B$11:$AF$11</c:f>
              <c:numCache>
                <c:formatCode>0.E+00</c:formatCode>
                <c:ptCount val="31"/>
                <c:pt idx="0">
                  <c:v>82194634313.632614</c:v>
                </c:pt>
                <c:pt idx="1">
                  <c:v>83521601781.067642</c:v>
                </c:pt>
                <c:pt idx="2">
                  <c:v>84848569248.502655</c:v>
                </c:pt>
                <c:pt idx="3">
                  <c:v>86175536715.937683</c:v>
                </c:pt>
                <c:pt idx="4">
                  <c:v>87502504183.372696</c:v>
                </c:pt>
                <c:pt idx="5">
                  <c:v>88829471650.807755</c:v>
                </c:pt>
                <c:pt idx="6">
                  <c:v>89344606478.21257</c:v>
                </c:pt>
                <c:pt idx="7">
                  <c:v>89859741305.617416</c:v>
                </c:pt>
                <c:pt idx="8">
                  <c:v>90374876133.022385</c:v>
                </c:pt>
                <c:pt idx="9">
                  <c:v>90890010960.427231</c:v>
                </c:pt>
                <c:pt idx="10">
                  <c:v>91405145787.831985</c:v>
                </c:pt>
                <c:pt idx="11">
                  <c:v>91627085383.773819</c:v>
                </c:pt>
                <c:pt idx="12">
                  <c:v>91849024979.715683</c:v>
                </c:pt>
                <c:pt idx="13">
                  <c:v>92070964575.657623</c:v>
                </c:pt>
                <c:pt idx="14">
                  <c:v>92292904171.599518</c:v>
                </c:pt>
                <c:pt idx="15">
                  <c:v>92514843767.541473</c:v>
                </c:pt>
                <c:pt idx="16">
                  <c:v>92608829695.397171</c:v>
                </c:pt>
                <c:pt idx="17">
                  <c:v>92702815623.252899</c:v>
                </c:pt>
                <c:pt idx="18">
                  <c:v>92796801551.108627</c:v>
                </c:pt>
                <c:pt idx="19">
                  <c:v>92890787478.964355</c:v>
                </c:pt>
                <c:pt idx="20">
                  <c:v>92984773406.820068</c:v>
                </c:pt>
                <c:pt idx="21">
                  <c:v>93249364225.457397</c:v>
                </c:pt>
                <c:pt idx="22">
                  <c:v>93397633527.652771</c:v>
                </c:pt>
                <c:pt idx="23">
                  <c:v>93545902829.848053</c:v>
                </c:pt>
                <c:pt idx="24">
                  <c:v>93694172132.04335</c:v>
                </c:pt>
                <c:pt idx="25">
                  <c:v>93842441434.238708</c:v>
                </c:pt>
                <c:pt idx="26">
                  <c:v>93990710736.434006</c:v>
                </c:pt>
                <c:pt idx="27">
                  <c:v>94138980038.629379</c:v>
                </c:pt>
                <c:pt idx="28">
                  <c:v>94287249340.824661</c:v>
                </c:pt>
                <c:pt idx="29">
                  <c:v>94435518643.019958</c:v>
                </c:pt>
                <c:pt idx="30">
                  <c:v>94583787945.215317</c:v>
                </c:pt>
              </c:numCache>
            </c:numRef>
          </c:val>
          <c:smooth val="0"/>
          <c:extLst>
            <c:ext xmlns:c16="http://schemas.microsoft.com/office/drawing/2014/chart" uri="{C3380CC4-5D6E-409C-BE32-E72D297353CC}">
              <c16:uniqueId val="{0000000A-3472-4CD4-99C9-DCC7B9016330}"/>
            </c:ext>
          </c:extLst>
        </c:ser>
        <c:ser>
          <c:idx val="13"/>
          <c:order val="10"/>
          <c:tx>
            <c:strRef>
              <c:f>'BIFUbC-petroleum-diesel'!$A$12</c:f>
              <c:strCache>
                <c:ptCount val="1"/>
                <c:pt idx="0">
                  <c:v>rubber and plastic products 22</c:v>
                </c:pt>
              </c:strCache>
            </c:strRef>
          </c:tx>
          <c:spPr>
            <a:ln w="28575" cap="rnd">
              <a:solidFill>
                <a:schemeClr val="accent2">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'BIFUbC-petroleum-diesel'!$B$12:$AF$12</c:f>
              <c:numCache>
                <c:formatCode>0.E+00</c:formatCode>
                <c:ptCount val="31"/>
                <c:pt idx="0">
                  <c:v>42565078483.845459</c:v>
                </c:pt>
                <c:pt idx="1">
                  <c:v>43252258065.19574</c:v>
                </c:pt>
                <c:pt idx="2">
                  <c:v>43939437646.546021</c:v>
                </c:pt>
                <c:pt idx="3">
                  <c:v>44626617227.896301</c:v>
                </c:pt>
                <c:pt idx="4">
                  <c:v>45313796809.246582</c:v>
                </c:pt>
                <c:pt idx="5">
                  <c:v>46000976390.596878</c:v>
                </c:pt>
                <c:pt idx="6">
                  <c:v>46267742640.502937</c:v>
                </c:pt>
                <c:pt idx="7">
                  <c:v>46534508890.409019</c:v>
                </c:pt>
                <c:pt idx="8">
                  <c:v>46801275140.315163</c:v>
                </c:pt>
                <c:pt idx="9">
                  <c:v>47068041390.221245</c:v>
                </c:pt>
                <c:pt idx="10">
                  <c:v>47334807640.127281</c:v>
                </c:pt>
                <c:pt idx="11">
                  <c:v>47449740645.168587</c:v>
                </c:pt>
                <c:pt idx="12">
                  <c:v>47564673650.209908</c:v>
                </c:pt>
                <c:pt idx="13">
                  <c:v>47679606655.251274</c:v>
                </c:pt>
                <c:pt idx="14">
                  <c:v>47794539660.29261</c:v>
                </c:pt>
                <c:pt idx="15">
                  <c:v>47909472665.333984</c:v>
                </c:pt>
                <c:pt idx="16">
                  <c:v>47958143949.402107</c:v>
                </c:pt>
                <c:pt idx="17">
                  <c:v>48006815233.470253</c:v>
                </c:pt>
                <c:pt idx="18">
                  <c:v>48055486517.538399</c:v>
                </c:pt>
                <c:pt idx="19">
                  <c:v>48104157801.606544</c:v>
                </c:pt>
                <c:pt idx="20">
                  <c:v>48152829085.674683</c:v>
                </c:pt>
                <c:pt idx="21">
                  <c:v>48289849331.040436</c:v>
                </c:pt>
                <c:pt idx="22">
                  <c:v>48366631648.248756</c:v>
                </c:pt>
                <c:pt idx="23">
                  <c:v>48443413965.457031</c:v>
                </c:pt>
                <c:pt idx="24">
                  <c:v>48520196282.665306</c:v>
                </c:pt>
                <c:pt idx="25">
                  <c:v>48596978599.873619</c:v>
                </c:pt>
                <c:pt idx="26">
                  <c:v>48673760917.081894</c:v>
                </c:pt>
                <c:pt idx="27">
                  <c:v>48750543234.290215</c:v>
                </c:pt>
                <c:pt idx="28">
                  <c:v>48827325551.498489</c:v>
                </c:pt>
                <c:pt idx="29">
                  <c:v>48904107868.706764</c:v>
                </c:pt>
                <c:pt idx="30">
                  <c:v>48980890185.915077</c:v>
                </c:pt>
              </c:numCache>
            </c:numRef>
          </c:val>
          <c:smooth val="0"/>
          <c:extLst>
            <c:ext xmlns:c16="http://schemas.microsoft.com/office/drawing/2014/chart" uri="{C3380CC4-5D6E-409C-BE32-E72D297353CC}">
              <c16:uniqueId val="{0000000B-3472-4CD4-99C9-DCC7B9016330}"/>
            </c:ext>
          </c:extLst>
        </c:ser>
        <c:ser>
          <c:idx val="14"/>
          <c:order val="11"/>
          <c:tx>
            <c:strRef>
              <c:f>'BIFUbC-petroleum-diesel'!$A$13</c:f>
              <c:strCache>
                <c:ptCount val="1"/>
                <c:pt idx="0">
                  <c:v>glass and glass products 231</c:v>
                </c:pt>
              </c:strCache>
            </c:strRef>
          </c:tx>
          <c:spPr>
            <a:ln w="28575" cap="rnd">
              <a:solidFill>
                <a:schemeClr val="accent3">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'BIFUbC-petroleum-diesel'!$B$13:$AF$13</c:f>
              <c:numCache>
                <c:formatCode>0.E+00</c:formatCode>
                <c:ptCount val="31"/>
                <c:pt idx="0">
                  <c:v>75332453.198225558</c:v>
                </c:pt>
                <c:pt idx="1">
                  <c:v>76028679.072533011</c:v>
                </c:pt>
                <c:pt idx="2">
                  <c:v>76724904.946840182</c:v>
                </c:pt>
                <c:pt idx="3">
                  <c:v>77421130.821147636</c:v>
                </c:pt>
                <c:pt idx="4">
                  <c:v>78117356.695455089</c:v>
                </c:pt>
                <c:pt idx="5">
                  <c:v>78813582.56976223</c:v>
                </c:pt>
                <c:pt idx="6">
                  <c:v>79540943.85608758</c:v>
                </c:pt>
                <c:pt idx="7">
                  <c:v>80268305.142413065</c:v>
                </c:pt>
                <c:pt idx="8">
                  <c:v>80995666.428738236</c:v>
                </c:pt>
                <c:pt idx="9">
                  <c:v>81723027.715063721</c:v>
                </c:pt>
                <c:pt idx="10">
                  <c:v>82450389.001388907</c:v>
                </c:pt>
                <c:pt idx="11">
                  <c:v>82967516.294656679</c:v>
                </c:pt>
                <c:pt idx="12">
                  <c:v>83484643.587924466</c:v>
                </c:pt>
                <c:pt idx="13">
                  <c:v>84001770.881192252</c:v>
                </c:pt>
                <c:pt idx="14">
                  <c:v>84518898.174460039</c:v>
                </c:pt>
                <c:pt idx="15">
                  <c:v>85036025.467727691</c:v>
                </c:pt>
                <c:pt idx="16">
                  <c:v>85441994.55776979</c:v>
                </c:pt>
                <c:pt idx="17">
                  <c:v>85847963.647811741</c:v>
                </c:pt>
                <c:pt idx="18">
                  <c:v>86253932.737853825</c:v>
                </c:pt>
                <c:pt idx="19">
                  <c:v>86659901.82789579</c:v>
                </c:pt>
                <c:pt idx="20">
                  <c:v>87065870.917937651</c:v>
                </c:pt>
                <c:pt idx="21">
                  <c:v>87620050.94561398</c:v>
                </c:pt>
                <c:pt idx="22">
                  <c:v>88073178.061266944</c:v>
                </c:pt>
                <c:pt idx="23">
                  <c:v>88526305.176919907</c:v>
                </c:pt>
                <c:pt idx="24">
                  <c:v>88979432.292572856</c:v>
                </c:pt>
                <c:pt idx="25">
                  <c:v>89432559.408225805</c:v>
                </c:pt>
                <c:pt idx="26">
                  <c:v>89885686.523878604</c:v>
                </c:pt>
                <c:pt idx="27">
                  <c:v>90338813.639531568</c:v>
                </c:pt>
                <c:pt idx="28">
                  <c:v>90791940.755184516</c:v>
                </c:pt>
                <c:pt idx="29">
                  <c:v>91245067.870837465</c:v>
                </c:pt>
                <c:pt idx="30">
                  <c:v>91698194.986490428</c:v>
                </c:pt>
              </c:numCache>
            </c:numRef>
          </c:val>
          <c:smooth val="0"/>
          <c:extLst>
            <c:ext xmlns:c16="http://schemas.microsoft.com/office/drawing/2014/chart" uri="{C3380CC4-5D6E-409C-BE32-E72D297353CC}">
              <c16:uniqueId val="{0000000C-3472-4CD4-99C9-DCC7B9016330}"/>
            </c:ext>
          </c:extLst>
        </c:ser>
        <c:ser>
          <c:idx val="15"/>
          <c:order val="12"/>
          <c:tx>
            <c:strRef>
              <c:f>'BIFUbC-petroleum-diesel'!$A$14</c:f>
              <c:strCache>
                <c:ptCount val="1"/>
                <c:pt idx="0">
                  <c:v>cement and other nonmetallic minerals 239</c:v>
                </c:pt>
              </c:strCache>
            </c:strRef>
          </c:tx>
          <c:spPr>
            <a:ln w="28575" cap="rnd">
              <a:solidFill>
                <a:schemeClr val="accent4">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'BIFUbC-petroleum-diesel'!$B$14:$AF$14</c:f>
              <c:numCache>
                <c:formatCode>0.E+00</c:formatCode>
                <c:ptCount val="31"/>
                <c:pt idx="0">
                  <c:v>8713453753.2614231</c:v>
                </c:pt>
                <c:pt idx="1">
                  <c:v>8793983879.3896523</c:v>
                </c:pt>
                <c:pt idx="2">
                  <c:v>8874514005.5178471</c:v>
                </c:pt>
                <c:pt idx="3">
                  <c:v>8955044131.6460762</c:v>
                </c:pt>
                <c:pt idx="4">
                  <c:v>9035574257.7743053</c:v>
                </c:pt>
                <c:pt idx="5">
                  <c:v>9116104383.9024963</c:v>
                </c:pt>
                <c:pt idx="6">
                  <c:v>9200235839.3541298</c:v>
                </c:pt>
                <c:pt idx="7">
                  <c:v>9284367294.8057766</c:v>
                </c:pt>
                <c:pt idx="8">
                  <c:v>9368498750.2573891</c:v>
                </c:pt>
                <c:pt idx="9">
                  <c:v>9452630205.7090359</c:v>
                </c:pt>
                <c:pt idx="10">
                  <c:v>9536761661.1606503</c:v>
                </c:pt>
                <c:pt idx="11">
                  <c:v>9596576051.4152889</c:v>
                </c:pt>
                <c:pt idx="12">
                  <c:v>9656390441.6699295</c:v>
                </c:pt>
                <c:pt idx="13">
                  <c:v>9716204831.9245701</c:v>
                </c:pt>
                <c:pt idx="14">
                  <c:v>9776019222.1792107</c:v>
                </c:pt>
                <c:pt idx="15">
                  <c:v>9835833612.433836</c:v>
                </c:pt>
                <c:pt idx="16">
                  <c:v>9882790703.8487053</c:v>
                </c:pt>
                <c:pt idx="17">
                  <c:v>9929747795.2635555</c:v>
                </c:pt>
                <c:pt idx="18">
                  <c:v>9976704886.6784248</c:v>
                </c:pt>
                <c:pt idx="19">
                  <c:v>10023661978.093279</c:v>
                </c:pt>
                <c:pt idx="20">
                  <c:v>10070619069.50812</c:v>
                </c:pt>
                <c:pt idx="21">
                  <c:v>10134719226.042683</c:v>
                </c:pt>
                <c:pt idx="22">
                  <c:v>10187130929.086542</c:v>
                </c:pt>
                <c:pt idx="23">
                  <c:v>10239542632.130402</c:v>
                </c:pt>
                <c:pt idx="24">
                  <c:v>10291954335.174259</c:v>
                </c:pt>
                <c:pt idx="25">
                  <c:v>10344366038.218119</c:v>
                </c:pt>
                <c:pt idx="26">
                  <c:v>10396777741.261957</c:v>
                </c:pt>
                <c:pt idx="27">
                  <c:v>10449189444.305817</c:v>
                </c:pt>
                <c:pt idx="28">
                  <c:v>10501601147.349674</c:v>
                </c:pt>
                <c:pt idx="29">
                  <c:v>10554012850.393534</c:v>
                </c:pt>
                <c:pt idx="30">
                  <c:v>10606424553.437391</c:v>
                </c:pt>
              </c:numCache>
            </c:numRef>
          </c:val>
          <c:smooth val="0"/>
          <c:extLst>
            <c:ext xmlns:c16="http://schemas.microsoft.com/office/drawing/2014/chart" uri="{C3380CC4-5D6E-409C-BE32-E72D297353CC}">
              <c16:uniqueId val="{0000000D-3472-4CD4-99C9-DCC7B9016330}"/>
            </c:ext>
          </c:extLst>
        </c:ser>
        <c:ser>
          <c:idx val="16"/>
          <c:order val="13"/>
          <c:tx>
            <c:strRef>
              <c:f>'BIFUbC-petroleum-diesel'!$A$15</c:f>
              <c:strCache>
                <c:ptCount val="1"/>
                <c:pt idx="0">
                  <c:v>iron and steel 241</c:v>
                </c:pt>
              </c:strCache>
            </c:strRef>
          </c:tx>
          <c:spPr>
            <a:ln w="28575" cap="rnd">
              <a:solidFill>
                <a:schemeClr val="accent5">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'BIFUbC-petroleum-diesel'!$B$15:$AF$15</c:f>
              <c:numCache>
                <c:formatCode>0.E+00</c:formatCode>
                <c:ptCount val="31"/>
                <c:pt idx="0">
                  <c:v>450070356.60428077</c:v>
                </c:pt>
                <c:pt idx="1">
                  <c:v>439921114.26600462</c:v>
                </c:pt>
                <c:pt idx="2">
                  <c:v>429771871.9277311</c:v>
                </c:pt>
                <c:pt idx="3">
                  <c:v>419622629.58945495</c:v>
                </c:pt>
                <c:pt idx="4">
                  <c:v>409473387.25117874</c:v>
                </c:pt>
                <c:pt idx="5">
                  <c:v>399324144.91290337</c:v>
                </c:pt>
                <c:pt idx="6">
                  <c:v>397947165.10285866</c:v>
                </c:pt>
                <c:pt idx="7">
                  <c:v>396570185.29281437</c:v>
                </c:pt>
                <c:pt idx="8">
                  <c:v>395193205.48276979</c:v>
                </c:pt>
                <c:pt idx="9">
                  <c:v>393816225.67272514</c:v>
                </c:pt>
                <c:pt idx="10">
                  <c:v>392439245.86268091</c:v>
                </c:pt>
                <c:pt idx="11">
                  <c:v>389685286.24259198</c:v>
                </c:pt>
                <c:pt idx="12">
                  <c:v>386931326.6225028</c:v>
                </c:pt>
                <c:pt idx="13">
                  <c:v>384177367.00241423</c:v>
                </c:pt>
                <c:pt idx="14">
                  <c:v>381423407.38232499</c:v>
                </c:pt>
                <c:pt idx="15">
                  <c:v>378669447.76223594</c:v>
                </c:pt>
                <c:pt idx="16">
                  <c:v>374538508.33210295</c:v>
                </c:pt>
                <c:pt idx="17">
                  <c:v>370407568.90196949</c:v>
                </c:pt>
                <c:pt idx="18">
                  <c:v>366276629.47183597</c:v>
                </c:pt>
                <c:pt idx="19">
                  <c:v>362145690.04170251</c:v>
                </c:pt>
                <c:pt idx="20">
                  <c:v>358014750.61156851</c:v>
                </c:pt>
                <c:pt idx="21">
                  <c:v>355719784.26149452</c:v>
                </c:pt>
                <c:pt idx="22">
                  <c:v>352173018.0841077</c:v>
                </c:pt>
                <c:pt idx="23">
                  <c:v>348626251.90672088</c:v>
                </c:pt>
                <c:pt idx="24">
                  <c:v>345079485.72933269</c:v>
                </c:pt>
                <c:pt idx="25">
                  <c:v>341532719.55194587</c:v>
                </c:pt>
                <c:pt idx="26">
                  <c:v>337985953.37455904</c:v>
                </c:pt>
                <c:pt idx="27">
                  <c:v>334439187.19717085</c:v>
                </c:pt>
                <c:pt idx="28">
                  <c:v>330892421.01978403</c:v>
                </c:pt>
                <c:pt idx="29">
                  <c:v>327345654.84239721</c:v>
                </c:pt>
                <c:pt idx="30">
                  <c:v>323798888.66500908</c:v>
                </c:pt>
              </c:numCache>
            </c:numRef>
          </c:val>
          <c:smooth val="0"/>
          <c:extLst>
            <c:ext xmlns:c16="http://schemas.microsoft.com/office/drawing/2014/chart" uri="{C3380CC4-5D6E-409C-BE32-E72D297353CC}">
              <c16:uniqueId val="{0000000E-3472-4CD4-99C9-DCC7B9016330}"/>
            </c:ext>
          </c:extLst>
        </c:ser>
        <c:ser>
          <c:idx val="17"/>
          <c:order val="14"/>
          <c:tx>
            <c:strRef>
              <c:f>'BIFUbC-petroleum-diesel'!$A$16</c:f>
              <c:strCache>
                <c:ptCount val="1"/>
                <c:pt idx="0">
                  <c:v>other metals 242</c:v>
                </c:pt>
              </c:strCache>
            </c:strRef>
          </c:tx>
          <c:spPr>
            <a:ln w="28575" cap="rnd">
              <a:solidFill>
                <a:schemeClr val="accent6">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'BIFUbC-petroleum-diesel'!$B$16:$AF$16</c:f>
              <c:numCache>
                <c:formatCode>0.00E+00</c:formatCode>
                <c:ptCount val="31"/>
                <c:pt idx="0">
                  <c:v>264425994.42564788</c:v>
                </c:pt>
                <c:pt idx="1">
                  <c:v>265478645.67734253</c:v>
                </c:pt>
                <c:pt idx="2">
                  <c:v>266531296.92903674</c:v>
                </c:pt>
                <c:pt idx="3">
                  <c:v>267583948.18073139</c:v>
                </c:pt>
                <c:pt idx="4">
                  <c:v>268636599.43242556</c:v>
                </c:pt>
                <c:pt idx="5">
                  <c:v>269689250.68412018</c:v>
                </c:pt>
                <c:pt idx="6">
                  <c:v>269591003.233962</c:v>
                </c:pt>
                <c:pt idx="7">
                  <c:v>269492755.78380388</c:v>
                </c:pt>
                <c:pt idx="8">
                  <c:v>269394508.3336457</c:v>
                </c:pt>
                <c:pt idx="9">
                  <c:v>269296260.88348752</c:v>
                </c:pt>
                <c:pt idx="10">
                  <c:v>269198013.43332946</c:v>
                </c:pt>
                <c:pt idx="11">
                  <c:v>268608528.73238057</c:v>
                </c:pt>
                <c:pt idx="12">
                  <c:v>268019044.03143167</c:v>
                </c:pt>
                <c:pt idx="13">
                  <c:v>267429559.33048278</c:v>
                </c:pt>
                <c:pt idx="14">
                  <c:v>266840074.62953389</c:v>
                </c:pt>
                <c:pt idx="15">
                  <c:v>266250589.9285849</c:v>
                </c:pt>
                <c:pt idx="16">
                  <c:v>266250589.9285849</c:v>
                </c:pt>
                <c:pt idx="17">
                  <c:v>266250589.9285849</c:v>
                </c:pt>
                <c:pt idx="18">
                  <c:v>266250589.9285849</c:v>
                </c:pt>
                <c:pt idx="19">
                  <c:v>266250589.9285849</c:v>
                </c:pt>
                <c:pt idx="20">
                  <c:v>266250589.9285849</c:v>
                </c:pt>
                <c:pt idx="21">
                  <c:v>265464610.32731962</c:v>
                </c:pt>
                <c:pt idx="22">
                  <c:v>265214525.90873531</c:v>
                </c:pt>
                <c:pt idx="23">
                  <c:v>264964441.4901509</c:v>
                </c:pt>
                <c:pt idx="24">
                  <c:v>264714357.07156646</c:v>
                </c:pt>
                <c:pt idx="25">
                  <c:v>264464272.65298209</c:v>
                </c:pt>
                <c:pt idx="26">
                  <c:v>264214188.23439777</c:v>
                </c:pt>
                <c:pt idx="27">
                  <c:v>263964103.81581333</c:v>
                </c:pt>
                <c:pt idx="28">
                  <c:v>263714019.39722896</c:v>
                </c:pt>
                <c:pt idx="29">
                  <c:v>263463934.97864452</c:v>
                </c:pt>
                <c:pt idx="30">
                  <c:v>263213850.56006014</c:v>
                </c:pt>
              </c:numCache>
            </c:numRef>
          </c:val>
          <c:smooth val="0"/>
          <c:extLst>
            <c:ext xmlns:c16="http://schemas.microsoft.com/office/drawing/2014/chart" uri="{C3380CC4-5D6E-409C-BE32-E72D297353CC}">
              <c16:uniqueId val="{0000000F-3472-4CD4-99C9-DCC7B9016330}"/>
            </c:ext>
          </c:extLst>
        </c:ser>
        <c:ser>
          <c:idx val="18"/>
          <c:order val="15"/>
          <c:tx>
            <c:strRef>
              <c:f>'BIFUbC-petroleum-diesel'!$A$17</c:f>
              <c:strCache>
                <c:ptCount val="1"/>
                <c:pt idx="0">
                  <c:v>metal products except machinery and vehicles 25</c:v>
                </c:pt>
              </c:strCache>
            </c:strRef>
          </c:tx>
          <c:spPr>
            <a:ln w="28575" cap="rnd">
              <a:solidFill>
                <a:schemeClr val="accent1">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'BIFUbC-petroleum-diesel'!$B$17:$AF$17</c:f>
              <c:numCache>
                <c:formatCode>0.00E+00</c:formatCode>
                <c:ptCount val="31"/>
                <c:pt idx="0">
                  <c:v>2247620952.6180072</c:v>
                </c:pt>
                <c:pt idx="1">
                  <c:v>2256568488.257411</c:v>
                </c:pt>
                <c:pt idx="2">
                  <c:v>2265516023.896812</c:v>
                </c:pt>
                <c:pt idx="3">
                  <c:v>2274463559.5362163</c:v>
                </c:pt>
                <c:pt idx="4">
                  <c:v>2283411095.1756172</c:v>
                </c:pt>
                <c:pt idx="5">
                  <c:v>2292358630.8150215</c:v>
                </c:pt>
                <c:pt idx="6">
                  <c:v>2291523527.488677</c:v>
                </c:pt>
                <c:pt idx="7">
                  <c:v>2290688424.1623325</c:v>
                </c:pt>
                <c:pt idx="8">
                  <c:v>2289853320.8359885</c:v>
                </c:pt>
                <c:pt idx="9">
                  <c:v>2289018217.509644</c:v>
                </c:pt>
                <c:pt idx="10">
                  <c:v>2288183114.1833</c:v>
                </c:pt>
                <c:pt idx="11">
                  <c:v>2283172494.2252345</c:v>
                </c:pt>
                <c:pt idx="12">
                  <c:v>2278161874.267169</c:v>
                </c:pt>
                <c:pt idx="13">
                  <c:v>2273151254.3091035</c:v>
                </c:pt>
                <c:pt idx="14">
                  <c:v>2268140634.351038</c:v>
                </c:pt>
                <c:pt idx="15">
                  <c:v>2263130014.3929715</c:v>
                </c:pt>
                <c:pt idx="16">
                  <c:v>2263130014.3929715</c:v>
                </c:pt>
                <c:pt idx="17">
                  <c:v>2263130014.3929715</c:v>
                </c:pt>
                <c:pt idx="18">
                  <c:v>2263130014.3929715</c:v>
                </c:pt>
                <c:pt idx="19">
                  <c:v>2263130014.3929715</c:v>
                </c:pt>
                <c:pt idx="20">
                  <c:v>2263130014.3929715</c:v>
                </c:pt>
                <c:pt idx="21">
                  <c:v>2256449187.7822165</c:v>
                </c:pt>
                <c:pt idx="22">
                  <c:v>2254323470.2242498</c:v>
                </c:pt>
                <c:pt idx="23">
                  <c:v>2252197752.6662827</c:v>
                </c:pt>
                <c:pt idx="24">
                  <c:v>2250072035.108315</c:v>
                </c:pt>
                <c:pt idx="25">
                  <c:v>2247946317.5503473</c:v>
                </c:pt>
                <c:pt idx="26">
                  <c:v>2245820599.9923806</c:v>
                </c:pt>
                <c:pt idx="27">
                  <c:v>2243694882.4344134</c:v>
                </c:pt>
                <c:pt idx="28">
                  <c:v>2241569164.8764458</c:v>
                </c:pt>
                <c:pt idx="29">
                  <c:v>2239443447.3184781</c:v>
                </c:pt>
                <c:pt idx="30">
                  <c:v>2237317729.7605109</c:v>
                </c:pt>
              </c:numCache>
            </c:numRef>
          </c:val>
          <c:smooth val="0"/>
          <c:extLst>
            <c:ext xmlns:c16="http://schemas.microsoft.com/office/drawing/2014/chart" uri="{C3380CC4-5D6E-409C-BE32-E72D297353CC}">
              <c16:uniqueId val="{00000010-3472-4CD4-99C9-DCC7B9016330}"/>
            </c:ext>
          </c:extLst>
        </c:ser>
        <c:ser>
          <c:idx val="19"/>
          <c:order val="16"/>
          <c:tx>
            <c:strRef>
              <c:f>'BIFUbC-petroleum-diesel'!$A$18</c:f>
              <c:strCache>
                <c:ptCount val="1"/>
                <c:pt idx="0">
                  <c:v>computers and electronics 26</c:v>
                </c:pt>
              </c:strCache>
            </c:strRef>
          </c:tx>
          <c:spPr>
            <a:ln w="28575" cap="rnd">
              <a:solidFill>
                <a:schemeClr val="accent2">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3472-4CD4-99C9-DCC7B9016330}"/>
            </c:ext>
          </c:extLst>
        </c:ser>
        <c:ser>
          <c:idx val="20"/>
          <c:order val="17"/>
          <c:tx>
            <c:strRef>
              <c:f>'BIFUbC-petroleum-diesel'!$A$19</c:f>
              <c:strCache>
                <c:ptCount val="1"/>
                <c:pt idx="0">
                  <c:v>appliances and electrical equipment 27</c:v>
                </c:pt>
              </c:strCache>
            </c:strRef>
          </c:tx>
          <c:spPr>
            <a:ln w="28575" cap="rnd">
              <a:solidFill>
                <a:schemeClr val="accent3">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3472-4CD4-99C9-DCC7B9016330}"/>
            </c:ext>
          </c:extLst>
        </c:ser>
        <c:ser>
          <c:idx val="21"/>
          <c:order val="18"/>
          <c:tx>
            <c:strRef>
              <c:f>'BIFUbC-petroleum-diesel'!$A$20</c:f>
              <c:strCache>
                <c:ptCount val="1"/>
                <c:pt idx="0">
                  <c:v>other machinery 28</c:v>
                </c:pt>
              </c:strCache>
            </c:strRef>
          </c:tx>
          <c:spPr>
            <a:ln w="28575" cap="rnd">
              <a:solidFill>
                <a:schemeClr val="accent4">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3472-4CD4-99C9-DCC7B9016330}"/>
            </c:ext>
          </c:extLst>
        </c:ser>
        <c:ser>
          <c:idx val="22"/>
          <c:order val="19"/>
          <c:tx>
            <c:strRef>
              <c:f>'BIFUbC-petroleum-diesel'!$A$21</c:f>
              <c:strCache>
                <c:ptCount val="1"/>
                <c:pt idx="0">
                  <c:v>road vehicles 29</c:v>
                </c:pt>
              </c:strCache>
            </c:strRef>
          </c:tx>
          <c:spPr>
            <a:ln w="28575" cap="rnd">
              <a:solidFill>
                <a:schemeClr val="accent5">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3472-4CD4-99C9-DCC7B9016330}"/>
            </c:ext>
          </c:extLst>
        </c:ser>
        <c:ser>
          <c:idx val="23"/>
          <c:order val="20"/>
          <c:tx>
            <c:strRef>
              <c:f>'BIFUbC-petroleum-diesel'!$A$22</c:f>
              <c:strCache>
                <c:ptCount val="1"/>
                <c:pt idx="0">
                  <c:v>nonroad vehicles 30</c:v>
                </c:pt>
              </c:strCache>
            </c:strRef>
          </c:tx>
          <c:spPr>
            <a:ln w="28575" cap="rnd">
              <a:solidFill>
                <a:schemeClr val="accent6">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3472-4CD4-99C9-DCC7B9016330}"/>
            </c:ext>
          </c:extLst>
        </c:ser>
        <c:ser>
          <c:idx val="24"/>
          <c:order val="21"/>
          <c:tx>
            <c:strRef>
              <c:f>'BIFUbC-petroleum-diesel'!$A$23</c:f>
              <c:strCache>
                <c:ptCount val="1"/>
                <c:pt idx="0">
                  <c:v>other manufacturing 31T33</c:v>
                </c:pt>
              </c:strCache>
            </c:strRef>
          </c:tx>
          <c:spPr>
            <a:ln w="28575" cap="rnd">
              <a:solidFill>
                <a:schemeClr val="accent1">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'BIFUbC-petroleum-diesel'!$B$23:$AF$23</c:f>
              <c:numCache>
                <c:formatCode>0.E+00</c:formatCode>
                <c:ptCount val="31"/>
                <c:pt idx="0">
                  <c:v>12777702449.615871</c:v>
                </c:pt>
                <c:pt idx="1">
                  <c:v>12895794542.491375</c:v>
                </c:pt>
                <c:pt idx="2">
                  <c:v>13013886635.366827</c:v>
                </c:pt>
                <c:pt idx="3">
                  <c:v>13131978728.242331</c:v>
                </c:pt>
                <c:pt idx="4">
                  <c:v>13250070821.117834</c:v>
                </c:pt>
                <c:pt idx="5">
                  <c:v>13368162913.993282</c:v>
                </c:pt>
                <c:pt idx="6">
                  <c:v>13491536117.645359</c:v>
                </c:pt>
                <c:pt idx="7">
                  <c:v>13614909321.297457</c:v>
                </c:pt>
                <c:pt idx="8">
                  <c:v>13738282524.949505</c:v>
                </c:pt>
                <c:pt idx="9">
                  <c:v>13861655728.601603</c:v>
                </c:pt>
                <c:pt idx="10">
                  <c:v>13985028932.253653</c:v>
                </c:pt>
                <c:pt idx="11">
                  <c:v>14072742771.394981</c:v>
                </c:pt>
                <c:pt idx="12">
                  <c:v>14160456610.536312</c:v>
                </c:pt>
                <c:pt idx="13">
                  <c:v>14248170449.677643</c:v>
                </c:pt>
                <c:pt idx="14">
                  <c:v>14335884288.818974</c:v>
                </c:pt>
                <c:pt idx="15">
                  <c:v>14423598127.960281</c:v>
                </c:pt>
                <c:pt idx="16">
                  <c:v>14492457590.463774</c:v>
                </c:pt>
                <c:pt idx="17">
                  <c:v>14561317052.967239</c:v>
                </c:pt>
                <c:pt idx="18">
                  <c:v>14630176515.47073</c:v>
                </c:pt>
                <c:pt idx="19">
                  <c:v>14699035977.974197</c:v>
                </c:pt>
                <c:pt idx="20">
                  <c:v>14767895440.47765</c:v>
                </c:pt>
                <c:pt idx="21">
                  <c:v>14861894071.831591</c:v>
                </c:pt>
                <c:pt idx="22">
                  <c:v>14938752360.787493</c:v>
                </c:pt>
                <c:pt idx="23">
                  <c:v>15015610649.743397</c:v>
                </c:pt>
                <c:pt idx="24">
                  <c:v>15092468938.699295</c:v>
                </c:pt>
                <c:pt idx="25">
                  <c:v>15169327227.655197</c:v>
                </c:pt>
                <c:pt idx="26">
                  <c:v>15246185516.611073</c:v>
                </c:pt>
                <c:pt idx="27">
                  <c:v>15323043805.566975</c:v>
                </c:pt>
                <c:pt idx="28">
                  <c:v>15399902094.522875</c:v>
                </c:pt>
                <c:pt idx="29">
                  <c:v>15476760383.478777</c:v>
                </c:pt>
                <c:pt idx="30">
                  <c:v>15553618672.434679</c:v>
                </c:pt>
              </c:numCache>
            </c:numRef>
          </c:val>
          <c:smooth val="0"/>
          <c:extLst>
            <c:ext xmlns:c16="http://schemas.microsoft.com/office/drawing/2014/chart" uri="{C3380CC4-5D6E-409C-BE32-E72D297353CC}">
              <c16:uniqueId val="{00000016-3472-4CD4-99C9-DCC7B9016330}"/>
            </c:ext>
          </c:extLst>
        </c:ser>
        <c:ser>
          <c:idx val="25"/>
          <c:order val="22"/>
          <c:tx>
            <c:strRef>
              <c:f>'BIFUbC-petroleum-diesel'!$A$24</c:f>
              <c:strCache>
                <c:ptCount val="1"/>
                <c:pt idx="0">
                  <c:v>energy pipelines and gas processing 352T353</c:v>
                </c:pt>
              </c:strCache>
            </c:strRef>
          </c:tx>
          <c:spPr>
            <a:ln w="28575" cap="rnd">
              <a:solidFill>
                <a:schemeClr val="accent2">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3472-4CD4-99C9-DCC7B9016330}"/>
            </c:ext>
          </c:extLst>
        </c:ser>
        <c:ser>
          <c:idx val="0"/>
          <c:order val="23"/>
          <c:tx>
            <c:strRef>
              <c:f>'BIFUbC-petroleum-diesel'!$A$25</c:f>
              <c:strCache>
                <c:ptCount val="1"/>
                <c:pt idx="0">
                  <c:v>water and waste 36T39</c:v>
                </c:pt>
              </c:strCache>
            </c:strRef>
          </c:tx>
          <c:spPr>
            <a:ln w="28575" cap="rnd">
              <a:solidFill>
                <a:schemeClr val="accent1"/>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'BIFUbC-petroleum-diesel'!$B$25:$AF$25</c:f>
              <c:numCache>
                <c:formatCode>0.E+00</c:formatCode>
                <c:ptCount val="31"/>
                <c:pt idx="0">
                  <c:v>355814807.14605391</c:v>
                </c:pt>
                <c:pt idx="1">
                  <c:v>356170621.95319992</c:v>
                </c:pt>
                <c:pt idx="2">
                  <c:v>356526792.57515311</c:v>
                </c:pt>
                <c:pt idx="3">
                  <c:v>356883319.36772823</c:v>
                </c:pt>
                <c:pt idx="4">
                  <c:v>357240202.68709594</c:v>
                </c:pt>
                <c:pt idx="5">
                  <c:v>357597442.88978302</c:v>
                </c:pt>
                <c:pt idx="6">
                  <c:v>357955040.33267277</c:v>
                </c:pt>
                <c:pt idx="7">
                  <c:v>358312995.37300539</c:v>
                </c:pt>
                <c:pt idx="8">
                  <c:v>358671308.36837834</c:v>
                </c:pt>
                <c:pt idx="9">
                  <c:v>359029979.67674667</c:v>
                </c:pt>
                <c:pt idx="10">
                  <c:v>359389009.65642339</c:v>
                </c:pt>
                <c:pt idx="11">
                  <c:v>359748398.66607976</c:v>
                </c:pt>
                <c:pt idx="12">
                  <c:v>360108147.06474578</c:v>
                </c:pt>
                <c:pt idx="13">
                  <c:v>360468255.21181047</c:v>
                </c:pt>
                <c:pt idx="14">
                  <c:v>360828723.46702224</c:v>
                </c:pt>
                <c:pt idx="15">
                  <c:v>361189552.19048923</c:v>
                </c:pt>
                <c:pt idx="16">
                  <c:v>361550741.74267966</c:v>
                </c:pt>
                <c:pt idx="17">
                  <c:v>361912292.48442227</c:v>
                </c:pt>
                <c:pt idx="18">
                  <c:v>362274204.77690667</c:v>
                </c:pt>
                <c:pt idx="19">
                  <c:v>362636478.98168355</c:v>
                </c:pt>
                <c:pt idx="20">
                  <c:v>362999115.46066517</c:v>
                </c:pt>
                <c:pt idx="21">
                  <c:v>361184119.88336182</c:v>
                </c:pt>
                <c:pt idx="22">
                  <c:v>359378199.28394502</c:v>
                </c:pt>
                <c:pt idx="23">
                  <c:v>357581308.2875253</c:v>
                </c:pt>
                <c:pt idx="24">
                  <c:v>355793401.74608767</c:v>
                </c:pt>
                <c:pt idx="25">
                  <c:v>354014434.73735726</c:v>
                </c:pt>
                <c:pt idx="26">
                  <c:v>352244362.56367046</c:v>
                </c:pt>
                <c:pt idx="27">
                  <c:v>350483140.75085211</c:v>
                </c:pt>
                <c:pt idx="28">
                  <c:v>348730725.04709786</c:v>
                </c:pt>
                <c:pt idx="29">
                  <c:v>346987071.42186236</c:v>
                </c:pt>
                <c:pt idx="30">
                  <c:v>345252136.064753</c:v>
                </c:pt>
              </c:numCache>
            </c:numRef>
          </c:val>
          <c:smooth val="0"/>
          <c:extLst>
            <c:ext xmlns:c16="http://schemas.microsoft.com/office/drawing/2014/chart" uri="{C3380CC4-5D6E-409C-BE32-E72D297353CC}">
              <c16:uniqueId val="{00000018-3472-4CD4-99C9-DCC7B9016330}"/>
            </c:ext>
          </c:extLst>
        </c:ser>
        <c:ser>
          <c:idx val="1"/>
          <c:order val="24"/>
          <c:tx>
            <c:strRef>
              <c:f>'BIFUbC-petroleum-diesel'!$A$26</c:f>
              <c:strCache>
                <c:ptCount val="1"/>
                <c:pt idx="0">
                  <c:v>construction 41T43</c:v>
                </c:pt>
              </c:strCache>
            </c:strRef>
          </c:tx>
          <c:spPr>
            <a:ln w="28575" cap="rnd">
              <a:solidFill>
                <a:schemeClr val="accent2"/>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'BIFUbC-petroleum-diesel'!$B$26:$AF$26</c:f>
              <c:numCache>
                <c:formatCode>0.E+00</c:formatCode>
                <c:ptCount val="31"/>
                <c:pt idx="0">
                  <c:v>45640310580.538933</c:v>
                </c:pt>
                <c:pt idx="1">
                  <c:v>46062120355.590149</c:v>
                </c:pt>
                <c:pt idx="2">
                  <c:v>46483930130.641182</c:v>
                </c:pt>
                <c:pt idx="3">
                  <c:v>46905739905.692398</c:v>
                </c:pt>
                <c:pt idx="4">
                  <c:v>47327549680.743607</c:v>
                </c:pt>
                <c:pt idx="5">
                  <c:v>47749359455.794624</c:v>
                </c:pt>
                <c:pt idx="6">
                  <c:v>48190032679.654694</c:v>
                </c:pt>
                <c:pt idx="7">
                  <c:v>48630705903.514832</c:v>
                </c:pt>
                <c:pt idx="8">
                  <c:v>49071379127.374786</c:v>
                </c:pt>
                <c:pt idx="9">
                  <c:v>49512052351.234932</c:v>
                </c:pt>
                <c:pt idx="10">
                  <c:v>49952725575.094894</c:v>
                </c:pt>
                <c:pt idx="11">
                  <c:v>50266028132.922264</c:v>
                </c:pt>
                <c:pt idx="12">
                  <c:v>50579330690.749641</c:v>
                </c:pt>
                <c:pt idx="13">
                  <c:v>50892633248.577019</c:v>
                </c:pt>
                <c:pt idx="14">
                  <c:v>51205935806.404396</c:v>
                </c:pt>
                <c:pt idx="15">
                  <c:v>51519238364.231689</c:v>
                </c:pt>
                <c:pt idx="16">
                  <c:v>51765195512.432678</c:v>
                </c:pt>
                <c:pt idx="17">
                  <c:v>52011152660.633575</c:v>
                </c:pt>
                <c:pt idx="18">
                  <c:v>52257109808.834564</c:v>
                </c:pt>
                <c:pt idx="19">
                  <c:v>52503066957.035469</c:v>
                </c:pt>
                <c:pt idx="20">
                  <c:v>52749024105.236313</c:v>
                </c:pt>
                <c:pt idx="21">
                  <c:v>53084775132.939148</c:v>
                </c:pt>
                <c:pt idx="22">
                  <c:v>53359303060.981613</c:v>
                </c:pt>
                <c:pt idx="23">
                  <c:v>53633830989.024078</c:v>
                </c:pt>
                <c:pt idx="24">
                  <c:v>53908358917.066536</c:v>
                </c:pt>
                <c:pt idx="25">
                  <c:v>54182886845.109001</c:v>
                </c:pt>
                <c:pt idx="26">
                  <c:v>54457414773.151367</c:v>
                </c:pt>
                <c:pt idx="27">
                  <c:v>54731942701.193832</c:v>
                </c:pt>
                <c:pt idx="28">
                  <c:v>55006470629.23629</c:v>
                </c:pt>
                <c:pt idx="29">
                  <c:v>55280998557.278755</c:v>
                </c:pt>
                <c:pt idx="30">
                  <c:v>55555526485.32122</c:v>
                </c:pt>
              </c:numCache>
            </c:numRef>
          </c:val>
          <c:smooth val="0"/>
          <c:extLst>
            <c:ext xmlns:c16="http://schemas.microsoft.com/office/drawing/2014/chart" uri="{C3380CC4-5D6E-409C-BE32-E72D297353CC}">
              <c16:uniqueId val="{00000019-3472-4CD4-99C9-DCC7B9016330}"/>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4"/>
          <c:order val="0"/>
          <c:tx>
            <c:strRef>
              <c:f>'BIFUbC-heavy-or-residual-oil'!$A$2</c:f>
              <c:strCache>
                <c:ptCount val="1"/>
                <c:pt idx="0">
                  <c:v>agriculture and forestry 01T03</c:v>
                </c:pt>
              </c:strCache>
            </c:strRef>
          </c:tx>
          <c:spPr>
            <a:ln w="28575" cap="rnd">
              <a:solidFill>
                <a:schemeClr val="accent5"/>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'BIFUbC-heavy-or-residual-oil'!$B$2:$AF$2</c:f>
              <c:numCache>
                <c:formatCode>0.E+00</c:formatCode>
                <c:ptCount val="31"/>
                <c:pt idx="0">
                  <c:v>2483882476.9494801</c:v>
                </c:pt>
                <c:pt idx="1">
                  <c:v>2506838628.9898319</c:v>
                </c:pt>
                <c:pt idx="2">
                  <c:v>2529794781.0301733</c:v>
                </c:pt>
                <c:pt idx="3">
                  <c:v>2552750933.0705252</c:v>
                </c:pt>
                <c:pt idx="4">
                  <c:v>2575707085.1108761</c:v>
                </c:pt>
                <c:pt idx="5">
                  <c:v>2598663237.151217</c:v>
                </c:pt>
                <c:pt idx="6">
                  <c:v>2622645994.6058431</c:v>
                </c:pt>
                <c:pt idx="7">
                  <c:v>2646628752.0604725</c:v>
                </c:pt>
                <c:pt idx="8">
                  <c:v>2670611509.5150924</c:v>
                </c:pt>
                <c:pt idx="9">
                  <c:v>2694594266.9697223</c:v>
                </c:pt>
                <c:pt idx="10">
                  <c:v>2718577024.4243426</c:v>
                </c:pt>
                <c:pt idx="11">
                  <c:v>2735627888.5282927</c:v>
                </c:pt>
                <c:pt idx="12">
                  <c:v>2752678752.6322432</c:v>
                </c:pt>
                <c:pt idx="13">
                  <c:v>2769729616.7361941</c:v>
                </c:pt>
                <c:pt idx="14">
                  <c:v>2786780480.8401446</c:v>
                </c:pt>
                <c:pt idx="15">
                  <c:v>2803831344.9440908</c:v>
                </c:pt>
                <c:pt idx="16">
                  <c:v>2817217070.0350461</c:v>
                </c:pt>
                <c:pt idx="17">
                  <c:v>2830602795.1259961</c:v>
                </c:pt>
                <c:pt idx="18">
                  <c:v>2843988520.2169514</c:v>
                </c:pt>
                <c:pt idx="19">
                  <c:v>2857374245.3079019</c:v>
                </c:pt>
                <c:pt idx="20">
                  <c:v>2870759970.398849</c:v>
                </c:pt>
                <c:pt idx="21">
                  <c:v>2889032547.5071311</c:v>
                </c:pt>
                <c:pt idx="22">
                  <c:v>2903973180.0581441</c:v>
                </c:pt>
                <c:pt idx="23">
                  <c:v>2918913812.6091561</c:v>
                </c:pt>
                <c:pt idx="24">
                  <c:v>2933854445.1601686</c:v>
                </c:pt>
                <c:pt idx="25">
                  <c:v>2948795077.7111812</c:v>
                </c:pt>
                <c:pt idx="26">
                  <c:v>2963735710.2621884</c:v>
                </c:pt>
                <c:pt idx="27">
                  <c:v>2978676342.813201</c:v>
                </c:pt>
                <c:pt idx="28">
                  <c:v>2993616975.3642139</c:v>
                </c:pt>
                <c:pt idx="29">
                  <c:v>3008557607.915226</c:v>
                </c:pt>
                <c:pt idx="30">
                  <c:v>3023498240.466239</c:v>
                </c:pt>
              </c:numCache>
            </c:numRef>
          </c:val>
          <c:smooth val="0"/>
          <c:extLst>
            <c:ext xmlns:c16="http://schemas.microsoft.com/office/drawing/2014/chart" uri="{C3380CC4-5D6E-409C-BE32-E72D297353CC}">
              <c16:uniqueId val="{00000001-A741-49DD-9B45-806E7DC337FE}"/>
            </c:ext>
          </c:extLst>
        </c:ser>
        <c:ser>
          <c:idx val="5"/>
          <c:order val="1"/>
          <c:tx>
            <c:strRef>
              <c:f>'BIFUbC-heavy-or-residual-oil'!$A$3</c:f>
              <c:strCache>
                <c:ptCount val="1"/>
                <c:pt idx="0">
                  <c:v>coal mining 05</c:v>
                </c:pt>
              </c:strCache>
            </c:strRef>
          </c:tx>
          <c:spPr>
            <a:ln w="28575" cap="rnd">
              <a:solidFill>
                <a:schemeClr val="accent6"/>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'BIFUbC-heavy-or-residual-oil'!$B$3:$AF$3</c:f>
              <c:numCache>
                <c:formatCode>0.E+00</c:formatCode>
                <c:ptCount val="31"/>
                <c:pt idx="0">
                  <c:v>15168943.074454611</c:v>
                </c:pt>
                <c:pt idx="1">
                  <c:v>15347665.527729223</c:v>
                </c:pt>
                <c:pt idx="2">
                  <c:v>15526387.981003901</c:v>
                </c:pt>
                <c:pt idx="3">
                  <c:v>15705110.434278512</c:v>
                </c:pt>
                <c:pt idx="4">
                  <c:v>15883832.887553124</c:v>
                </c:pt>
                <c:pt idx="5">
                  <c:v>16062555.340827791</c:v>
                </c:pt>
                <c:pt idx="6">
                  <c:v>16125424.425156364</c:v>
                </c:pt>
                <c:pt idx="7">
                  <c:v>16188293.509484943</c:v>
                </c:pt>
                <c:pt idx="8">
                  <c:v>16251162.593813522</c:v>
                </c:pt>
                <c:pt idx="9">
                  <c:v>16314031.678142099</c:v>
                </c:pt>
                <c:pt idx="10">
                  <c:v>16376900.762470681</c:v>
                </c:pt>
                <c:pt idx="11">
                  <c:v>16317860.572891874</c:v>
                </c:pt>
                <c:pt idx="12">
                  <c:v>16258820.383313037</c:v>
                </c:pt>
                <c:pt idx="13">
                  <c:v>16199780.193734219</c:v>
                </c:pt>
                <c:pt idx="14">
                  <c:v>16140740.004155399</c:v>
                </c:pt>
                <c:pt idx="15">
                  <c:v>16081699.81457657</c:v>
                </c:pt>
                <c:pt idx="16">
                  <c:v>15750602.978403445</c:v>
                </c:pt>
                <c:pt idx="17">
                  <c:v>15419506.14223038</c:v>
                </c:pt>
                <c:pt idx="18">
                  <c:v>15088409.306057315</c:v>
                </c:pt>
                <c:pt idx="19">
                  <c:v>14757312.46988425</c:v>
                </c:pt>
                <c:pt idx="20">
                  <c:v>14426215.633711219</c:v>
                </c:pt>
                <c:pt idx="21">
                  <c:v>14457860.992997047</c:v>
                </c:pt>
                <c:pt idx="22">
                  <c:v>14242182.128106384</c:v>
                </c:pt>
                <c:pt idx="23">
                  <c:v>14026503.263215721</c:v>
                </c:pt>
                <c:pt idx="24">
                  <c:v>13810824.398325056</c:v>
                </c:pt>
                <c:pt idx="25">
                  <c:v>13595145.533434393</c:v>
                </c:pt>
                <c:pt idx="26">
                  <c:v>13379466.66854373</c:v>
                </c:pt>
                <c:pt idx="27">
                  <c:v>13163787.803653065</c:v>
                </c:pt>
                <c:pt idx="28">
                  <c:v>12948108.938762402</c:v>
                </c:pt>
                <c:pt idx="29">
                  <c:v>12732430.073871739</c:v>
                </c:pt>
                <c:pt idx="30">
                  <c:v>12516751.208981076</c:v>
                </c:pt>
              </c:numCache>
            </c:numRef>
          </c:val>
          <c:smooth val="0"/>
          <c:extLst>
            <c:ext xmlns:c16="http://schemas.microsoft.com/office/drawing/2014/chart" uri="{C3380CC4-5D6E-409C-BE32-E72D297353CC}">
              <c16:uniqueId val="{00000002-A741-49DD-9B45-806E7DC337FE}"/>
            </c:ext>
          </c:extLst>
        </c:ser>
        <c:ser>
          <c:idx val="6"/>
          <c:order val="2"/>
          <c:tx>
            <c:strRef>
              <c:f>'BIFUbC-heavy-or-residual-oil'!$A$4</c:f>
              <c:strCache>
                <c:ptCount val="1"/>
                <c:pt idx="0">
                  <c:v>oil and gas extraction 06</c:v>
                </c:pt>
              </c:strCache>
            </c:strRef>
          </c:tx>
          <c:spPr>
            <a:ln w="28575" cap="rnd">
              <a:solidFill>
                <a:schemeClr val="accent1">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'BIFUbC-heavy-or-residual-oil'!$B$4:$AF$4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741-49DD-9B45-806E7DC337FE}"/>
            </c:ext>
          </c:extLst>
        </c:ser>
        <c:ser>
          <c:idx val="7"/>
          <c:order val="3"/>
          <c:tx>
            <c:strRef>
              <c:f>'BIFUbC-heavy-or-residual-oil'!$A$5</c:f>
              <c:strCache>
                <c:ptCount val="1"/>
                <c:pt idx="0">
                  <c:v>other mining and quarrying 07T08</c:v>
                </c:pt>
              </c:strCache>
            </c:strRef>
          </c:tx>
          <c:spPr>
            <a:ln w="28575" cap="rnd">
              <a:solidFill>
                <a:schemeClr val="accent2">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'BIFUbC-heavy-or-residual-oil'!$B$5:$AF$5</c:f>
              <c:numCache>
                <c:formatCode>0.E+00</c:formatCode>
                <c:ptCount val="31"/>
                <c:pt idx="0">
                  <c:v>325839239.95910376</c:v>
                </c:pt>
                <c:pt idx="1">
                  <c:v>328850660.66947502</c:v>
                </c:pt>
                <c:pt idx="2">
                  <c:v>331862081.37984484</c:v>
                </c:pt>
                <c:pt idx="3">
                  <c:v>334873502.0902161</c:v>
                </c:pt>
                <c:pt idx="4">
                  <c:v>337884922.80058724</c:v>
                </c:pt>
                <c:pt idx="5">
                  <c:v>340896343.510957</c:v>
                </c:pt>
                <c:pt idx="6">
                  <c:v>344042435.78128701</c:v>
                </c:pt>
                <c:pt idx="7">
                  <c:v>347188528.0516175</c:v>
                </c:pt>
                <c:pt idx="8">
                  <c:v>350334620.32194668</c:v>
                </c:pt>
                <c:pt idx="9">
                  <c:v>353480712.59227711</c:v>
                </c:pt>
                <c:pt idx="10">
                  <c:v>356626804.86260641</c:v>
                </c:pt>
                <c:pt idx="11">
                  <c:v>358863561.49333888</c:v>
                </c:pt>
                <c:pt idx="12">
                  <c:v>361100318.12407148</c:v>
                </c:pt>
                <c:pt idx="13">
                  <c:v>363337074.75480413</c:v>
                </c:pt>
                <c:pt idx="14">
                  <c:v>365573831.38553667</c:v>
                </c:pt>
                <c:pt idx="15">
                  <c:v>367810588.01626867</c:v>
                </c:pt>
                <c:pt idx="16">
                  <c:v>369566546.49273205</c:v>
                </c:pt>
                <c:pt idx="17">
                  <c:v>371322504.96919483</c:v>
                </c:pt>
                <c:pt idx="18">
                  <c:v>373078463.44565827</c:v>
                </c:pt>
                <c:pt idx="19">
                  <c:v>374834421.92212099</c:v>
                </c:pt>
                <c:pt idx="20">
                  <c:v>376590380.39858335</c:v>
                </c:pt>
                <c:pt idx="21">
                  <c:v>378987403.08073896</c:v>
                </c:pt>
                <c:pt idx="22">
                  <c:v>380947336.53174067</c:v>
                </c:pt>
                <c:pt idx="23">
                  <c:v>382907269.98274231</c:v>
                </c:pt>
                <c:pt idx="24">
                  <c:v>384867203.43374395</c:v>
                </c:pt>
                <c:pt idx="25">
                  <c:v>386827136.88474566</c:v>
                </c:pt>
                <c:pt idx="26">
                  <c:v>388787070.33574665</c:v>
                </c:pt>
                <c:pt idx="27">
                  <c:v>390747003.78674829</c:v>
                </c:pt>
                <c:pt idx="28">
                  <c:v>392706937.23774999</c:v>
                </c:pt>
                <c:pt idx="29">
                  <c:v>394666870.68875164</c:v>
                </c:pt>
                <c:pt idx="30">
                  <c:v>396626804.13975334</c:v>
                </c:pt>
              </c:numCache>
            </c:numRef>
          </c:val>
          <c:smooth val="0"/>
          <c:extLst>
            <c:ext xmlns:c16="http://schemas.microsoft.com/office/drawing/2014/chart" uri="{C3380CC4-5D6E-409C-BE32-E72D297353CC}">
              <c16:uniqueId val="{00000004-A741-49DD-9B45-806E7DC337FE}"/>
            </c:ext>
          </c:extLst>
        </c:ser>
        <c:ser>
          <c:idx val="8"/>
          <c:order val="4"/>
          <c:tx>
            <c:strRef>
              <c:f>'BIFUbC-heavy-or-residual-oil'!$A$6</c:f>
              <c:strCache>
                <c:ptCount val="1"/>
                <c:pt idx="0">
                  <c:v>food beverage and tobacco 10T12</c:v>
                </c:pt>
              </c:strCache>
            </c:strRef>
          </c:tx>
          <c:spPr>
            <a:ln w="28575" cap="rnd">
              <a:solidFill>
                <a:schemeClr val="accent3">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'BIFUbC-heavy-or-residual-oil'!$B$6:$AF$6</c:f>
              <c:numCache>
                <c:formatCode>0.E+00</c:formatCode>
                <c:ptCount val="31"/>
                <c:pt idx="0">
                  <c:v>1450019477.1025825</c:v>
                </c:pt>
                <c:pt idx="1">
                  <c:v>1463420621.4347889</c:v>
                </c:pt>
                <c:pt idx="2">
                  <c:v>1476821765.7669892</c:v>
                </c:pt>
                <c:pt idx="3">
                  <c:v>1490222910.0991955</c:v>
                </c:pt>
                <c:pt idx="4">
                  <c:v>1503624054.4314017</c:v>
                </c:pt>
                <c:pt idx="5">
                  <c:v>1517025198.7636015</c:v>
                </c:pt>
                <c:pt idx="6">
                  <c:v>1531025645.9452024</c:v>
                </c:pt>
                <c:pt idx="7">
                  <c:v>1545026093.1268053</c:v>
                </c:pt>
                <c:pt idx="8">
                  <c:v>1559026540.3084023</c:v>
                </c:pt>
                <c:pt idx="9">
                  <c:v>1573026987.4900053</c:v>
                </c:pt>
                <c:pt idx="10">
                  <c:v>1587027434.6716027</c:v>
                </c:pt>
                <c:pt idx="11">
                  <c:v>1596981240.9734697</c:v>
                </c:pt>
                <c:pt idx="12">
                  <c:v>1606935047.275337</c:v>
                </c:pt>
                <c:pt idx="13">
                  <c:v>1616888853.5772047</c:v>
                </c:pt>
                <c:pt idx="14">
                  <c:v>1626842659.879072</c:v>
                </c:pt>
                <c:pt idx="15">
                  <c:v>1636796466.1809368</c:v>
                </c:pt>
                <c:pt idx="16">
                  <c:v>1644610669.2590401</c:v>
                </c:pt>
                <c:pt idx="17">
                  <c:v>1652424872.3371406</c:v>
                </c:pt>
                <c:pt idx="18">
                  <c:v>1660239075.4152443</c:v>
                </c:pt>
                <c:pt idx="19">
                  <c:v>1668053278.4933448</c:v>
                </c:pt>
                <c:pt idx="20">
                  <c:v>1675867481.5714436</c:v>
                </c:pt>
                <c:pt idx="21">
                  <c:v>1686534488.9478989</c:v>
                </c:pt>
                <c:pt idx="22">
                  <c:v>1695256402.4845681</c:v>
                </c:pt>
                <c:pt idx="23">
                  <c:v>1703978316.0212371</c:v>
                </c:pt>
                <c:pt idx="24">
                  <c:v>1712700229.5579062</c:v>
                </c:pt>
                <c:pt idx="25">
                  <c:v>1721422143.0945754</c:v>
                </c:pt>
                <c:pt idx="26">
                  <c:v>1730144056.6312416</c:v>
                </c:pt>
                <c:pt idx="27">
                  <c:v>1738865970.1679106</c:v>
                </c:pt>
                <c:pt idx="28">
                  <c:v>1747587883.7045798</c:v>
                </c:pt>
                <c:pt idx="29">
                  <c:v>1756309797.2412488</c:v>
                </c:pt>
                <c:pt idx="30">
                  <c:v>1765031710.7779183</c:v>
                </c:pt>
              </c:numCache>
            </c:numRef>
          </c:val>
          <c:smooth val="0"/>
          <c:extLst>
            <c:ext xmlns:c16="http://schemas.microsoft.com/office/drawing/2014/chart" uri="{C3380CC4-5D6E-409C-BE32-E72D297353CC}">
              <c16:uniqueId val="{00000005-A741-49DD-9B45-806E7DC337FE}"/>
            </c:ext>
          </c:extLst>
        </c:ser>
        <c:ser>
          <c:idx val="9"/>
          <c:order val="5"/>
          <c:tx>
            <c:strRef>
              <c:f>'BIFUbC-heavy-or-residual-oil'!$A$7</c:f>
              <c:strCache>
                <c:ptCount val="1"/>
                <c:pt idx="0">
                  <c:v>textiles apparel and leather 13T15</c:v>
                </c:pt>
              </c:strCache>
            </c:strRef>
          </c:tx>
          <c:spPr>
            <a:ln w="28575" cap="rnd">
              <a:solidFill>
                <a:schemeClr val="accent4">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'BIFUbC-heavy-or-residual-oil'!$B$7:$AF$7</c:f>
              <c:numCache>
                <c:formatCode>0.E+00</c:formatCode>
                <c:ptCount val="31"/>
                <c:pt idx="0">
                  <c:v>1127729546.1179407</c:v>
                </c:pt>
                <c:pt idx="1">
                  <c:v>1138152072.61077</c:v>
                </c:pt>
                <c:pt idx="2">
                  <c:v>1148574599.1035945</c:v>
                </c:pt>
                <c:pt idx="3">
                  <c:v>1158997125.5964239</c:v>
                </c:pt>
                <c:pt idx="4">
                  <c:v>1169419652.0892529</c:v>
                </c:pt>
                <c:pt idx="5">
                  <c:v>1179842178.5820773</c:v>
                </c:pt>
                <c:pt idx="6">
                  <c:v>1190730803.317728</c:v>
                </c:pt>
                <c:pt idx="7">
                  <c:v>1201619428.0533807</c:v>
                </c:pt>
                <c:pt idx="8">
                  <c:v>1212508052.7890289</c:v>
                </c:pt>
                <c:pt idx="9">
                  <c:v>1223396677.5246813</c:v>
                </c:pt>
                <c:pt idx="10">
                  <c:v>1234285302.2603297</c:v>
                </c:pt>
                <c:pt idx="11">
                  <c:v>1242026716.5242131</c:v>
                </c:pt>
                <c:pt idx="12">
                  <c:v>1249768130.7880964</c:v>
                </c:pt>
                <c:pt idx="13">
                  <c:v>1257509545.0519803</c:v>
                </c:pt>
                <c:pt idx="14">
                  <c:v>1265250959.3158636</c:v>
                </c:pt>
                <c:pt idx="15">
                  <c:v>1272992373.5797451</c:v>
                </c:pt>
                <c:pt idx="16">
                  <c:v>1279069745.5252252</c:v>
                </c:pt>
                <c:pt idx="17">
                  <c:v>1285147117.4707029</c:v>
                </c:pt>
                <c:pt idx="18">
                  <c:v>1291224489.4161832</c:v>
                </c:pt>
                <c:pt idx="19">
                  <c:v>1297301861.361661</c:v>
                </c:pt>
                <c:pt idx="20">
                  <c:v>1303379233.3071375</c:v>
                </c:pt>
                <c:pt idx="21">
                  <c:v>1311675328.343822</c:v>
                </c:pt>
                <c:pt idx="22">
                  <c:v>1318458657.636503</c:v>
                </c:pt>
                <c:pt idx="23">
                  <c:v>1325241986.929184</c:v>
                </c:pt>
                <c:pt idx="24">
                  <c:v>1332025316.2218647</c:v>
                </c:pt>
                <c:pt idx="25">
                  <c:v>1338808645.5145457</c:v>
                </c:pt>
                <c:pt idx="26">
                  <c:v>1345591974.8072243</c:v>
                </c:pt>
                <c:pt idx="27">
                  <c:v>1352375304.0999053</c:v>
                </c:pt>
                <c:pt idx="28">
                  <c:v>1359158633.3925862</c:v>
                </c:pt>
                <c:pt idx="29">
                  <c:v>1365941962.685267</c:v>
                </c:pt>
                <c:pt idx="30">
                  <c:v>1372725291.9779482</c:v>
                </c:pt>
              </c:numCache>
            </c:numRef>
          </c:val>
          <c:smooth val="0"/>
          <c:extLst>
            <c:ext xmlns:c16="http://schemas.microsoft.com/office/drawing/2014/chart" uri="{C3380CC4-5D6E-409C-BE32-E72D297353CC}">
              <c16:uniqueId val="{00000006-A741-49DD-9B45-806E7DC337FE}"/>
            </c:ext>
          </c:extLst>
        </c:ser>
        <c:ser>
          <c:idx val="10"/>
          <c:order val="6"/>
          <c:tx>
            <c:strRef>
              <c:f>'BIFUbC-heavy-or-residual-oil'!$A$8</c:f>
              <c:strCache>
                <c:ptCount val="1"/>
                <c:pt idx="0">
                  <c:v>wood products 16</c:v>
                </c:pt>
              </c:strCache>
            </c:strRef>
          </c:tx>
          <c:spPr>
            <a:ln w="28575" cap="rnd">
              <a:solidFill>
                <a:schemeClr val="accent5">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'BIFUbC-heavy-or-residual-oil'!$B$8:$AF$8</c:f>
              <c:numCache>
                <c:formatCode>0.E+00</c:formatCode>
                <c:ptCount val="31"/>
                <c:pt idx="0">
                  <c:v>79479168.820991278</c:v>
                </c:pt>
                <c:pt idx="1">
                  <c:v>80213718.825038254</c:v>
                </c:pt>
                <c:pt idx="2">
                  <c:v>80948268.829084903</c:v>
                </c:pt>
                <c:pt idx="3">
                  <c:v>81682818.83313188</c:v>
                </c:pt>
                <c:pt idx="4">
                  <c:v>82417368.837178841</c:v>
                </c:pt>
                <c:pt idx="5">
                  <c:v>83151918.841225475</c:v>
                </c:pt>
                <c:pt idx="6">
                  <c:v>83919318.122881532</c:v>
                </c:pt>
                <c:pt idx="7">
                  <c:v>84686717.404537708</c:v>
                </c:pt>
                <c:pt idx="8">
                  <c:v>85454116.68619357</c:v>
                </c:pt>
                <c:pt idx="9">
                  <c:v>86221515.967849746</c:v>
                </c:pt>
                <c:pt idx="10">
                  <c:v>86988915.249505639</c:v>
                </c:pt>
                <c:pt idx="11">
                  <c:v>87534508.094270959</c:v>
                </c:pt>
                <c:pt idx="12">
                  <c:v>88080100.93903631</c:v>
                </c:pt>
                <c:pt idx="13">
                  <c:v>88625693.783801675</c:v>
                </c:pt>
                <c:pt idx="14">
                  <c:v>89171286.628567025</c:v>
                </c:pt>
                <c:pt idx="15">
                  <c:v>89716879.473332226</c:v>
                </c:pt>
                <c:pt idx="16">
                  <c:v>90145195.351465881</c:v>
                </c:pt>
                <c:pt idx="17">
                  <c:v>90573511.229599372</c:v>
                </c:pt>
                <c:pt idx="18">
                  <c:v>91001827.107733026</c:v>
                </c:pt>
                <c:pt idx="19">
                  <c:v>91430142.985866517</c:v>
                </c:pt>
                <c:pt idx="20">
                  <c:v>91858458.863999918</c:v>
                </c:pt>
                <c:pt idx="21">
                  <c:v>92443144.030975834</c:v>
                </c:pt>
                <c:pt idx="22">
                  <c:v>92921213.773741081</c:v>
                </c:pt>
                <c:pt idx="23">
                  <c:v>93399283.516506314</c:v>
                </c:pt>
                <c:pt idx="24">
                  <c:v>93877353.259271532</c:v>
                </c:pt>
                <c:pt idx="25">
                  <c:v>94355423.00203678</c:v>
                </c:pt>
                <c:pt idx="26">
                  <c:v>94833492.744801864</c:v>
                </c:pt>
                <c:pt idx="27">
                  <c:v>95311562.487567082</c:v>
                </c:pt>
                <c:pt idx="28">
                  <c:v>95789632.23033233</c:v>
                </c:pt>
                <c:pt idx="29">
                  <c:v>96267701.973097563</c:v>
                </c:pt>
                <c:pt idx="30">
                  <c:v>96745771.715862811</c:v>
                </c:pt>
              </c:numCache>
            </c:numRef>
          </c:val>
          <c:smooth val="0"/>
          <c:extLst>
            <c:ext xmlns:c16="http://schemas.microsoft.com/office/drawing/2014/chart" uri="{C3380CC4-5D6E-409C-BE32-E72D297353CC}">
              <c16:uniqueId val="{00000007-A741-49DD-9B45-806E7DC337FE}"/>
            </c:ext>
          </c:extLst>
        </c:ser>
        <c:ser>
          <c:idx val="11"/>
          <c:order val="7"/>
          <c:tx>
            <c:strRef>
              <c:f>'BIFUbC-heavy-or-residual-oil'!$A$9</c:f>
              <c:strCache>
                <c:ptCount val="1"/>
                <c:pt idx="0">
                  <c:v>pulp paper and printing 17T18</c:v>
                </c:pt>
              </c:strCache>
            </c:strRef>
          </c:tx>
          <c:spPr>
            <a:ln w="28575" cap="rnd">
              <a:solidFill>
                <a:schemeClr val="accent6">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'BIFUbC-heavy-or-residual-oil'!$B$9:$AF$9</c:f>
              <c:numCache>
                <c:formatCode>0.E+00</c:formatCode>
                <c:ptCount val="31"/>
                <c:pt idx="0">
                  <c:v>1154349363.4264069</c:v>
                </c:pt>
                <c:pt idx="1">
                  <c:v>1165017911.4516921</c:v>
                </c:pt>
                <c:pt idx="2">
                  <c:v>1175686459.4769723</c:v>
                </c:pt>
                <c:pt idx="3">
                  <c:v>1186355007.5022576</c:v>
                </c:pt>
                <c:pt idx="4">
                  <c:v>1197023555.5275426</c:v>
                </c:pt>
                <c:pt idx="5">
                  <c:v>1207692103.5528226</c:v>
                </c:pt>
                <c:pt idx="6">
                  <c:v>1218837751.9713249</c:v>
                </c:pt>
                <c:pt idx="7">
                  <c:v>1229983400.3898289</c:v>
                </c:pt>
                <c:pt idx="8">
                  <c:v>1241129048.8083282</c:v>
                </c:pt>
                <c:pt idx="9">
                  <c:v>1252274697.2268322</c:v>
                </c:pt>
                <c:pt idx="10">
                  <c:v>1263420345.6453319</c:v>
                </c:pt>
                <c:pt idx="11">
                  <c:v>1271344494.3548303</c:v>
                </c:pt>
                <c:pt idx="12">
                  <c:v>1279268643.0643289</c:v>
                </c:pt>
                <c:pt idx="13">
                  <c:v>1287192791.7738278</c:v>
                </c:pt>
                <c:pt idx="14">
                  <c:v>1295116940.4833264</c:v>
                </c:pt>
                <c:pt idx="15">
                  <c:v>1303041089.1928229</c:v>
                </c:pt>
                <c:pt idx="16">
                  <c:v>1309261916.2171037</c:v>
                </c:pt>
                <c:pt idx="17">
                  <c:v>1315482743.2413821</c:v>
                </c:pt>
                <c:pt idx="18">
                  <c:v>1321703570.2656631</c:v>
                </c:pt>
                <c:pt idx="19">
                  <c:v>1327924397.2899418</c:v>
                </c:pt>
                <c:pt idx="20">
                  <c:v>1334145224.314219</c:v>
                </c:pt>
                <c:pt idx="21">
                  <c:v>1342637146.9187901</c:v>
                </c:pt>
                <c:pt idx="22">
                  <c:v>1349580595.2640719</c:v>
                </c:pt>
                <c:pt idx="23">
                  <c:v>1356524043.6093535</c:v>
                </c:pt>
                <c:pt idx="24">
                  <c:v>1363467491.9546351</c:v>
                </c:pt>
                <c:pt idx="25">
                  <c:v>1370410940.299917</c:v>
                </c:pt>
                <c:pt idx="26">
                  <c:v>1377354388.6451964</c:v>
                </c:pt>
                <c:pt idx="27">
                  <c:v>1384297836.990478</c:v>
                </c:pt>
                <c:pt idx="28">
                  <c:v>1391241285.3357599</c:v>
                </c:pt>
                <c:pt idx="29">
                  <c:v>1398184733.6810415</c:v>
                </c:pt>
                <c:pt idx="30">
                  <c:v>1405128182.0263233</c:v>
                </c:pt>
              </c:numCache>
            </c:numRef>
          </c:val>
          <c:smooth val="0"/>
          <c:extLst>
            <c:ext xmlns:c16="http://schemas.microsoft.com/office/drawing/2014/chart" uri="{C3380CC4-5D6E-409C-BE32-E72D297353CC}">
              <c16:uniqueId val="{00000008-A741-49DD-9B45-806E7DC337FE}"/>
            </c:ext>
          </c:extLst>
        </c:ser>
        <c:ser>
          <c:idx val="12"/>
          <c:order val="8"/>
          <c:tx>
            <c:strRef>
              <c:f>'BIFUbC-heavy-or-residual-oil'!$A$10</c:f>
              <c:strCache>
                <c:ptCount val="1"/>
                <c:pt idx="0">
                  <c:v>refined petroleum and coke 19</c:v>
                </c:pt>
              </c:strCache>
            </c:strRef>
          </c:tx>
          <c:spPr>
            <a:ln w="28575" cap="rnd">
              <a:solidFill>
                <a:schemeClr val="accent1">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741-49DD-9B45-806E7DC337FE}"/>
            </c:ext>
          </c:extLst>
        </c:ser>
        <c:ser>
          <c:idx val="13"/>
          <c:order val="9"/>
          <c:tx>
            <c:strRef>
              <c:f>'BIFUbC-heavy-or-residual-oil'!$A$11</c:f>
              <c:strCache>
                <c:ptCount val="1"/>
                <c:pt idx="0">
                  <c:v>chemicals 20</c:v>
                </c:pt>
              </c:strCache>
            </c:strRef>
          </c:tx>
          <c:spPr>
            <a:ln w="28575" cap="rnd">
              <a:solidFill>
                <a:schemeClr val="accent2">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'BIFUbC-heavy-or-residual-oil'!$B$11:$AF$11</c:f>
              <c:numCache>
                <c:formatCode>0.E+00</c:formatCode>
                <c:ptCount val="31"/>
                <c:pt idx="0">
                  <c:v>282637620463.98511</c:v>
                </c:pt>
                <c:pt idx="1">
                  <c:v>287200581666.5116</c:v>
                </c:pt>
                <c:pt idx="2">
                  <c:v>291763542869.03802</c:v>
                </c:pt>
                <c:pt idx="3">
                  <c:v>296326504071.56451</c:v>
                </c:pt>
                <c:pt idx="4">
                  <c:v>300889465274.091</c:v>
                </c:pt>
                <c:pt idx="5">
                  <c:v>305452426476.61755</c:v>
                </c:pt>
                <c:pt idx="6">
                  <c:v>307223788841.71143</c:v>
                </c:pt>
                <c:pt idx="7">
                  <c:v>308995151206.80536</c:v>
                </c:pt>
                <c:pt idx="8">
                  <c:v>310766513571.89978</c:v>
                </c:pt>
                <c:pt idx="9">
                  <c:v>312537875936.99371</c:v>
                </c:pt>
                <c:pt idx="10">
                  <c:v>314309238302.0874</c:v>
                </c:pt>
                <c:pt idx="11">
                  <c:v>315072408304.6983</c:v>
                </c:pt>
                <c:pt idx="12">
                  <c:v>315835578307.30939</c:v>
                </c:pt>
                <c:pt idx="13">
                  <c:v>316598748309.92072</c:v>
                </c:pt>
                <c:pt idx="14">
                  <c:v>317361918312.53174</c:v>
                </c:pt>
                <c:pt idx="15">
                  <c:v>318125088315.14313</c:v>
                </c:pt>
                <c:pt idx="16">
                  <c:v>318448271929.59747</c:v>
                </c:pt>
                <c:pt idx="17">
                  <c:v>318771455544.05194</c:v>
                </c:pt>
                <c:pt idx="18">
                  <c:v>319094639158.50641</c:v>
                </c:pt>
                <c:pt idx="19">
                  <c:v>319417822772.96088</c:v>
                </c:pt>
                <c:pt idx="20">
                  <c:v>319741006387.41528</c:v>
                </c:pt>
                <c:pt idx="21">
                  <c:v>320650838519.41211</c:v>
                </c:pt>
                <c:pt idx="22">
                  <c:v>321160683025.81201</c:v>
                </c:pt>
                <c:pt idx="23">
                  <c:v>321670527532.21167</c:v>
                </c:pt>
                <c:pt idx="24">
                  <c:v>322180372038.61127</c:v>
                </c:pt>
                <c:pt idx="25">
                  <c:v>322690216545.01117</c:v>
                </c:pt>
                <c:pt idx="26">
                  <c:v>323200061051.41083</c:v>
                </c:pt>
                <c:pt idx="27">
                  <c:v>323709905557.81073</c:v>
                </c:pt>
                <c:pt idx="28">
                  <c:v>324219750064.21033</c:v>
                </c:pt>
                <c:pt idx="29">
                  <c:v>324729594570.60999</c:v>
                </c:pt>
                <c:pt idx="30">
                  <c:v>325239439077.00989</c:v>
                </c:pt>
              </c:numCache>
            </c:numRef>
          </c:val>
          <c:smooth val="0"/>
          <c:extLst>
            <c:ext xmlns:c16="http://schemas.microsoft.com/office/drawing/2014/chart" uri="{C3380CC4-5D6E-409C-BE32-E72D297353CC}">
              <c16:uniqueId val="{0000000A-A741-49DD-9B45-806E7DC337FE}"/>
            </c:ext>
          </c:extLst>
        </c:ser>
        <c:ser>
          <c:idx val="14"/>
          <c:order val="10"/>
          <c:tx>
            <c:strRef>
              <c:f>'BIFUbC-heavy-or-residual-oil'!$A$12</c:f>
              <c:strCache>
                <c:ptCount val="1"/>
                <c:pt idx="0">
                  <c:v>rubber and plastic products 22</c:v>
                </c:pt>
              </c:strCache>
            </c:strRef>
          </c:tx>
          <c:spPr>
            <a:ln w="28575" cap="rnd">
              <a:solidFill>
                <a:schemeClr val="accent3">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'BIFUbC-heavy-or-residual-oil'!$B$12:$AF$12</c:f>
              <c:numCache>
                <c:formatCode>0.E+00</c:formatCode>
                <c:ptCount val="31"/>
                <c:pt idx="0">
                  <c:v>146365910597.42087</c:v>
                </c:pt>
                <c:pt idx="1">
                  <c:v>148728872648.72925</c:v>
                </c:pt>
                <c:pt idx="2">
                  <c:v>151091834700.03757</c:v>
                </c:pt>
                <c:pt idx="3">
                  <c:v>153454796751.34592</c:v>
                </c:pt>
                <c:pt idx="4">
                  <c:v>155817758802.65427</c:v>
                </c:pt>
                <c:pt idx="5">
                  <c:v>158180720853.96265</c:v>
                </c:pt>
                <c:pt idx="6">
                  <c:v>159098033507.31485</c:v>
                </c:pt>
                <c:pt idx="7">
                  <c:v>160015346160.66705</c:v>
                </c:pt>
                <c:pt idx="8">
                  <c:v>160932658814.01953</c:v>
                </c:pt>
                <c:pt idx="9">
                  <c:v>161849971467.37177</c:v>
                </c:pt>
                <c:pt idx="10">
                  <c:v>162767284120.72385</c:v>
                </c:pt>
                <c:pt idx="11">
                  <c:v>163162497157.79022</c:v>
                </c:pt>
                <c:pt idx="12">
                  <c:v>163557710194.85666</c:v>
                </c:pt>
                <c:pt idx="13">
                  <c:v>163952923231.92322</c:v>
                </c:pt>
                <c:pt idx="14">
                  <c:v>164348136268.98965</c:v>
                </c:pt>
                <c:pt idx="15">
                  <c:v>164743349306.05627</c:v>
                </c:pt>
                <c:pt idx="16">
                  <c:v>164910712249.25586</c:v>
                </c:pt>
                <c:pt idx="17">
                  <c:v>165078075192.45547</c:v>
                </c:pt>
                <c:pt idx="18">
                  <c:v>165245438135.65509</c:v>
                </c:pt>
                <c:pt idx="19">
                  <c:v>165412801078.85474</c:v>
                </c:pt>
                <c:pt idx="20">
                  <c:v>165580164022.05435</c:v>
                </c:pt>
                <c:pt idx="21">
                  <c:v>166051327090.40985</c:v>
                </c:pt>
                <c:pt idx="22">
                  <c:v>166315353709.7955</c:v>
                </c:pt>
                <c:pt idx="23">
                  <c:v>166579380329.18103</c:v>
                </c:pt>
                <c:pt idx="24">
                  <c:v>166843406948.56656</c:v>
                </c:pt>
                <c:pt idx="25">
                  <c:v>167107433567.95221</c:v>
                </c:pt>
                <c:pt idx="26">
                  <c:v>167371460187.33777</c:v>
                </c:pt>
                <c:pt idx="27">
                  <c:v>167635486806.72342</c:v>
                </c:pt>
                <c:pt idx="28">
                  <c:v>167899513426.10895</c:v>
                </c:pt>
                <c:pt idx="29">
                  <c:v>168163540045.49448</c:v>
                </c:pt>
                <c:pt idx="30">
                  <c:v>168427566664.88013</c:v>
                </c:pt>
              </c:numCache>
            </c:numRef>
          </c:val>
          <c:smooth val="0"/>
          <c:extLst>
            <c:ext xmlns:c16="http://schemas.microsoft.com/office/drawing/2014/chart" uri="{C3380CC4-5D6E-409C-BE32-E72D297353CC}">
              <c16:uniqueId val="{0000000B-A741-49DD-9B45-806E7DC337FE}"/>
            </c:ext>
          </c:extLst>
        </c:ser>
        <c:ser>
          <c:idx val="15"/>
          <c:order val="11"/>
          <c:tx>
            <c:strRef>
              <c:f>'BIFUbC-heavy-or-residual-oil'!$A$13</c:f>
              <c:strCache>
                <c:ptCount val="1"/>
                <c:pt idx="0">
                  <c:v>glass and glass products 231</c:v>
                </c:pt>
              </c:strCache>
            </c:strRef>
          </c:tx>
          <c:spPr>
            <a:ln w="28575" cap="rnd">
              <a:solidFill>
                <a:schemeClr val="accent4">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'BIFUbC-heavy-or-residual-oil'!$B$13:$AF$13</c:f>
              <c:numCache>
                <c:formatCode>0.E+00</c:formatCode>
                <c:ptCount val="31"/>
                <c:pt idx="0">
                  <c:v>14423410773.293528</c:v>
                </c:pt>
                <c:pt idx="1">
                  <c:v>14556712575.502308</c:v>
                </c:pt>
                <c:pt idx="2">
                  <c:v>14690014377.711027</c:v>
                </c:pt>
                <c:pt idx="3">
                  <c:v>14823316179.919807</c:v>
                </c:pt>
                <c:pt idx="4">
                  <c:v>14956617982.128584</c:v>
                </c:pt>
                <c:pt idx="5">
                  <c:v>15089919784.337301</c:v>
                </c:pt>
                <c:pt idx="6">
                  <c:v>15229182879.694839</c:v>
                </c:pt>
                <c:pt idx="7">
                  <c:v>15368445975.052402</c:v>
                </c:pt>
                <c:pt idx="8">
                  <c:v>15507709070.409906</c:v>
                </c:pt>
                <c:pt idx="9">
                  <c:v>15646972165.767467</c:v>
                </c:pt>
                <c:pt idx="10">
                  <c:v>15786235261.124975</c:v>
                </c:pt>
                <c:pt idx="11">
                  <c:v>15885246232.575167</c:v>
                </c:pt>
                <c:pt idx="12">
                  <c:v>15984257204.025362</c:v>
                </c:pt>
                <c:pt idx="13">
                  <c:v>16083268175.475559</c:v>
                </c:pt>
                <c:pt idx="14">
                  <c:v>16182279146.925755</c:v>
                </c:pt>
                <c:pt idx="15">
                  <c:v>16281290118.375923</c:v>
                </c:pt>
                <c:pt idx="16">
                  <c:v>16359018357.645254</c:v>
                </c:pt>
                <c:pt idx="17">
                  <c:v>16436746596.914557</c:v>
                </c:pt>
                <c:pt idx="18">
                  <c:v>16514474836.183889</c:v>
                </c:pt>
                <c:pt idx="19">
                  <c:v>16592203075.453192</c:v>
                </c:pt>
                <c:pt idx="20">
                  <c:v>16669931314.722477</c:v>
                </c:pt>
                <c:pt idx="21">
                  <c:v>16776036530.23296</c:v>
                </c:pt>
                <c:pt idx="22">
                  <c:v>16862793807.397196</c:v>
                </c:pt>
                <c:pt idx="23">
                  <c:v>16949551084.56143</c:v>
                </c:pt>
                <c:pt idx="24">
                  <c:v>17036308361.725664</c:v>
                </c:pt>
                <c:pt idx="25">
                  <c:v>17123065638.889902</c:v>
                </c:pt>
                <c:pt idx="26">
                  <c:v>17209822916.054108</c:v>
                </c:pt>
                <c:pt idx="27">
                  <c:v>17296580193.218342</c:v>
                </c:pt>
                <c:pt idx="28">
                  <c:v>17383337470.38258</c:v>
                </c:pt>
                <c:pt idx="29">
                  <c:v>17470094747.546814</c:v>
                </c:pt>
                <c:pt idx="30">
                  <c:v>17556852024.711048</c:v>
                </c:pt>
              </c:numCache>
            </c:numRef>
          </c:val>
          <c:smooth val="0"/>
          <c:extLst>
            <c:ext xmlns:c16="http://schemas.microsoft.com/office/drawing/2014/chart" uri="{C3380CC4-5D6E-409C-BE32-E72D297353CC}">
              <c16:uniqueId val="{0000000C-A741-49DD-9B45-806E7DC337FE}"/>
            </c:ext>
          </c:extLst>
        </c:ser>
        <c:ser>
          <c:idx val="16"/>
          <c:order val="12"/>
          <c:tx>
            <c:strRef>
              <c:f>'BIFUbC-heavy-or-residual-oil'!$A$14</c:f>
              <c:strCache>
                <c:ptCount val="1"/>
                <c:pt idx="0">
                  <c:v>cement and other nonmetallic minerals 239</c:v>
                </c:pt>
              </c:strCache>
            </c:strRef>
          </c:tx>
          <c:spPr>
            <a:ln w="28575" cap="rnd">
              <a:solidFill>
                <a:schemeClr val="accent5">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'BIFUbC-heavy-or-residual-oil'!$B$14:$AF$14</c:f>
              <c:numCache>
                <c:formatCode>0.E+00</c:formatCode>
                <c:ptCount val="31"/>
                <c:pt idx="0">
                  <c:v>2306764121.9729328</c:v>
                </c:pt>
                <c:pt idx="1">
                  <c:v>2328083338.3193817</c:v>
                </c:pt>
                <c:pt idx="2">
                  <c:v>2349402554.6658206</c:v>
                </c:pt>
                <c:pt idx="3">
                  <c:v>2370721771.0122695</c:v>
                </c:pt>
                <c:pt idx="4">
                  <c:v>2392040987.3587179</c:v>
                </c:pt>
                <c:pt idx="5">
                  <c:v>2413360203.7051568</c:v>
                </c:pt>
                <c:pt idx="6">
                  <c:v>2435632821.252768</c:v>
                </c:pt>
                <c:pt idx="7">
                  <c:v>2457905438.8003831</c:v>
                </c:pt>
                <c:pt idx="8">
                  <c:v>2480178056.3479891</c:v>
                </c:pt>
                <c:pt idx="9">
                  <c:v>2502450673.8956041</c:v>
                </c:pt>
                <c:pt idx="10">
                  <c:v>2524723291.4432106</c:v>
                </c:pt>
                <c:pt idx="11">
                  <c:v>2540558308.5700812</c:v>
                </c:pt>
                <c:pt idx="12">
                  <c:v>2556393325.6969519</c:v>
                </c:pt>
                <c:pt idx="13">
                  <c:v>2572228342.823823</c:v>
                </c:pt>
                <c:pt idx="14">
                  <c:v>2588063359.9506941</c:v>
                </c:pt>
                <c:pt idx="15">
                  <c:v>2603898377.0775604</c:v>
                </c:pt>
                <c:pt idx="16">
                  <c:v>2616329605.4762287</c:v>
                </c:pt>
                <c:pt idx="17">
                  <c:v>2628760833.8748918</c:v>
                </c:pt>
                <c:pt idx="18">
                  <c:v>2641192062.2735605</c:v>
                </c:pt>
                <c:pt idx="19">
                  <c:v>2653623290.6722236</c:v>
                </c:pt>
                <c:pt idx="20">
                  <c:v>2666054519.0708842</c:v>
                </c:pt>
                <c:pt idx="21">
                  <c:v>2683024132.4404893</c:v>
                </c:pt>
                <c:pt idx="22">
                  <c:v>2696899392.4208183</c:v>
                </c:pt>
                <c:pt idx="23">
                  <c:v>2710774652.4011464</c:v>
                </c:pt>
                <c:pt idx="24">
                  <c:v>2724649912.381475</c:v>
                </c:pt>
                <c:pt idx="25">
                  <c:v>2738525172.361804</c:v>
                </c:pt>
                <c:pt idx="26">
                  <c:v>2752400432.3421273</c:v>
                </c:pt>
                <c:pt idx="27">
                  <c:v>2766275692.3224559</c:v>
                </c:pt>
                <c:pt idx="28">
                  <c:v>2780150952.3027849</c:v>
                </c:pt>
                <c:pt idx="29">
                  <c:v>2794026212.283113</c:v>
                </c:pt>
                <c:pt idx="30">
                  <c:v>2807901472.263442</c:v>
                </c:pt>
              </c:numCache>
            </c:numRef>
          </c:val>
          <c:smooth val="0"/>
          <c:extLst>
            <c:ext xmlns:c16="http://schemas.microsoft.com/office/drawing/2014/chart" uri="{C3380CC4-5D6E-409C-BE32-E72D297353CC}">
              <c16:uniqueId val="{0000000D-A741-49DD-9B45-806E7DC337FE}"/>
            </c:ext>
          </c:extLst>
        </c:ser>
        <c:ser>
          <c:idx val="17"/>
          <c:order val="13"/>
          <c:tx>
            <c:strRef>
              <c:f>'BIFUbC-heavy-or-residual-oil'!$A$15</c:f>
              <c:strCache>
                <c:ptCount val="1"/>
                <c:pt idx="0">
                  <c:v>iron and steel 241</c:v>
                </c:pt>
              </c:strCache>
            </c:strRef>
          </c:tx>
          <c:spPr>
            <a:ln w="28575" cap="rnd">
              <a:solidFill>
                <a:schemeClr val="accent6">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'BIFUbC-heavy-or-residual-oil'!$B$15:$AF$15</c:f>
              <c:numCache>
                <c:formatCode>0.E+00</c:formatCode>
                <c:ptCount val="31"/>
                <c:pt idx="0">
                  <c:v>600464153.95252442</c:v>
                </c:pt>
                <c:pt idx="1">
                  <c:v>586923479.42356312</c:v>
                </c:pt>
                <c:pt idx="2">
                  <c:v>573382804.89460528</c:v>
                </c:pt>
                <c:pt idx="3">
                  <c:v>559842130.36564398</c:v>
                </c:pt>
                <c:pt idx="4">
                  <c:v>546301455.83668256</c:v>
                </c:pt>
                <c:pt idx="5">
                  <c:v>532760781.30772221</c:v>
                </c:pt>
                <c:pt idx="6">
                  <c:v>530923675.16528153</c:v>
                </c:pt>
                <c:pt idx="7">
                  <c:v>529086569.02284139</c:v>
                </c:pt>
                <c:pt idx="8">
                  <c:v>527249462.88040084</c:v>
                </c:pt>
                <c:pt idx="9">
                  <c:v>525412356.73796022</c:v>
                </c:pt>
                <c:pt idx="10">
                  <c:v>523575250.59552014</c:v>
                </c:pt>
                <c:pt idx="11">
                  <c:v>519901038.31063938</c:v>
                </c:pt>
                <c:pt idx="12">
                  <c:v>516226826.02575827</c:v>
                </c:pt>
                <c:pt idx="13">
                  <c:v>512552613.74087799</c:v>
                </c:pt>
                <c:pt idx="14">
                  <c:v>508878401.45599687</c:v>
                </c:pt>
                <c:pt idx="15">
                  <c:v>505204189.17111593</c:v>
                </c:pt>
                <c:pt idx="16">
                  <c:v>499692870.74379534</c:v>
                </c:pt>
                <c:pt idx="17">
                  <c:v>494181552.31647402</c:v>
                </c:pt>
                <c:pt idx="18">
                  <c:v>488670233.88915277</c:v>
                </c:pt>
                <c:pt idx="19">
                  <c:v>483158915.46183145</c:v>
                </c:pt>
                <c:pt idx="20">
                  <c:v>477647597.03450954</c:v>
                </c:pt>
                <c:pt idx="21">
                  <c:v>474585753.46377575</c:v>
                </c:pt>
                <c:pt idx="22">
                  <c:v>469853813.39991474</c:v>
                </c:pt>
                <c:pt idx="23">
                  <c:v>465121873.33605373</c:v>
                </c:pt>
                <c:pt idx="24">
                  <c:v>460389933.27219093</c:v>
                </c:pt>
                <c:pt idx="25">
                  <c:v>455657993.20832992</c:v>
                </c:pt>
                <c:pt idx="26">
                  <c:v>450926053.14446884</c:v>
                </c:pt>
                <c:pt idx="27">
                  <c:v>446194113.0806061</c:v>
                </c:pt>
                <c:pt idx="28">
                  <c:v>441462173.01674503</c:v>
                </c:pt>
                <c:pt idx="29">
                  <c:v>436730232.95288402</c:v>
                </c:pt>
                <c:pt idx="30">
                  <c:v>431998292.88902122</c:v>
                </c:pt>
              </c:numCache>
            </c:numRef>
          </c:val>
          <c:smooth val="0"/>
          <c:extLst>
            <c:ext xmlns:c16="http://schemas.microsoft.com/office/drawing/2014/chart" uri="{C3380CC4-5D6E-409C-BE32-E72D297353CC}">
              <c16:uniqueId val="{0000000E-A741-49DD-9B45-806E7DC337FE}"/>
            </c:ext>
          </c:extLst>
        </c:ser>
        <c:ser>
          <c:idx val="18"/>
          <c:order val="14"/>
          <c:tx>
            <c:strRef>
              <c:f>'BIFUbC-heavy-or-residual-oil'!$A$16</c:f>
              <c:strCache>
                <c:ptCount val="1"/>
                <c:pt idx="0">
                  <c:v>other metals 242</c:v>
                </c:pt>
              </c:strCache>
            </c:strRef>
          </c:tx>
          <c:spPr>
            <a:ln w="28575" cap="rnd">
              <a:solidFill>
                <a:schemeClr val="accent1">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'BIFUbC-heavy-or-residual-oil'!$B$16:$AF$16</c:f>
              <c:numCache>
                <c:formatCode>0.00E+00</c:formatCode>
                <c:ptCount val="31"/>
                <c:pt idx="0">
                  <c:v>995309504.02559745</c:v>
                </c:pt>
                <c:pt idx="1">
                  <c:v>999271723.38875747</c:v>
                </c:pt>
                <c:pt idx="2">
                  <c:v>1003233942.7519157</c:v>
                </c:pt>
                <c:pt idx="3">
                  <c:v>1007196162.1150756</c:v>
                </c:pt>
                <c:pt idx="4">
                  <c:v>1011158381.4782338</c:v>
                </c:pt>
                <c:pt idx="5">
                  <c:v>1015120600.8413936</c:v>
                </c:pt>
                <c:pt idx="6">
                  <c:v>1014750793.700832</c:v>
                </c:pt>
                <c:pt idx="7">
                  <c:v>1014380986.5602705</c:v>
                </c:pt>
                <c:pt idx="8">
                  <c:v>1014011179.419709</c:v>
                </c:pt>
                <c:pt idx="9">
                  <c:v>1013641372.2791474</c:v>
                </c:pt>
                <c:pt idx="10">
                  <c:v>1013271565.138586</c:v>
                </c:pt>
                <c:pt idx="11">
                  <c:v>1011052722.295217</c:v>
                </c:pt>
                <c:pt idx="12">
                  <c:v>1008833879.4518478</c:v>
                </c:pt>
                <c:pt idx="13">
                  <c:v>1006615036.6084787</c:v>
                </c:pt>
                <c:pt idx="14">
                  <c:v>1004396193.7651094</c:v>
                </c:pt>
                <c:pt idx="15">
                  <c:v>1002177350.9217401</c:v>
                </c:pt>
                <c:pt idx="16">
                  <c:v>1002177350.9217401</c:v>
                </c:pt>
                <c:pt idx="17">
                  <c:v>1002177350.9217401</c:v>
                </c:pt>
                <c:pt idx="18">
                  <c:v>1002177350.9217401</c:v>
                </c:pt>
                <c:pt idx="19">
                  <c:v>1002177350.9217401</c:v>
                </c:pt>
                <c:pt idx="20">
                  <c:v>1002177350.9217401</c:v>
                </c:pt>
                <c:pt idx="21">
                  <c:v>999218893.79724741</c:v>
                </c:pt>
                <c:pt idx="22">
                  <c:v>998277566.5303638</c:v>
                </c:pt>
                <c:pt idx="23">
                  <c:v>997336239.26347983</c:v>
                </c:pt>
                <c:pt idx="24">
                  <c:v>996394911.99659574</c:v>
                </c:pt>
                <c:pt idx="25">
                  <c:v>995453584.72971189</c:v>
                </c:pt>
                <c:pt idx="26">
                  <c:v>994512257.46282816</c:v>
                </c:pt>
                <c:pt idx="27">
                  <c:v>993570930.19594407</c:v>
                </c:pt>
                <c:pt idx="28">
                  <c:v>992629602.92906022</c:v>
                </c:pt>
                <c:pt idx="29">
                  <c:v>991688275.66217613</c:v>
                </c:pt>
                <c:pt idx="30">
                  <c:v>990746948.39529228</c:v>
                </c:pt>
              </c:numCache>
            </c:numRef>
          </c:val>
          <c:smooth val="0"/>
          <c:extLst>
            <c:ext xmlns:c16="http://schemas.microsoft.com/office/drawing/2014/chart" uri="{C3380CC4-5D6E-409C-BE32-E72D297353CC}">
              <c16:uniqueId val="{0000000F-A741-49DD-9B45-806E7DC337FE}"/>
            </c:ext>
          </c:extLst>
        </c:ser>
        <c:ser>
          <c:idx val="19"/>
          <c:order val="15"/>
          <c:tx>
            <c:strRef>
              <c:f>'BIFUbC-heavy-or-residual-oil'!$A$17</c:f>
              <c:strCache>
                <c:ptCount val="1"/>
                <c:pt idx="0">
                  <c:v>metal products except machinery and vehicles 25</c:v>
                </c:pt>
              </c:strCache>
            </c:strRef>
          </c:tx>
          <c:spPr>
            <a:ln w="28575" cap="rnd">
              <a:solidFill>
                <a:schemeClr val="accent2">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'BIFUbC-heavy-or-residual-oil'!$B$17:$AF$17</c:f>
              <c:numCache>
                <c:formatCode>0.00E+00</c:formatCode>
                <c:ptCount val="31"/>
                <c:pt idx="0">
                  <c:v>8460130784.2175789</c:v>
                </c:pt>
                <c:pt idx="1">
                  <c:v>8493809648.8044367</c:v>
                </c:pt>
                <c:pt idx="2">
                  <c:v>8527488513.391283</c:v>
                </c:pt>
                <c:pt idx="3">
                  <c:v>8561167377.9781408</c:v>
                </c:pt>
                <c:pt idx="4">
                  <c:v>8594846242.5649872</c:v>
                </c:pt>
                <c:pt idx="5">
                  <c:v>8628525107.1518459</c:v>
                </c:pt>
                <c:pt idx="6">
                  <c:v>8625381746.4570713</c:v>
                </c:pt>
                <c:pt idx="7">
                  <c:v>8622238385.7622986</c:v>
                </c:pt>
                <c:pt idx="8">
                  <c:v>8619095025.0675278</c:v>
                </c:pt>
                <c:pt idx="9">
                  <c:v>8615951664.3727531</c:v>
                </c:pt>
                <c:pt idx="10">
                  <c:v>8612808303.6779804</c:v>
                </c:pt>
                <c:pt idx="11">
                  <c:v>8593948139.5093441</c:v>
                </c:pt>
                <c:pt idx="12">
                  <c:v>8575087975.3407059</c:v>
                </c:pt>
                <c:pt idx="13">
                  <c:v>8556227811.1720686</c:v>
                </c:pt>
                <c:pt idx="14">
                  <c:v>8537367647.0034304</c:v>
                </c:pt>
                <c:pt idx="15">
                  <c:v>8518507482.8347902</c:v>
                </c:pt>
                <c:pt idx="16">
                  <c:v>8518507482.8347902</c:v>
                </c:pt>
                <c:pt idx="17">
                  <c:v>8518507482.8347902</c:v>
                </c:pt>
                <c:pt idx="18">
                  <c:v>8518507482.8347902</c:v>
                </c:pt>
                <c:pt idx="19">
                  <c:v>8518507482.8347902</c:v>
                </c:pt>
                <c:pt idx="20">
                  <c:v>8518507482.8347902</c:v>
                </c:pt>
                <c:pt idx="21">
                  <c:v>8493360597.2766027</c:v>
                </c:pt>
                <c:pt idx="22">
                  <c:v>8485359315.508091</c:v>
                </c:pt>
                <c:pt idx="23">
                  <c:v>8477358033.7395782</c:v>
                </c:pt>
                <c:pt idx="24">
                  <c:v>8469356751.9710636</c:v>
                </c:pt>
                <c:pt idx="25">
                  <c:v>8461355470.202549</c:v>
                </c:pt>
                <c:pt idx="26">
                  <c:v>8453354188.4340382</c:v>
                </c:pt>
                <c:pt idx="27">
                  <c:v>8445352906.6655254</c:v>
                </c:pt>
                <c:pt idx="28">
                  <c:v>8437351624.8970108</c:v>
                </c:pt>
                <c:pt idx="29">
                  <c:v>8429350343.1284962</c:v>
                </c:pt>
                <c:pt idx="30">
                  <c:v>8421349061.3599834</c:v>
                </c:pt>
              </c:numCache>
            </c:numRef>
          </c:val>
          <c:smooth val="0"/>
          <c:extLst>
            <c:ext xmlns:c16="http://schemas.microsoft.com/office/drawing/2014/chart" uri="{C3380CC4-5D6E-409C-BE32-E72D297353CC}">
              <c16:uniqueId val="{00000010-A741-49DD-9B45-806E7DC337FE}"/>
            </c:ext>
          </c:extLst>
        </c:ser>
        <c:ser>
          <c:idx val="20"/>
          <c:order val="16"/>
          <c:tx>
            <c:strRef>
              <c:f>'BIFUbC-heavy-or-residual-oil'!$A$18</c:f>
              <c:strCache>
                <c:ptCount val="1"/>
                <c:pt idx="0">
                  <c:v>computers and electronics 26</c:v>
                </c:pt>
              </c:strCache>
            </c:strRef>
          </c:tx>
          <c:spPr>
            <a:ln w="28575" cap="rnd">
              <a:solidFill>
                <a:schemeClr val="accent3">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A741-49DD-9B45-806E7DC337FE}"/>
            </c:ext>
          </c:extLst>
        </c:ser>
        <c:ser>
          <c:idx val="21"/>
          <c:order val="17"/>
          <c:tx>
            <c:strRef>
              <c:f>'BIFUbC-heavy-or-residual-oil'!$A$19</c:f>
              <c:strCache>
                <c:ptCount val="1"/>
                <c:pt idx="0">
                  <c:v>appliances and electrical equipment 27</c:v>
                </c:pt>
              </c:strCache>
            </c:strRef>
          </c:tx>
          <c:spPr>
            <a:ln w="28575" cap="rnd">
              <a:solidFill>
                <a:schemeClr val="accent4">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A741-49DD-9B45-806E7DC337FE}"/>
            </c:ext>
          </c:extLst>
        </c:ser>
        <c:ser>
          <c:idx val="22"/>
          <c:order val="18"/>
          <c:tx>
            <c:strRef>
              <c:f>'BIFUbC-heavy-or-residual-oil'!$A$20</c:f>
              <c:strCache>
                <c:ptCount val="1"/>
                <c:pt idx="0">
                  <c:v>other machinery 28</c:v>
                </c:pt>
              </c:strCache>
            </c:strRef>
          </c:tx>
          <c:spPr>
            <a:ln w="28575" cap="rnd">
              <a:solidFill>
                <a:schemeClr val="accent5">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A741-49DD-9B45-806E7DC337FE}"/>
            </c:ext>
          </c:extLst>
        </c:ser>
        <c:ser>
          <c:idx val="23"/>
          <c:order val="19"/>
          <c:tx>
            <c:strRef>
              <c:f>'BIFUbC-heavy-or-residual-oil'!$A$21</c:f>
              <c:strCache>
                <c:ptCount val="1"/>
                <c:pt idx="0">
                  <c:v>road vehicles 29</c:v>
                </c:pt>
              </c:strCache>
            </c:strRef>
          </c:tx>
          <c:spPr>
            <a:ln w="28575" cap="rnd">
              <a:solidFill>
                <a:schemeClr val="accent6">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A741-49DD-9B45-806E7DC337FE}"/>
            </c:ext>
          </c:extLst>
        </c:ser>
        <c:ser>
          <c:idx val="24"/>
          <c:order val="20"/>
          <c:tx>
            <c:strRef>
              <c:f>'BIFUbC-heavy-or-residual-oil'!$A$22</c:f>
              <c:strCache>
                <c:ptCount val="1"/>
                <c:pt idx="0">
                  <c:v>nonroad vehicles 30</c:v>
                </c:pt>
              </c:strCache>
            </c:strRef>
          </c:tx>
          <c:spPr>
            <a:ln w="28575" cap="rnd">
              <a:solidFill>
                <a:schemeClr val="accent1">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741-49DD-9B45-806E7DC337FE}"/>
            </c:ext>
          </c:extLst>
        </c:ser>
        <c:ser>
          <c:idx val="25"/>
          <c:order val="21"/>
          <c:tx>
            <c:strRef>
              <c:f>'BIFUbC-heavy-or-residual-oil'!$A$23</c:f>
              <c:strCache>
                <c:ptCount val="1"/>
                <c:pt idx="0">
                  <c:v>other manufacturing 31T33</c:v>
                </c:pt>
              </c:strCache>
            </c:strRef>
          </c:tx>
          <c:spPr>
            <a:ln w="28575" cap="rnd">
              <a:solidFill>
                <a:schemeClr val="accent2">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'BIFUbC-heavy-or-residual-oil'!$B$23:$AF$23</c:f>
              <c:numCache>
                <c:formatCode>0.E+00</c:formatCode>
                <c:ptCount val="31"/>
                <c:pt idx="0">
                  <c:v>9842550688.7704926</c:v>
                </c:pt>
                <c:pt idx="1">
                  <c:v>9933515978.8649654</c:v>
                </c:pt>
                <c:pt idx="2">
                  <c:v>10024481268.959394</c:v>
                </c:pt>
                <c:pt idx="3">
                  <c:v>10115446559.053867</c:v>
                </c:pt>
                <c:pt idx="4">
                  <c:v>10206411849.148336</c:v>
                </c:pt>
                <c:pt idx="5">
                  <c:v>10297377139.242765</c:v>
                </c:pt>
                <c:pt idx="6">
                  <c:v>10392410422.054737</c:v>
                </c:pt>
                <c:pt idx="7">
                  <c:v>10487443704.866726</c:v>
                </c:pt>
                <c:pt idx="8">
                  <c:v>10582476987.678675</c:v>
                </c:pt>
                <c:pt idx="9">
                  <c:v>10677510270.490664</c:v>
                </c:pt>
                <c:pt idx="10">
                  <c:v>10772543553.302614</c:v>
                </c:pt>
                <c:pt idx="11">
                  <c:v>10840108744.4048</c:v>
                </c:pt>
                <c:pt idx="12">
                  <c:v>10907673935.50699</c:v>
                </c:pt>
                <c:pt idx="13">
                  <c:v>10975239126.60918</c:v>
                </c:pt>
                <c:pt idx="14">
                  <c:v>11042804317.71137</c:v>
                </c:pt>
                <c:pt idx="15">
                  <c:v>11110369508.813541</c:v>
                </c:pt>
                <c:pt idx="16">
                  <c:v>11163411341.080694</c:v>
                </c:pt>
                <c:pt idx="17">
                  <c:v>11216453173.347826</c:v>
                </c:pt>
                <c:pt idx="18">
                  <c:v>11269495005.614981</c:v>
                </c:pt>
                <c:pt idx="19">
                  <c:v>11322536837.882113</c:v>
                </c:pt>
                <c:pt idx="20">
                  <c:v>11375578670.149233</c:v>
                </c:pt>
                <c:pt idx="21">
                  <c:v>11447984980.863102</c:v>
                </c:pt>
                <c:pt idx="22">
                  <c:v>11507188238.090569</c:v>
                </c:pt>
                <c:pt idx="23">
                  <c:v>11566391495.318033</c:v>
                </c:pt>
                <c:pt idx="24">
                  <c:v>11625594752.545498</c:v>
                </c:pt>
                <c:pt idx="25">
                  <c:v>11684798009.772964</c:v>
                </c:pt>
                <c:pt idx="26">
                  <c:v>11744001267.00041</c:v>
                </c:pt>
                <c:pt idx="27">
                  <c:v>11803204524.227875</c:v>
                </c:pt>
                <c:pt idx="28">
                  <c:v>11862407781.455341</c:v>
                </c:pt>
                <c:pt idx="29">
                  <c:v>11921611038.682806</c:v>
                </c:pt>
                <c:pt idx="30">
                  <c:v>11980814295.910275</c:v>
                </c:pt>
              </c:numCache>
            </c:numRef>
          </c:val>
          <c:smooth val="0"/>
          <c:extLst>
            <c:ext xmlns:c16="http://schemas.microsoft.com/office/drawing/2014/chart" uri="{C3380CC4-5D6E-409C-BE32-E72D297353CC}">
              <c16:uniqueId val="{00000016-A741-49DD-9B45-806E7DC337FE}"/>
            </c:ext>
          </c:extLst>
        </c:ser>
        <c:ser>
          <c:idx val="0"/>
          <c:order val="22"/>
          <c:tx>
            <c:strRef>
              <c:f>'BIFUbC-heavy-or-residual-oil'!$A$24</c:f>
              <c:strCache>
                <c:ptCount val="1"/>
                <c:pt idx="0">
                  <c:v>energy pipelines and gas processing 352T353</c:v>
                </c:pt>
              </c:strCache>
            </c:strRef>
          </c:tx>
          <c:spPr>
            <a:ln w="28575" cap="rnd">
              <a:solidFill>
                <a:schemeClr val="accent1"/>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741-49DD-9B45-806E7DC337FE}"/>
            </c:ext>
          </c:extLst>
        </c:ser>
        <c:ser>
          <c:idx val="1"/>
          <c:order val="23"/>
          <c:tx>
            <c:strRef>
              <c:f>'BIFUbC-heavy-or-residual-oil'!$A$25</c:f>
              <c:strCache>
                <c:ptCount val="1"/>
                <c:pt idx="0">
                  <c:v>water and waste 36T39</c:v>
                </c:pt>
              </c:strCache>
            </c:strRef>
          </c:tx>
          <c:spPr>
            <a:ln w="28575" cap="rnd">
              <a:solidFill>
                <a:schemeClr val="accent2"/>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741-49DD-9B45-806E7DC337FE}"/>
            </c:ext>
          </c:extLst>
        </c:ser>
        <c:ser>
          <c:idx val="2"/>
          <c:order val="24"/>
          <c:tx>
            <c:strRef>
              <c:f>'BIFUbC-heavy-or-residual-oil'!$A$26</c:f>
              <c:strCache>
                <c:ptCount val="1"/>
                <c:pt idx="0">
                  <c:v>construction 41T43</c:v>
                </c:pt>
              </c:strCache>
            </c:strRef>
          </c:tx>
          <c:spPr>
            <a:ln w="28575" cap="rnd">
              <a:solidFill>
                <a:schemeClr val="accent3"/>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'BIFUbC-heavy-or-residual-oil'!$B$26:$AF$26</c:f>
              <c:numCache>
                <c:formatCode>0.E+00</c:formatCode>
                <c:ptCount val="31"/>
                <c:pt idx="0">
                  <c:v>1184898772.8137414</c:v>
                </c:pt>
                <c:pt idx="1">
                  <c:v>1195849659.8357975</c:v>
                </c:pt>
                <c:pt idx="2">
                  <c:v>1206800546.8578486</c:v>
                </c:pt>
                <c:pt idx="3">
                  <c:v>1217751433.8799047</c:v>
                </c:pt>
                <c:pt idx="4">
                  <c:v>1228702320.9019604</c:v>
                </c:pt>
                <c:pt idx="5">
                  <c:v>1239653207.9240112</c:v>
                </c:pt>
                <c:pt idx="6">
                  <c:v>1251093821.6166427</c:v>
                </c:pt>
                <c:pt idx="7">
                  <c:v>1262534435.3092761</c:v>
                </c:pt>
                <c:pt idx="8">
                  <c:v>1273975049.001905</c:v>
                </c:pt>
                <c:pt idx="9">
                  <c:v>1285415662.6945384</c:v>
                </c:pt>
                <c:pt idx="10">
                  <c:v>1296856276.3871672</c:v>
                </c:pt>
                <c:pt idx="11">
                  <c:v>1304990134.6271098</c:v>
                </c:pt>
                <c:pt idx="12">
                  <c:v>1313123992.8670523</c:v>
                </c:pt>
                <c:pt idx="13">
                  <c:v>1321257851.1069953</c:v>
                </c:pt>
                <c:pt idx="14">
                  <c:v>1329391709.3469381</c:v>
                </c:pt>
                <c:pt idx="15">
                  <c:v>1337525567.5868788</c:v>
                </c:pt>
                <c:pt idx="16">
                  <c:v>1343911026.3920689</c:v>
                </c:pt>
                <c:pt idx="17">
                  <c:v>1350296485.1972568</c:v>
                </c:pt>
                <c:pt idx="18">
                  <c:v>1356681944.0024474</c:v>
                </c:pt>
                <c:pt idx="19">
                  <c:v>1363067402.8076351</c:v>
                </c:pt>
                <c:pt idx="20">
                  <c:v>1369452861.6128216</c:v>
                </c:pt>
                <c:pt idx="21">
                  <c:v>1378169519.6643484</c:v>
                </c:pt>
                <c:pt idx="22">
                  <c:v>1385296723.6842818</c:v>
                </c:pt>
                <c:pt idx="23">
                  <c:v>1392423927.7042148</c:v>
                </c:pt>
                <c:pt idx="24">
                  <c:v>1399551131.7241478</c:v>
                </c:pt>
                <c:pt idx="25">
                  <c:v>1406678335.744081</c:v>
                </c:pt>
                <c:pt idx="26">
                  <c:v>1413805539.7640116</c:v>
                </c:pt>
                <c:pt idx="27">
                  <c:v>1420932743.7839446</c:v>
                </c:pt>
                <c:pt idx="28">
                  <c:v>1428059947.8038778</c:v>
                </c:pt>
                <c:pt idx="29">
                  <c:v>1435187151.8238108</c:v>
                </c:pt>
                <c:pt idx="30">
                  <c:v>1442314355.8437443</c:v>
                </c:pt>
              </c:numCache>
            </c:numRef>
          </c:val>
          <c:smooth val="0"/>
          <c:extLst>
            <c:ext xmlns:c16="http://schemas.microsoft.com/office/drawing/2014/chart" uri="{C3380CC4-5D6E-409C-BE32-E72D297353CC}">
              <c16:uniqueId val="{00000019-A741-49DD-9B45-806E7DC337F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5"/>
          <c:order val="0"/>
          <c:tx>
            <c:strRef>
              <c:f>'BIFUbC-LPG-propane-or-butane'!$A$2</c:f>
              <c:strCache>
                <c:ptCount val="1"/>
                <c:pt idx="0">
                  <c:v>agriculture and forestry 01T03</c:v>
                </c:pt>
              </c:strCache>
            </c:strRef>
          </c:tx>
          <c:spPr>
            <a:ln w="28575" cap="rnd">
              <a:solidFill>
                <a:schemeClr val="accent6"/>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'BIFUbC-LPG-propane-or-butane'!$B$2:$AF$2</c:f>
              <c:numCache>
                <c:formatCode>0.E+00</c:formatCode>
                <c:ptCount val="31"/>
                <c:pt idx="0">
                  <c:v>372423920.24891931</c:v>
                </c:pt>
                <c:pt idx="1">
                  <c:v>375865878.64108831</c:v>
                </c:pt>
                <c:pt idx="2">
                  <c:v>379307837.03325588</c:v>
                </c:pt>
                <c:pt idx="3">
                  <c:v>382749795.42542493</c:v>
                </c:pt>
                <c:pt idx="4">
                  <c:v>386191753.81759405</c:v>
                </c:pt>
                <c:pt idx="5">
                  <c:v>389633712.20976144</c:v>
                </c:pt>
                <c:pt idx="6">
                  <c:v>393229595.92508119</c:v>
                </c:pt>
                <c:pt idx="7">
                  <c:v>396825479.64040154</c:v>
                </c:pt>
                <c:pt idx="8">
                  <c:v>400421363.3557204</c:v>
                </c:pt>
                <c:pt idx="9">
                  <c:v>404017247.07104075</c:v>
                </c:pt>
                <c:pt idx="10">
                  <c:v>407613130.78635973</c:v>
                </c:pt>
                <c:pt idx="11">
                  <c:v>410169672.69691879</c:v>
                </c:pt>
                <c:pt idx="12">
                  <c:v>412726214.60747796</c:v>
                </c:pt>
                <c:pt idx="13">
                  <c:v>415282756.51803714</c:v>
                </c:pt>
                <c:pt idx="14">
                  <c:v>417839298.42859632</c:v>
                </c:pt>
                <c:pt idx="15">
                  <c:v>420395840.33915484</c:v>
                </c:pt>
                <c:pt idx="16">
                  <c:v>422402845.20351946</c:v>
                </c:pt>
                <c:pt idx="17">
                  <c:v>424409850.06788349</c:v>
                </c:pt>
                <c:pt idx="18">
                  <c:v>426416854.93224818</c:v>
                </c:pt>
                <c:pt idx="19">
                  <c:v>428423859.79661214</c:v>
                </c:pt>
                <c:pt idx="20">
                  <c:v>430430864.66097564</c:v>
                </c:pt>
                <c:pt idx="21">
                  <c:v>433170585.58693296</c:v>
                </c:pt>
                <c:pt idx="22">
                  <c:v>435410727.37998605</c:v>
                </c:pt>
                <c:pt idx="23">
                  <c:v>437650869.17303902</c:v>
                </c:pt>
                <c:pt idx="24">
                  <c:v>439891010.96609211</c:v>
                </c:pt>
                <c:pt idx="25">
                  <c:v>442131152.7591452</c:v>
                </c:pt>
                <c:pt idx="26">
                  <c:v>444371294.55219752</c:v>
                </c:pt>
                <c:pt idx="27">
                  <c:v>446611436.34525061</c:v>
                </c:pt>
                <c:pt idx="28">
                  <c:v>448851578.13830358</c:v>
                </c:pt>
                <c:pt idx="29">
                  <c:v>451091719.93135667</c:v>
                </c:pt>
                <c:pt idx="30">
                  <c:v>453331861.72440976</c:v>
                </c:pt>
              </c:numCache>
            </c:numRef>
          </c:val>
          <c:smooth val="0"/>
          <c:extLst>
            <c:ext xmlns:c16="http://schemas.microsoft.com/office/drawing/2014/chart" uri="{C3380CC4-5D6E-409C-BE32-E72D297353CC}">
              <c16:uniqueId val="{00000001-F52D-43AE-855E-3F0AD4D10BCA}"/>
            </c:ext>
          </c:extLst>
        </c:ser>
        <c:ser>
          <c:idx val="6"/>
          <c:order val="1"/>
          <c:tx>
            <c:strRef>
              <c:f>'BIFUbC-LPG-propane-or-butane'!$A$3</c:f>
              <c:strCache>
                <c:ptCount val="1"/>
                <c:pt idx="0">
                  <c:v>coal mining 05</c:v>
                </c:pt>
              </c:strCache>
            </c:strRef>
          </c:tx>
          <c:spPr>
            <a:ln w="28575" cap="rnd">
              <a:solidFill>
                <a:schemeClr val="accent1">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52D-43AE-855E-3F0AD4D10BCA}"/>
            </c:ext>
          </c:extLst>
        </c:ser>
        <c:ser>
          <c:idx val="7"/>
          <c:order val="2"/>
          <c:tx>
            <c:strRef>
              <c:f>'BIFUbC-LPG-propane-or-butane'!$A$4</c:f>
              <c:strCache>
                <c:ptCount val="1"/>
                <c:pt idx="0">
                  <c:v>oil and gas extraction 06</c:v>
                </c:pt>
              </c:strCache>
            </c:strRef>
          </c:tx>
          <c:spPr>
            <a:ln w="28575" cap="rnd">
              <a:solidFill>
                <a:schemeClr val="accent2">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'BIFUbC-LPG-propane-or-butane'!$B$4:$AF$4</c:f>
              <c:numCache>
                <c:formatCode>0.E+00</c:formatCode>
                <c:ptCount val="31"/>
                <c:pt idx="0">
                  <c:v>139126610.87903512</c:v>
                </c:pt>
                <c:pt idx="1">
                  <c:v>134180545.78784022</c:v>
                </c:pt>
                <c:pt idx="2">
                  <c:v>129234480.69664532</c:v>
                </c:pt>
                <c:pt idx="3">
                  <c:v>124288415.60545042</c:v>
                </c:pt>
                <c:pt idx="4">
                  <c:v>119342350.51425552</c:v>
                </c:pt>
                <c:pt idx="5">
                  <c:v>114396285.42306063</c:v>
                </c:pt>
                <c:pt idx="6">
                  <c:v>114730348.97388835</c:v>
                </c:pt>
                <c:pt idx="7">
                  <c:v>115064412.52471597</c:v>
                </c:pt>
                <c:pt idx="8">
                  <c:v>115398476.0755436</c:v>
                </c:pt>
                <c:pt idx="9">
                  <c:v>115732539.62637122</c:v>
                </c:pt>
                <c:pt idx="10">
                  <c:v>116066603.17719883</c:v>
                </c:pt>
                <c:pt idx="11">
                  <c:v>116006162.25138152</c:v>
                </c:pt>
                <c:pt idx="12">
                  <c:v>115945721.32556421</c:v>
                </c:pt>
                <c:pt idx="13">
                  <c:v>115885280.39974689</c:v>
                </c:pt>
                <c:pt idx="14">
                  <c:v>115824839.47392957</c:v>
                </c:pt>
                <c:pt idx="15">
                  <c:v>115764398.54811224</c:v>
                </c:pt>
                <c:pt idx="16">
                  <c:v>115508434.86829549</c:v>
                </c:pt>
                <c:pt idx="17">
                  <c:v>115252471.18847884</c:v>
                </c:pt>
                <c:pt idx="18">
                  <c:v>114996507.5086621</c:v>
                </c:pt>
                <c:pt idx="19">
                  <c:v>114740543.82884537</c:v>
                </c:pt>
                <c:pt idx="20">
                  <c:v>114484580.14902872</c:v>
                </c:pt>
                <c:pt idx="21">
                  <c:v>114489313.47454451</c:v>
                </c:pt>
                <c:pt idx="22">
                  <c:v>114316298.84187904</c:v>
                </c:pt>
                <c:pt idx="23">
                  <c:v>114143284.20921358</c:v>
                </c:pt>
                <c:pt idx="24">
                  <c:v>113970269.57654816</c:v>
                </c:pt>
                <c:pt idx="25">
                  <c:v>113797254.94388269</c:v>
                </c:pt>
                <c:pt idx="26">
                  <c:v>113624240.31121722</c:v>
                </c:pt>
                <c:pt idx="27">
                  <c:v>113451225.67855179</c:v>
                </c:pt>
                <c:pt idx="28">
                  <c:v>113278211.04588632</c:v>
                </c:pt>
                <c:pt idx="29">
                  <c:v>113105196.41322085</c:v>
                </c:pt>
                <c:pt idx="30">
                  <c:v>112932181.78055543</c:v>
                </c:pt>
              </c:numCache>
            </c:numRef>
          </c:val>
          <c:smooth val="0"/>
          <c:extLst>
            <c:ext xmlns:c16="http://schemas.microsoft.com/office/drawing/2014/chart" uri="{C3380CC4-5D6E-409C-BE32-E72D297353CC}">
              <c16:uniqueId val="{00000003-F52D-43AE-855E-3F0AD4D10BCA}"/>
            </c:ext>
          </c:extLst>
        </c:ser>
        <c:ser>
          <c:idx val="8"/>
          <c:order val="3"/>
          <c:tx>
            <c:strRef>
              <c:f>'BIFUbC-LPG-propane-or-butane'!$A$5</c:f>
              <c:strCache>
                <c:ptCount val="1"/>
                <c:pt idx="0">
                  <c:v>other mining and quarrying 07T08</c:v>
                </c:pt>
              </c:strCache>
            </c:strRef>
          </c:tx>
          <c:spPr>
            <a:ln w="28575" cap="rnd">
              <a:solidFill>
                <a:schemeClr val="accent3">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'BIFUbC-LPG-propane-or-butane'!$B$5:$AF$5</c:f>
              <c:numCache>
                <c:formatCode>0.E+00</c:formatCode>
                <c:ptCount val="31"/>
                <c:pt idx="0">
                  <c:v>136838537.06899533</c:v>
                </c:pt>
                <c:pt idx="1">
                  <c:v>138103204.89892945</c:v>
                </c:pt>
                <c:pt idx="2">
                  <c:v>139367872.72886306</c:v>
                </c:pt>
                <c:pt idx="3">
                  <c:v>140632540.55879721</c:v>
                </c:pt>
                <c:pt idx="4">
                  <c:v>141897208.38873133</c:v>
                </c:pt>
                <c:pt idx="5">
                  <c:v>143161876.21866485</c:v>
                </c:pt>
                <c:pt idx="6">
                  <c:v>144483100.34075055</c:v>
                </c:pt>
                <c:pt idx="7">
                  <c:v>145804324.46283641</c:v>
                </c:pt>
                <c:pt idx="8">
                  <c:v>147125548.58492175</c:v>
                </c:pt>
                <c:pt idx="9">
                  <c:v>148446772.70700762</c:v>
                </c:pt>
                <c:pt idx="10">
                  <c:v>149767996.82909298</c:v>
                </c:pt>
                <c:pt idx="11">
                  <c:v>150707338.89595771</c:v>
                </c:pt>
                <c:pt idx="12">
                  <c:v>151646680.96282247</c:v>
                </c:pt>
                <c:pt idx="13">
                  <c:v>152586023.0296872</c:v>
                </c:pt>
                <c:pt idx="14">
                  <c:v>153525365.09655195</c:v>
                </c:pt>
                <c:pt idx="15">
                  <c:v>154464707.16341648</c:v>
                </c:pt>
                <c:pt idx="16">
                  <c:v>155202134.58039454</c:v>
                </c:pt>
                <c:pt idx="17">
                  <c:v>155939561.99737242</c:v>
                </c:pt>
                <c:pt idx="18">
                  <c:v>156676989.41435054</c:v>
                </c:pt>
                <c:pt idx="19">
                  <c:v>157414416.83132836</c:v>
                </c:pt>
                <c:pt idx="20">
                  <c:v>158151844.24830604</c:v>
                </c:pt>
                <c:pt idx="21">
                  <c:v>159158491.19846633</c:v>
                </c:pt>
                <c:pt idx="22">
                  <c:v>159981579.37600234</c:v>
                </c:pt>
                <c:pt idx="23">
                  <c:v>160804667.55353832</c:v>
                </c:pt>
                <c:pt idx="24">
                  <c:v>161627755.73107433</c:v>
                </c:pt>
                <c:pt idx="25">
                  <c:v>162450843.90861034</c:v>
                </c:pt>
                <c:pt idx="26">
                  <c:v>163273932.08614606</c:v>
                </c:pt>
                <c:pt idx="27">
                  <c:v>164097020.26368207</c:v>
                </c:pt>
                <c:pt idx="28">
                  <c:v>164920108.44121805</c:v>
                </c:pt>
                <c:pt idx="29">
                  <c:v>165743196.61875406</c:v>
                </c:pt>
                <c:pt idx="30">
                  <c:v>166566284.79629007</c:v>
                </c:pt>
              </c:numCache>
            </c:numRef>
          </c:val>
          <c:smooth val="0"/>
          <c:extLst>
            <c:ext xmlns:c16="http://schemas.microsoft.com/office/drawing/2014/chart" uri="{C3380CC4-5D6E-409C-BE32-E72D297353CC}">
              <c16:uniqueId val="{00000004-F52D-43AE-855E-3F0AD4D10BCA}"/>
            </c:ext>
          </c:extLst>
        </c:ser>
        <c:ser>
          <c:idx val="9"/>
          <c:order val="4"/>
          <c:tx>
            <c:strRef>
              <c:f>'BIFUbC-LPG-propane-or-butane'!$A$6</c:f>
              <c:strCache>
                <c:ptCount val="1"/>
                <c:pt idx="0">
                  <c:v>food beverage and tobacco 10T12</c:v>
                </c:pt>
              </c:strCache>
            </c:strRef>
          </c:tx>
          <c:spPr>
            <a:ln w="28575" cap="rnd">
              <a:solidFill>
                <a:schemeClr val="accent4">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'BIFUbC-LPG-propane-or-butane'!$B$6:$AF$6</c:f>
              <c:numCache>
                <c:formatCode>0.E+00</c:formatCode>
                <c:ptCount val="31"/>
                <c:pt idx="0">
                  <c:v>1549907172.5267308</c:v>
                </c:pt>
                <c:pt idx="1">
                  <c:v>1564231483.3712001</c:v>
                </c:pt>
                <c:pt idx="2">
                  <c:v>1578555794.2156632</c:v>
                </c:pt>
                <c:pt idx="3">
                  <c:v>1592880105.0601327</c:v>
                </c:pt>
                <c:pt idx="4">
                  <c:v>1607204415.9046021</c:v>
                </c:pt>
                <c:pt idx="5">
                  <c:v>1621528726.7490647</c:v>
                </c:pt>
                <c:pt idx="6">
                  <c:v>1636493624.7025073</c:v>
                </c:pt>
                <c:pt idx="7">
                  <c:v>1651458522.6559525</c:v>
                </c:pt>
                <c:pt idx="8">
                  <c:v>1666423420.6093915</c:v>
                </c:pt>
                <c:pt idx="9">
                  <c:v>1681388318.5628366</c:v>
                </c:pt>
                <c:pt idx="10">
                  <c:v>1696353216.5162759</c:v>
                </c:pt>
                <c:pt idx="11">
                  <c:v>1706992712.0712132</c:v>
                </c:pt>
                <c:pt idx="12">
                  <c:v>1717632207.6261511</c:v>
                </c:pt>
                <c:pt idx="13">
                  <c:v>1728271703.1810887</c:v>
                </c:pt>
                <c:pt idx="14">
                  <c:v>1738911198.7360265</c:v>
                </c:pt>
                <c:pt idx="15">
                  <c:v>1749550694.2909615</c:v>
                </c:pt>
                <c:pt idx="16">
                  <c:v>1757903195.4742789</c:v>
                </c:pt>
                <c:pt idx="17">
                  <c:v>1766255696.6575935</c:v>
                </c:pt>
                <c:pt idx="18">
                  <c:v>1774608197.8409114</c:v>
                </c:pt>
                <c:pt idx="19">
                  <c:v>1782960699.024226</c:v>
                </c:pt>
                <c:pt idx="20">
                  <c:v>1791313200.2075384</c:v>
                </c:pt>
                <c:pt idx="21">
                  <c:v>1802715027.2196829</c:v>
                </c:pt>
                <c:pt idx="22">
                  <c:v>1812037768.4394445</c:v>
                </c:pt>
                <c:pt idx="23">
                  <c:v>1821360509.6592059</c:v>
                </c:pt>
                <c:pt idx="24">
                  <c:v>1830683250.8789678</c:v>
                </c:pt>
                <c:pt idx="25">
                  <c:v>1840005992.0987294</c:v>
                </c:pt>
                <c:pt idx="26">
                  <c:v>1849328733.3184881</c:v>
                </c:pt>
                <c:pt idx="27">
                  <c:v>1858651474.5382497</c:v>
                </c:pt>
                <c:pt idx="28">
                  <c:v>1867974215.7580111</c:v>
                </c:pt>
                <c:pt idx="29">
                  <c:v>1877296956.977773</c:v>
                </c:pt>
                <c:pt idx="30">
                  <c:v>1886619698.1975346</c:v>
                </c:pt>
              </c:numCache>
            </c:numRef>
          </c:val>
          <c:smooth val="0"/>
          <c:extLst>
            <c:ext xmlns:c16="http://schemas.microsoft.com/office/drawing/2014/chart" uri="{C3380CC4-5D6E-409C-BE32-E72D297353CC}">
              <c16:uniqueId val="{00000005-F52D-43AE-855E-3F0AD4D10BCA}"/>
            </c:ext>
          </c:extLst>
        </c:ser>
        <c:ser>
          <c:idx val="10"/>
          <c:order val="5"/>
          <c:tx>
            <c:strRef>
              <c:f>'BIFUbC-LPG-propane-or-butane'!$A$7</c:f>
              <c:strCache>
                <c:ptCount val="1"/>
                <c:pt idx="0">
                  <c:v>textiles apparel and leather 13T15</c:v>
                </c:pt>
              </c:strCache>
            </c:strRef>
          </c:tx>
          <c:spPr>
            <a:ln w="28575" cap="rnd">
              <a:solidFill>
                <a:schemeClr val="accent5">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'BIFUbC-LPG-propane-or-butane'!$B$7:$AF$7</c:f>
              <c:numCache>
                <c:formatCode>0.E+00</c:formatCode>
                <c:ptCount val="31"/>
                <c:pt idx="0">
                  <c:v>247564300.96873361</c:v>
                </c:pt>
                <c:pt idx="1">
                  <c:v>249852301.22057366</c:v>
                </c:pt>
                <c:pt idx="2">
                  <c:v>252140301.47241279</c:v>
                </c:pt>
                <c:pt idx="3">
                  <c:v>254428301.72425288</c:v>
                </c:pt>
                <c:pt idx="4">
                  <c:v>256716301.97609296</c:v>
                </c:pt>
                <c:pt idx="5">
                  <c:v>259004302.22793195</c:v>
                </c:pt>
                <c:pt idx="6">
                  <c:v>261394622.47844914</c:v>
                </c:pt>
                <c:pt idx="7">
                  <c:v>263784942.72896671</c:v>
                </c:pt>
                <c:pt idx="8">
                  <c:v>266175262.97948331</c:v>
                </c:pt>
                <c:pt idx="9">
                  <c:v>268565583.23000085</c:v>
                </c:pt>
                <c:pt idx="10">
                  <c:v>270955903.48051751</c:v>
                </c:pt>
                <c:pt idx="11">
                  <c:v>272655333.82473874</c:v>
                </c:pt>
                <c:pt idx="12">
                  <c:v>274354764.16895998</c:v>
                </c:pt>
                <c:pt idx="13">
                  <c:v>276054194.51318127</c:v>
                </c:pt>
                <c:pt idx="14">
                  <c:v>277753624.8574025</c:v>
                </c:pt>
                <c:pt idx="15">
                  <c:v>279453055.20162338</c:v>
                </c:pt>
                <c:pt idx="16">
                  <c:v>280787187.43447024</c:v>
                </c:pt>
                <c:pt idx="17">
                  <c:v>282121319.66731668</c:v>
                </c:pt>
                <c:pt idx="18">
                  <c:v>283455451.90016365</c:v>
                </c:pt>
                <c:pt idx="19">
                  <c:v>284789584.13301003</c:v>
                </c:pt>
                <c:pt idx="20">
                  <c:v>286123716.36585617</c:v>
                </c:pt>
                <c:pt idx="21">
                  <c:v>287944912.74720222</c:v>
                </c:pt>
                <c:pt idx="22">
                  <c:v>289434019.93638963</c:v>
                </c:pt>
                <c:pt idx="23">
                  <c:v>290923127.12557703</c:v>
                </c:pt>
                <c:pt idx="24">
                  <c:v>292412234.31476444</c:v>
                </c:pt>
                <c:pt idx="25">
                  <c:v>293901341.50395185</c:v>
                </c:pt>
                <c:pt idx="26">
                  <c:v>295390448.69313878</c:v>
                </c:pt>
                <c:pt idx="27">
                  <c:v>296879555.88232625</c:v>
                </c:pt>
                <c:pt idx="28">
                  <c:v>298368663.07151359</c:v>
                </c:pt>
                <c:pt idx="29">
                  <c:v>299857770.260701</c:v>
                </c:pt>
                <c:pt idx="30">
                  <c:v>301346877.44988847</c:v>
                </c:pt>
              </c:numCache>
            </c:numRef>
          </c:val>
          <c:smooth val="0"/>
          <c:extLst>
            <c:ext xmlns:c16="http://schemas.microsoft.com/office/drawing/2014/chart" uri="{C3380CC4-5D6E-409C-BE32-E72D297353CC}">
              <c16:uniqueId val="{00000006-F52D-43AE-855E-3F0AD4D10BCA}"/>
            </c:ext>
          </c:extLst>
        </c:ser>
        <c:ser>
          <c:idx val="11"/>
          <c:order val="6"/>
          <c:tx>
            <c:strRef>
              <c:f>'BIFUbC-LPG-propane-or-butane'!$A$8</c:f>
              <c:strCache>
                <c:ptCount val="1"/>
                <c:pt idx="0">
                  <c:v>wood products 16</c:v>
                </c:pt>
              </c:strCache>
            </c:strRef>
          </c:tx>
          <c:spPr>
            <a:ln w="28575" cap="rnd">
              <a:solidFill>
                <a:schemeClr val="accent6">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'BIFUbC-LPG-propane-or-butane'!$B$8:$AF$8</c:f>
              <c:numCache>
                <c:formatCode>0.E+00</c:formatCode>
                <c:ptCount val="31"/>
                <c:pt idx="0">
                  <c:v>15274704.693667382</c:v>
                </c:pt>
                <c:pt idx="1">
                  <c:v>15415874.192052802</c:v>
                </c:pt>
                <c:pt idx="2">
                  <c:v>15557043.690438164</c:v>
                </c:pt>
                <c:pt idx="3">
                  <c:v>15698213.188823586</c:v>
                </c:pt>
                <c:pt idx="4">
                  <c:v>15839382.68720901</c:v>
                </c:pt>
                <c:pt idx="5">
                  <c:v>15980552.185594365</c:v>
                </c:pt>
                <c:pt idx="6">
                  <c:v>16128034.822659045</c:v>
                </c:pt>
                <c:pt idx="7">
                  <c:v>16275517.45972375</c:v>
                </c:pt>
                <c:pt idx="8">
                  <c:v>16423000.096788393</c:v>
                </c:pt>
                <c:pt idx="9">
                  <c:v>16570482.733853098</c:v>
                </c:pt>
                <c:pt idx="10">
                  <c:v>16717965.370917745</c:v>
                </c:pt>
                <c:pt idx="11">
                  <c:v>16822820.136139788</c:v>
                </c:pt>
                <c:pt idx="12">
                  <c:v>16927674.901361838</c:v>
                </c:pt>
                <c:pt idx="13">
                  <c:v>17032529.666583888</c:v>
                </c:pt>
                <c:pt idx="14">
                  <c:v>17137384.431805938</c:v>
                </c:pt>
                <c:pt idx="15">
                  <c:v>17242239.197027963</c:v>
                </c:pt>
                <c:pt idx="16">
                  <c:v>17324555.087482672</c:v>
                </c:pt>
                <c:pt idx="17">
                  <c:v>17406870.977937356</c:v>
                </c:pt>
                <c:pt idx="18">
                  <c:v>17489186.868392069</c:v>
                </c:pt>
                <c:pt idx="19">
                  <c:v>17571502.758846752</c:v>
                </c:pt>
                <c:pt idx="20">
                  <c:v>17653818.649301413</c:v>
                </c:pt>
                <c:pt idx="21">
                  <c:v>17766186.372779243</c:v>
                </c:pt>
                <c:pt idx="22">
                  <c:v>17858064.210104939</c:v>
                </c:pt>
                <c:pt idx="23">
                  <c:v>17949942.047430631</c:v>
                </c:pt>
                <c:pt idx="24">
                  <c:v>18041819.884756327</c:v>
                </c:pt>
                <c:pt idx="25">
                  <c:v>18133697.722082023</c:v>
                </c:pt>
                <c:pt idx="26">
                  <c:v>18225575.559407689</c:v>
                </c:pt>
                <c:pt idx="27">
                  <c:v>18317453.396733385</c:v>
                </c:pt>
                <c:pt idx="28">
                  <c:v>18409331.234059077</c:v>
                </c:pt>
                <c:pt idx="29">
                  <c:v>18501209.071384776</c:v>
                </c:pt>
                <c:pt idx="30">
                  <c:v>18593086.908710472</c:v>
                </c:pt>
              </c:numCache>
            </c:numRef>
          </c:val>
          <c:smooth val="0"/>
          <c:extLst>
            <c:ext xmlns:c16="http://schemas.microsoft.com/office/drawing/2014/chart" uri="{C3380CC4-5D6E-409C-BE32-E72D297353CC}">
              <c16:uniqueId val="{00000007-F52D-43AE-855E-3F0AD4D10BCA}"/>
            </c:ext>
          </c:extLst>
        </c:ser>
        <c:ser>
          <c:idx val="12"/>
          <c:order val="7"/>
          <c:tx>
            <c:strRef>
              <c:f>'BIFUbC-LPG-propane-or-butane'!$A$9</c:f>
              <c:strCache>
                <c:ptCount val="1"/>
                <c:pt idx="0">
                  <c:v>pulp paper and printing 17T18</c:v>
                </c:pt>
              </c:strCache>
            </c:strRef>
          </c:tx>
          <c:spPr>
            <a:ln w="28575" cap="rnd">
              <a:solidFill>
                <a:schemeClr val="accent1">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'BIFUbC-LPG-propane-or-butane'!$B$9:$AF$9</c:f>
              <c:numCache>
                <c:formatCode>0.E+00</c:formatCode>
                <c:ptCount val="31"/>
                <c:pt idx="0">
                  <c:v>337184352.57390237</c:v>
                </c:pt>
                <c:pt idx="1">
                  <c:v>340300625.31834406</c:v>
                </c:pt>
                <c:pt idx="2">
                  <c:v>343416898.06278443</c:v>
                </c:pt>
                <c:pt idx="3">
                  <c:v>346533170.80722612</c:v>
                </c:pt>
                <c:pt idx="4">
                  <c:v>349649443.55166781</c:v>
                </c:pt>
                <c:pt idx="5">
                  <c:v>352765716.29610801</c:v>
                </c:pt>
                <c:pt idx="6">
                  <c:v>356021349.61222458</c:v>
                </c:pt>
                <c:pt idx="7">
                  <c:v>359276982.92834175</c:v>
                </c:pt>
                <c:pt idx="8">
                  <c:v>362532616.24445748</c:v>
                </c:pt>
                <c:pt idx="9">
                  <c:v>365788249.56057465</c:v>
                </c:pt>
                <c:pt idx="10">
                  <c:v>369043882.87669051</c:v>
                </c:pt>
                <c:pt idx="11">
                  <c:v>371358519.18781614</c:v>
                </c:pt>
                <c:pt idx="12">
                  <c:v>373673155.4989419</c:v>
                </c:pt>
                <c:pt idx="13">
                  <c:v>375987791.81006759</c:v>
                </c:pt>
                <c:pt idx="14">
                  <c:v>378302428.12119335</c:v>
                </c:pt>
                <c:pt idx="15">
                  <c:v>380617064.43231851</c:v>
                </c:pt>
                <c:pt idx="16">
                  <c:v>382434162.09712785</c:v>
                </c:pt>
                <c:pt idx="17">
                  <c:v>384251259.76193666</c:v>
                </c:pt>
                <c:pt idx="18">
                  <c:v>386068357.42674613</c:v>
                </c:pt>
                <c:pt idx="19">
                  <c:v>387885455.09155488</c:v>
                </c:pt>
                <c:pt idx="20">
                  <c:v>389702552.75636321</c:v>
                </c:pt>
                <c:pt idx="21">
                  <c:v>392183035.28292769</c:v>
                </c:pt>
                <c:pt idx="22">
                  <c:v>394211209.9492045</c:v>
                </c:pt>
                <c:pt idx="23">
                  <c:v>396239384.6154812</c:v>
                </c:pt>
                <c:pt idx="24">
                  <c:v>398267559.28175801</c:v>
                </c:pt>
                <c:pt idx="25">
                  <c:v>400295733.94803476</c:v>
                </c:pt>
                <c:pt idx="26">
                  <c:v>402323908.61431086</c:v>
                </c:pt>
                <c:pt idx="27">
                  <c:v>404352083.28058767</c:v>
                </c:pt>
                <c:pt idx="28">
                  <c:v>406380257.94686437</c:v>
                </c:pt>
                <c:pt idx="29">
                  <c:v>408408432.61314112</c:v>
                </c:pt>
                <c:pt idx="30">
                  <c:v>410436607.27941793</c:v>
                </c:pt>
              </c:numCache>
            </c:numRef>
          </c:val>
          <c:smooth val="0"/>
          <c:extLst>
            <c:ext xmlns:c16="http://schemas.microsoft.com/office/drawing/2014/chart" uri="{C3380CC4-5D6E-409C-BE32-E72D297353CC}">
              <c16:uniqueId val="{00000008-F52D-43AE-855E-3F0AD4D10BCA}"/>
            </c:ext>
          </c:extLst>
        </c:ser>
        <c:ser>
          <c:idx val="13"/>
          <c:order val="8"/>
          <c:tx>
            <c:strRef>
              <c:f>'BIFUbC-LPG-propane-or-butane'!$A$10</c:f>
              <c:strCache>
                <c:ptCount val="1"/>
                <c:pt idx="0">
                  <c:v>refined petroleum and coke 19</c:v>
                </c:pt>
              </c:strCache>
            </c:strRef>
          </c:tx>
          <c:spPr>
            <a:ln w="28575" cap="rnd">
              <a:solidFill>
                <a:schemeClr val="accent2">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52D-43AE-855E-3F0AD4D10BCA}"/>
            </c:ext>
          </c:extLst>
        </c:ser>
        <c:ser>
          <c:idx val="14"/>
          <c:order val="9"/>
          <c:tx>
            <c:strRef>
              <c:f>'BIFUbC-LPG-propane-or-butane'!$A$11</c:f>
              <c:strCache>
                <c:ptCount val="1"/>
                <c:pt idx="0">
                  <c:v>chemicals 20</c:v>
                </c:pt>
              </c:strCache>
            </c:strRef>
          </c:tx>
          <c:spPr>
            <a:ln w="28575" cap="rnd">
              <a:solidFill>
                <a:schemeClr val="accent3">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'BIFUbC-LPG-propane-or-butane'!$B$11:$AF$11</c:f>
              <c:numCache>
                <c:formatCode>0.E+00</c:formatCode>
                <c:ptCount val="31"/>
                <c:pt idx="0">
                  <c:v>1316849354674.313</c:v>
                </c:pt>
                <c:pt idx="1">
                  <c:v>1338108847678.4177</c:v>
                </c:pt>
                <c:pt idx="2">
                  <c:v>1359368340682.5225</c:v>
                </c:pt>
                <c:pt idx="3">
                  <c:v>1380627833686.627</c:v>
                </c:pt>
                <c:pt idx="4">
                  <c:v>1401887326690.7317</c:v>
                </c:pt>
                <c:pt idx="5">
                  <c:v>1423146819694.8369</c:v>
                </c:pt>
                <c:pt idx="6">
                  <c:v>1431399851911.6343</c:v>
                </c:pt>
                <c:pt idx="7">
                  <c:v>1439652884128.4321</c:v>
                </c:pt>
                <c:pt idx="8">
                  <c:v>1447905916345.2322</c:v>
                </c:pt>
                <c:pt idx="9">
                  <c:v>1456158948562.03</c:v>
                </c:pt>
                <c:pt idx="10">
                  <c:v>1464411980778.8267</c:v>
                </c:pt>
                <c:pt idx="11">
                  <c:v>1467967699666.4792</c:v>
                </c:pt>
                <c:pt idx="12">
                  <c:v>1471523418554.1326</c:v>
                </c:pt>
                <c:pt idx="13">
                  <c:v>1475079137441.7869</c:v>
                </c:pt>
                <c:pt idx="14">
                  <c:v>1478634856329.4402</c:v>
                </c:pt>
                <c:pt idx="15">
                  <c:v>1482190575217.0947</c:v>
                </c:pt>
                <c:pt idx="16">
                  <c:v>1483696334193.6843</c:v>
                </c:pt>
                <c:pt idx="17">
                  <c:v>1485202093170.2742</c:v>
                </c:pt>
                <c:pt idx="18">
                  <c:v>1486707852146.8643</c:v>
                </c:pt>
                <c:pt idx="19">
                  <c:v>1488213611123.4541</c:v>
                </c:pt>
                <c:pt idx="20">
                  <c:v>1489719370100.0437</c:v>
                </c:pt>
                <c:pt idx="21">
                  <c:v>1493958408958.053</c:v>
                </c:pt>
                <c:pt idx="22">
                  <c:v>1496333847896.9128</c:v>
                </c:pt>
                <c:pt idx="23">
                  <c:v>1498709286835.772</c:v>
                </c:pt>
                <c:pt idx="24">
                  <c:v>1501084725774.6311</c:v>
                </c:pt>
                <c:pt idx="25">
                  <c:v>1503460164713.491</c:v>
                </c:pt>
                <c:pt idx="26">
                  <c:v>1505835603652.3503</c:v>
                </c:pt>
                <c:pt idx="27">
                  <c:v>1508211042591.2102</c:v>
                </c:pt>
                <c:pt idx="28">
                  <c:v>1510586481530.0696</c:v>
                </c:pt>
                <c:pt idx="29">
                  <c:v>1512961920468.9285</c:v>
                </c:pt>
                <c:pt idx="30">
                  <c:v>1515337359407.7886</c:v>
                </c:pt>
              </c:numCache>
            </c:numRef>
          </c:val>
          <c:smooth val="0"/>
          <c:extLst>
            <c:ext xmlns:c16="http://schemas.microsoft.com/office/drawing/2014/chart" uri="{C3380CC4-5D6E-409C-BE32-E72D297353CC}">
              <c16:uniqueId val="{0000000A-F52D-43AE-855E-3F0AD4D10BCA}"/>
            </c:ext>
          </c:extLst>
        </c:ser>
        <c:ser>
          <c:idx val="15"/>
          <c:order val="10"/>
          <c:tx>
            <c:strRef>
              <c:f>'BIFUbC-LPG-propane-or-butane'!$A$12</c:f>
              <c:strCache>
                <c:ptCount val="1"/>
                <c:pt idx="0">
                  <c:v>rubber and plastic products 22</c:v>
                </c:pt>
              </c:strCache>
            </c:strRef>
          </c:tx>
          <c:spPr>
            <a:ln w="28575" cap="rnd">
              <a:solidFill>
                <a:schemeClr val="accent4">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'BIFUbC-LPG-propane-or-butane'!$B$12:$AF$12</c:f>
              <c:numCache>
                <c:formatCode>0.E+00</c:formatCode>
                <c:ptCount val="31"/>
                <c:pt idx="0">
                  <c:v>681939844384.91211</c:v>
                </c:pt>
                <c:pt idx="1">
                  <c:v>692949224690.60913</c:v>
                </c:pt>
                <c:pt idx="2">
                  <c:v>703958604996.30627</c:v>
                </c:pt>
                <c:pt idx="3">
                  <c:v>714967985302.0033</c:v>
                </c:pt>
                <c:pt idx="4">
                  <c:v>725977365607.70044</c:v>
                </c:pt>
                <c:pt idx="5">
                  <c:v>736986745913.39771</c:v>
                </c:pt>
                <c:pt idx="6">
                  <c:v>741260637597.09644</c:v>
                </c:pt>
                <c:pt idx="7">
                  <c:v>745534529280.79529</c:v>
                </c:pt>
                <c:pt idx="8">
                  <c:v>749808420964.49524</c:v>
                </c:pt>
                <c:pt idx="9">
                  <c:v>754082312648.19409</c:v>
                </c:pt>
                <c:pt idx="10">
                  <c:v>758356204331.89246</c:v>
                </c:pt>
                <c:pt idx="11">
                  <c:v>760197558755.85535</c:v>
                </c:pt>
                <c:pt idx="12">
                  <c:v>762038913179.8186</c:v>
                </c:pt>
                <c:pt idx="13">
                  <c:v>763880267603.78247</c:v>
                </c:pt>
                <c:pt idx="14">
                  <c:v>765721622027.74585</c:v>
                </c:pt>
                <c:pt idx="15">
                  <c:v>767562976451.70984</c:v>
                </c:pt>
                <c:pt idx="16">
                  <c:v>768342744493.15796</c:v>
                </c:pt>
                <c:pt idx="17">
                  <c:v>769122512534.60632</c:v>
                </c:pt>
                <c:pt idx="18">
                  <c:v>769902280576.05469</c:v>
                </c:pt>
                <c:pt idx="19">
                  <c:v>770682048617.50305</c:v>
                </c:pt>
                <c:pt idx="20">
                  <c:v>771461816658.95129</c:v>
                </c:pt>
                <c:pt idx="21">
                  <c:v>773657033210.42029</c:v>
                </c:pt>
                <c:pt idx="22">
                  <c:v>774887171232.32983</c:v>
                </c:pt>
                <c:pt idx="23">
                  <c:v>776117309254.23914</c:v>
                </c:pt>
                <c:pt idx="24">
                  <c:v>777347447276.14819</c:v>
                </c:pt>
                <c:pt idx="25">
                  <c:v>778577585298.05786</c:v>
                </c:pt>
                <c:pt idx="26">
                  <c:v>779807723319.96716</c:v>
                </c:pt>
                <c:pt idx="27">
                  <c:v>781037861341.87671</c:v>
                </c:pt>
                <c:pt idx="28">
                  <c:v>782267999363.78601</c:v>
                </c:pt>
                <c:pt idx="29">
                  <c:v>783498137385.69507</c:v>
                </c:pt>
                <c:pt idx="30">
                  <c:v>784728275407.60486</c:v>
                </c:pt>
              </c:numCache>
            </c:numRef>
          </c:val>
          <c:smooth val="0"/>
          <c:extLst>
            <c:ext xmlns:c16="http://schemas.microsoft.com/office/drawing/2014/chart" uri="{C3380CC4-5D6E-409C-BE32-E72D297353CC}">
              <c16:uniqueId val="{0000000B-F52D-43AE-855E-3F0AD4D10BCA}"/>
            </c:ext>
          </c:extLst>
        </c:ser>
        <c:ser>
          <c:idx val="16"/>
          <c:order val="11"/>
          <c:tx>
            <c:strRef>
              <c:f>'BIFUbC-LPG-propane-or-butane'!$A$13</c:f>
              <c:strCache>
                <c:ptCount val="1"/>
                <c:pt idx="0">
                  <c:v>glass and glass products 231</c:v>
                </c:pt>
              </c:strCache>
            </c:strRef>
          </c:tx>
          <c:spPr>
            <a:ln w="28575" cap="rnd">
              <a:solidFill>
                <a:schemeClr val="accent5">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'BIFUbC-LPG-propane-or-butane'!$B$13:$AF$13</c:f>
              <c:numCache>
                <c:formatCode>0.E+00</c:formatCode>
                <c:ptCount val="31"/>
                <c:pt idx="0">
                  <c:v>35863792.073141754</c:v>
                </c:pt>
                <c:pt idx="1">
                  <c:v>36195246.830448024</c:v>
                </c:pt>
                <c:pt idx="2">
                  <c:v>36526701.587754153</c:v>
                </c:pt>
                <c:pt idx="3">
                  <c:v>36858156.345060423</c:v>
                </c:pt>
                <c:pt idx="4">
                  <c:v>37189611.102366701</c:v>
                </c:pt>
                <c:pt idx="5">
                  <c:v>37521065.859672815</c:v>
                </c:pt>
                <c:pt idx="6">
                  <c:v>37867343.364617258</c:v>
                </c:pt>
                <c:pt idx="7">
                  <c:v>38213620.869561762</c:v>
                </c:pt>
                <c:pt idx="8">
                  <c:v>38559898.374506116</c:v>
                </c:pt>
                <c:pt idx="9">
                  <c:v>38906175.879450612</c:v>
                </c:pt>
                <c:pt idx="10">
                  <c:v>39252453.384394981</c:v>
                </c:pt>
                <c:pt idx="11">
                  <c:v>39498644.035750784</c:v>
                </c:pt>
                <c:pt idx="12">
                  <c:v>39744834.687106602</c:v>
                </c:pt>
                <c:pt idx="13">
                  <c:v>39991025.338462412</c:v>
                </c:pt>
                <c:pt idx="14">
                  <c:v>40237215.989818223</c:v>
                </c:pt>
                <c:pt idx="15">
                  <c:v>40483406.641173981</c:v>
                </c:pt>
                <c:pt idx="16">
                  <c:v>40676677.806724377</c:v>
                </c:pt>
                <c:pt idx="17">
                  <c:v>40869948.972274713</c:v>
                </c:pt>
                <c:pt idx="18">
                  <c:v>41063220.137825117</c:v>
                </c:pt>
                <c:pt idx="19">
                  <c:v>41256491.303375453</c:v>
                </c:pt>
                <c:pt idx="20">
                  <c:v>41449762.468925737</c:v>
                </c:pt>
                <c:pt idx="21">
                  <c:v>41713592.948883355</c:v>
                </c:pt>
                <c:pt idx="22">
                  <c:v>41929314.805381492</c:v>
                </c:pt>
                <c:pt idx="23">
                  <c:v>42145036.661879621</c:v>
                </c:pt>
                <c:pt idx="24">
                  <c:v>42360758.518377759</c:v>
                </c:pt>
                <c:pt idx="25">
                  <c:v>42576480.374875896</c:v>
                </c:pt>
                <c:pt idx="26">
                  <c:v>42792202.231373958</c:v>
                </c:pt>
                <c:pt idx="27">
                  <c:v>43007924.087872088</c:v>
                </c:pt>
                <c:pt idx="28">
                  <c:v>43223645.944370218</c:v>
                </c:pt>
                <c:pt idx="29">
                  <c:v>43439367.800868355</c:v>
                </c:pt>
                <c:pt idx="30">
                  <c:v>43655089.657366492</c:v>
                </c:pt>
              </c:numCache>
            </c:numRef>
          </c:val>
          <c:smooth val="0"/>
          <c:extLst>
            <c:ext xmlns:c16="http://schemas.microsoft.com/office/drawing/2014/chart" uri="{C3380CC4-5D6E-409C-BE32-E72D297353CC}">
              <c16:uniqueId val="{0000000C-F52D-43AE-855E-3F0AD4D10BCA}"/>
            </c:ext>
          </c:extLst>
        </c:ser>
        <c:ser>
          <c:idx val="17"/>
          <c:order val="12"/>
          <c:tx>
            <c:strRef>
              <c:f>'BIFUbC-LPG-propane-or-butane'!$A$14</c:f>
              <c:strCache>
                <c:ptCount val="1"/>
                <c:pt idx="0">
                  <c:v>cement and other nonmetallic minerals 239</c:v>
                </c:pt>
              </c:strCache>
            </c:strRef>
          </c:tx>
          <c:spPr>
            <a:ln w="28575" cap="rnd">
              <a:solidFill>
                <a:schemeClr val="accent6">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'BIFUbC-LPG-propane-or-butane'!$B$14:$AF$14</c:f>
              <c:numCache>
                <c:formatCode>0.E+00</c:formatCode>
                <c:ptCount val="31"/>
                <c:pt idx="0">
                  <c:v>992231580.69025517</c:v>
                </c:pt>
                <c:pt idx="1">
                  <c:v>1001401828.9757286</c:v>
                </c:pt>
                <c:pt idx="2">
                  <c:v>1010572077.2611983</c:v>
                </c:pt>
                <c:pt idx="3">
                  <c:v>1019742325.5466719</c:v>
                </c:pt>
                <c:pt idx="4">
                  <c:v>1028912573.8321455</c:v>
                </c:pt>
                <c:pt idx="5">
                  <c:v>1038082822.1176146</c:v>
                </c:pt>
                <c:pt idx="6">
                  <c:v>1047663166.4210775</c:v>
                </c:pt>
                <c:pt idx="7">
                  <c:v>1057243510.724542</c:v>
                </c:pt>
                <c:pt idx="8">
                  <c:v>1066823855.0280026</c:v>
                </c:pt>
                <c:pt idx="9">
                  <c:v>1076404199.3314672</c:v>
                </c:pt>
                <c:pt idx="10">
                  <c:v>1085984543.634928</c:v>
                </c:pt>
                <c:pt idx="11">
                  <c:v>1092795818.3224385</c:v>
                </c:pt>
                <c:pt idx="12">
                  <c:v>1099607093.0099494</c:v>
                </c:pt>
                <c:pt idx="13">
                  <c:v>1106418367.6974602</c:v>
                </c:pt>
                <c:pt idx="14">
                  <c:v>1113229642.3849709</c:v>
                </c:pt>
                <c:pt idx="15">
                  <c:v>1120040917.0724802</c:v>
                </c:pt>
                <c:pt idx="16">
                  <c:v>1125388085.9860411</c:v>
                </c:pt>
                <c:pt idx="17">
                  <c:v>1130735254.8996005</c:v>
                </c:pt>
                <c:pt idx="18">
                  <c:v>1136082423.8131618</c:v>
                </c:pt>
                <c:pt idx="19">
                  <c:v>1141429592.726721</c:v>
                </c:pt>
                <c:pt idx="20">
                  <c:v>1146776761.6402788</c:v>
                </c:pt>
                <c:pt idx="21">
                  <c:v>1154076071.585773</c:v>
                </c:pt>
                <c:pt idx="22">
                  <c:v>1160044376.2822213</c:v>
                </c:pt>
                <c:pt idx="23">
                  <c:v>1166012680.9786696</c:v>
                </c:pt>
                <c:pt idx="24">
                  <c:v>1171980985.675118</c:v>
                </c:pt>
                <c:pt idx="25">
                  <c:v>1177949290.3715665</c:v>
                </c:pt>
                <c:pt idx="26">
                  <c:v>1183917595.068013</c:v>
                </c:pt>
                <c:pt idx="27">
                  <c:v>1189885899.7644613</c:v>
                </c:pt>
                <c:pt idx="28">
                  <c:v>1195854204.4609094</c:v>
                </c:pt>
                <c:pt idx="29">
                  <c:v>1201822509.1573579</c:v>
                </c:pt>
                <c:pt idx="30">
                  <c:v>1207790813.8538063</c:v>
                </c:pt>
              </c:numCache>
            </c:numRef>
          </c:val>
          <c:smooth val="0"/>
          <c:extLst>
            <c:ext xmlns:c16="http://schemas.microsoft.com/office/drawing/2014/chart" uri="{C3380CC4-5D6E-409C-BE32-E72D297353CC}">
              <c16:uniqueId val="{0000000D-F52D-43AE-855E-3F0AD4D10BCA}"/>
            </c:ext>
          </c:extLst>
        </c:ser>
        <c:ser>
          <c:idx val="18"/>
          <c:order val="13"/>
          <c:tx>
            <c:strRef>
              <c:f>'BIFUbC-LPG-propane-or-butane'!$A$15</c:f>
              <c:strCache>
                <c:ptCount val="1"/>
                <c:pt idx="0">
                  <c:v>iron and steel 241</c:v>
                </c:pt>
              </c:strCache>
            </c:strRef>
          </c:tx>
          <c:spPr>
            <a:ln w="28575" cap="rnd">
              <a:solidFill>
                <a:schemeClr val="accent1">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'BIFUbC-LPG-propane-or-butane'!$B$15:$AF$15</c:f>
              <c:numCache>
                <c:formatCode>0.E+00</c:formatCode>
                <c:ptCount val="31"/>
                <c:pt idx="0">
                  <c:v>1541847849.4202304</c:v>
                </c:pt>
                <c:pt idx="1">
                  <c:v>1507078646.6880569</c:v>
                </c:pt>
                <c:pt idx="2">
                  <c:v>1472309443.9558926</c:v>
                </c:pt>
                <c:pt idx="3">
                  <c:v>1437540241.2237191</c:v>
                </c:pt>
                <c:pt idx="4">
                  <c:v>1402771038.4915457</c:v>
                </c:pt>
                <c:pt idx="5">
                  <c:v>1368001835.7593746</c:v>
                </c:pt>
                <c:pt idx="6">
                  <c:v>1363284588.0498588</c:v>
                </c:pt>
                <c:pt idx="7">
                  <c:v>1358567340.3403447</c:v>
                </c:pt>
                <c:pt idx="8">
                  <c:v>1353850092.6308291</c:v>
                </c:pt>
                <c:pt idx="9">
                  <c:v>1349132844.9213135</c:v>
                </c:pt>
                <c:pt idx="10">
                  <c:v>1344415597.2117991</c:v>
                </c:pt>
                <c:pt idx="11">
                  <c:v>1334981101.7927694</c:v>
                </c:pt>
                <c:pt idx="12">
                  <c:v>1325546606.3737385</c:v>
                </c:pt>
                <c:pt idx="13">
                  <c:v>1316112110.9547098</c:v>
                </c:pt>
                <c:pt idx="14">
                  <c:v>1306677615.5356789</c:v>
                </c:pt>
                <c:pt idx="15">
                  <c:v>1297243120.1166484</c:v>
                </c:pt>
                <c:pt idx="16">
                  <c:v>1283091376.9881048</c:v>
                </c:pt>
                <c:pt idx="17">
                  <c:v>1268939633.8595595</c:v>
                </c:pt>
                <c:pt idx="18">
                  <c:v>1254787890.7310143</c:v>
                </c:pt>
                <c:pt idx="19">
                  <c:v>1240636147.602469</c:v>
                </c:pt>
                <c:pt idx="20">
                  <c:v>1226484404.473922</c:v>
                </c:pt>
                <c:pt idx="21">
                  <c:v>1218622324.9580643</c:v>
                </c:pt>
                <c:pt idx="22">
                  <c:v>1206471838.4335573</c:v>
                </c:pt>
                <c:pt idx="23">
                  <c:v>1194321351.9090505</c:v>
                </c:pt>
                <c:pt idx="24">
                  <c:v>1182170865.3845391</c:v>
                </c:pt>
                <c:pt idx="25">
                  <c:v>1170020378.8600323</c:v>
                </c:pt>
                <c:pt idx="26">
                  <c:v>1157869892.3355255</c:v>
                </c:pt>
                <c:pt idx="27">
                  <c:v>1145719405.8110142</c:v>
                </c:pt>
                <c:pt idx="28">
                  <c:v>1133568919.2865074</c:v>
                </c:pt>
                <c:pt idx="29">
                  <c:v>1121418432.7620003</c:v>
                </c:pt>
                <c:pt idx="30">
                  <c:v>1109267946.237489</c:v>
                </c:pt>
              </c:numCache>
            </c:numRef>
          </c:val>
          <c:smooth val="0"/>
          <c:extLst>
            <c:ext xmlns:c16="http://schemas.microsoft.com/office/drawing/2014/chart" uri="{C3380CC4-5D6E-409C-BE32-E72D297353CC}">
              <c16:uniqueId val="{0000000E-F52D-43AE-855E-3F0AD4D10BCA}"/>
            </c:ext>
          </c:extLst>
        </c:ser>
        <c:ser>
          <c:idx val="19"/>
          <c:order val="14"/>
          <c:tx>
            <c:strRef>
              <c:f>'BIFUbC-LPG-propane-or-butane'!$A$16</c:f>
              <c:strCache>
                <c:ptCount val="1"/>
                <c:pt idx="0">
                  <c:v>other metals 242</c:v>
                </c:pt>
              </c:strCache>
            </c:strRef>
          </c:tx>
          <c:spPr>
            <a:ln w="28575" cap="rnd">
              <a:solidFill>
                <a:schemeClr val="accent2">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'BIFUbC-LPG-propane-or-butane'!$B$16:$AF$16</c:f>
              <c:numCache>
                <c:formatCode>0.00E+00</c:formatCode>
                <c:ptCount val="31"/>
                <c:pt idx="0">
                  <c:v>987276925.48980761</c:v>
                </c:pt>
                <c:pt idx="1">
                  <c:v>991207168.02758622</c:v>
                </c:pt>
                <c:pt idx="2">
                  <c:v>995137410.56536317</c:v>
                </c:pt>
                <c:pt idx="3">
                  <c:v>999067653.10314178</c:v>
                </c:pt>
                <c:pt idx="4">
                  <c:v>1002997895.6409186</c:v>
                </c:pt>
                <c:pt idx="5">
                  <c:v>1006928138.1786971</c:v>
                </c:pt>
                <c:pt idx="6">
                  <c:v>1006561315.5418377</c:v>
                </c:pt>
                <c:pt idx="7">
                  <c:v>1006194492.9049786</c:v>
                </c:pt>
                <c:pt idx="8">
                  <c:v>1005827670.2681192</c:v>
                </c:pt>
                <c:pt idx="9">
                  <c:v>1005460847.6312599</c:v>
                </c:pt>
                <c:pt idx="10">
                  <c:v>1005094024.9944007</c:v>
                </c:pt>
                <c:pt idx="11">
                  <c:v>1002893089.1732453</c:v>
                </c:pt>
                <c:pt idx="12">
                  <c:v>1000692153.3520896</c:v>
                </c:pt>
                <c:pt idx="13">
                  <c:v>998491217.53093398</c:v>
                </c:pt>
                <c:pt idx="14">
                  <c:v>996290281.70977831</c:v>
                </c:pt>
                <c:pt idx="15">
                  <c:v>994089345.88862252</c:v>
                </c:pt>
                <c:pt idx="16">
                  <c:v>994089345.88862252</c:v>
                </c:pt>
                <c:pt idx="17">
                  <c:v>994089345.88862252</c:v>
                </c:pt>
                <c:pt idx="18">
                  <c:v>994089345.88862252</c:v>
                </c:pt>
                <c:pt idx="19">
                  <c:v>994089345.88862252</c:v>
                </c:pt>
                <c:pt idx="20">
                  <c:v>994089345.88862252</c:v>
                </c:pt>
                <c:pt idx="21">
                  <c:v>991154764.7937479</c:v>
                </c:pt>
                <c:pt idx="22">
                  <c:v>990221034.44537914</c:v>
                </c:pt>
                <c:pt idx="23">
                  <c:v>989287304.09701002</c:v>
                </c:pt>
                <c:pt idx="24">
                  <c:v>988353573.74864078</c:v>
                </c:pt>
                <c:pt idx="25">
                  <c:v>987419843.40027177</c:v>
                </c:pt>
                <c:pt idx="26">
                  <c:v>986486113.05190289</c:v>
                </c:pt>
                <c:pt idx="27">
                  <c:v>985552382.70353365</c:v>
                </c:pt>
                <c:pt idx="28">
                  <c:v>984618652.35516465</c:v>
                </c:pt>
                <c:pt idx="29">
                  <c:v>983684922.00679529</c:v>
                </c:pt>
                <c:pt idx="30">
                  <c:v>982751191.65842628</c:v>
                </c:pt>
              </c:numCache>
            </c:numRef>
          </c:val>
          <c:smooth val="0"/>
          <c:extLst>
            <c:ext xmlns:c16="http://schemas.microsoft.com/office/drawing/2014/chart" uri="{C3380CC4-5D6E-409C-BE32-E72D297353CC}">
              <c16:uniqueId val="{0000000F-F52D-43AE-855E-3F0AD4D10BCA}"/>
            </c:ext>
          </c:extLst>
        </c:ser>
        <c:ser>
          <c:idx val="20"/>
          <c:order val="15"/>
          <c:tx>
            <c:strRef>
              <c:f>'BIFUbC-LPG-propane-or-butane'!$A$17</c:f>
              <c:strCache>
                <c:ptCount val="1"/>
                <c:pt idx="0">
                  <c:v>metal products except machinery and vehicles 25</c:v>
                </c:pt>
              </c:strCache>
            </c:strRef>
          </c:tx>
          <c:spPr>
            <a:ln w="28575" cap="rnd">
              <a:solidFill>
                <a:schemeClr val="accent3">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'BIFUbC-LPG-propane-or-butane'!$B$17:$AF$17</c:f>
              <c:numCache>
                <c:formatCode>0.00E+00</c:formatCode>
                <c:ptCount val="31"/>
                <c:pt idx="0">
                  <c:v>8391853866.6633654</c:v>
                </c:pt>
                <c:pt idx="1">
                  <c:v>8425260928.2344818</c:v>
                </c:pt>
                <c:pt idx="2">
                  <c:v>8458667989.8055868</c:v>
                </c:pt>
                <c:pt idx="3">
                  <c:v>8492075051.3767033</c:v>
                </c:pt>
                <c:pt idx="4">
                  <c:v>8525482112.9478083</c:v>
                </c:pt>
                <c:pt idx="5">
                  <c:v>8558889174.5189247</c:v>
                </c:pt>
                <c:pt idx="6">
                  <c:v>8555771182.1056204</c:v>
                </c:pt>
                <c:pt idx="7">
                  <c:v>8552653189.6923161</c:v>
                </c:pt>
                <c:pt idx="8">
                  <c:v>8549535197.2790146</c:v>
                </c:pt>
                <c:pt idx="9">
                  <c:v>8546417204.8657084</c:v>
                </c:pt>
                <c:pt idx="10">
                  <c:v>8543299212.4524059</c:v>
                </c:pt>
                <c:pt idx="11">
                  <c:v>8524591257.9725838</c:v>
                </c:pt>
                <c:pt idx="12">
                  <c:v>8505883303.4927616</c:v>
                </c:pt>
                <c:pt idx="13">
                  <c:v>8487175349.0129385</c:v>
                </c:pt>
                <c:pt idx="14">
                  <c:v>8468467394.5331163</c:v>
                </c:pt>
                <c:pt idx="15">
                  <c:v>8449759440.0532904</c:v>
                </c:pt>
                <c:pt idx="16">
                  <c:v>8449759440.0532904</c:v>
                </c:pt>
                <c:pt idx="17">
                  <c:v>8449759440.0532904</c:v>
                </c:pt>
                <c:pt idx="18">
                  <c:v>8449759440.0532904</c:v>
                </c:pt>
                <c:pt idx="19">
                  <c:v>8449759440.0532904</c:v>
                </c:pt>
                <c:pt idx="20">
                  <c:v>8449759440.0532904</c:v>
                </c:pt>
                <c:pt idx="21">
                  <c:v>8424815500.7468567</c:v>
                </c:pt>
                <c:pt idx="22">
                  <c:v>8416878792.7857218</c:v>
                </c:pt>
                <c:pt idx="23">
                  <c:v>8408942084.824585</c:v>
                </c:pt>
                <c:pt idx="24">
                  <c:v>8401005376.8634472</c:v>
                </c:pt>
                <c:pt idx="25">
                  <c:v>8393068668.9023085</c:v>
                </c:pt>
                <c:pt idx="26">
                  <c:v>8385131960.9411736</c:v>
                </c:pt>
                <c:pt idx="27">
                  <c:v>8377195252.9800367</c:v>
                </c:pt>
                <c:pt idx="28">
                  <c:v>8369258545.018898</c:v>
                </c:pt>
                <c:pt idx="29">
                  <c:v>8361321837.0577602</c:v>
                </c:pt>
                <c:pt idx="30">
                  <c:v>8353385129.0966234</c:v>
                </c:pt>
              </c:numCache>
            </c:numRef>
          </c:val>
          <c:smooth val="0"/>
          <c:extLst>
            <c:ext xmlns:c16="http://schemas.microsoft.com/office/drawing/2014/chart" uri="{C3380CC4-5D6E-409C-BE32-E72D297353CC}">
              <c16:uniqueId val="{00000010-F52D-43AE-855E-3F0AD4D10BCA}"/>
            </c:ext>
          </c:extLst>
        </c:ser>
        <c:ser>
          <c:idx val="21"/>
          <c:order val="16"/>
          <c:tx>
            <c:strRef>
              <c:f>'BIFUbC-LPG-propane-or-butane'!$A$18</c:f>
              <c:strCache>
                <c:ptCount val="1"/>
                <c:pt idx="0">
                  <c:v>computers and electronics 26</c:v>
                </c:pt>
              </c:strCache>
            </c:strRef>
          </c:tx>
          <c:spPr>
            <a:ln w="28575" cap="rnd">
              <a:solidFill>
                <a:schemeClr val="accent4">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52D-43AE-855E-3F0AD4D10BCA}"/>
            </c:ext>
          </c:extLst>
        </c:ser>
        <c:ser>
          <c:idx val="22"/>
          <c:order val="17"/>
          <c:tx>
            <c:strRef>
              <c:f>'BIFUbC-LPG-propane-or-butane'!$A$19</c:f>
              <c:strCache>
                <c:ptCount val="1"/>
                <c:pt idx="0">
                  <c:v>appliances and electrical equipment 27</c:v>
                </c:pt>
              </c:strCache>
            </c:strRef>
          </c:tx>
          <c:spPr>
            <a:ln w="28575" cap="rnd">
              <a:solidFill>
                <a:schemeClr val="accent5">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52D-43AE-855E-3F0AD4D10BCA}"/>
            </c:ext>
          </c:extLst>
        </c:ser>
        <c:ser>
          <c:idx val="23"/>
          <c:order val="18"/>
          <c:tx>
            <c:strRef>
              <c:f>'BIFUbC-LPG-propane-or-butane'!$A$20</c:f>
              <c:strCache>
                <c:ptCount val="1"/>
                <c:pt idx="0">
                  <c:v>other machinery 28</c:v>
                </c:pt>
              </c:strCache>
            </c:strRef>
          </c:tx>
          <c:spPr>
            <a:ln w="28575" cap="rnd">
              <a:solidFill>
                <a:schemeClr val="accent6">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52D-43AE-855E-3F0AD4D10BCA}"/>
            </c:ext>
          </c:extLst>
        </c:ser>
        <c:ser>
          <c:idx val="24"/>
          <c:order val="19"/>
          <c:tx>
            <c:strRef>
              <c:f>'BIFUbC-LPG-propane-or-butane'!$A$21</c:f>
              <c:strCache>
                <c:ptCount val="1"/>
                <c:pt idx="0">
                  <c:v>road vehicles 29</c:v>
                </c:pt>
              </c:strCache>
            </c:strRef>
          </c:tx>
          <c:spPr>
            <a:ln w="28575" cap="rnd">
              <a:solidFill>
                <a:schemeClr val="accent1">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52D-43AE-855E-3F0AD4D10BCA}"/>
            </c:ext>
          </c:extLst>
        </c:ser>
        <c:ser>
          <c:idx val="25"/>
          <c:order val="20"/>
          <c:tx>
            <c:strRef>
              <c:f>'BIFUbC-LPG-propane-or-butane'!$A$22</c:f>
              <c:strCache>
                <c:ptCount val="1"/>
                <c:pt idx="0">
                  <c:v>nonroad vehicles 30</c:v>
                </c:pt>
              </c:strCache>
            </c:strRef>
          </c:tx>
          <c:spPr>
            <a:ln w="28575" cap="rnd">
              <a:solidFill>
                <a:schemeClr val="accent2">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52D-43AE-855E-3F0AD4D10BCA}"/>
            </c:ext>
          </c:extLst>
        </c:ser>
        <c:ser>
          <c:idx val="0"/>
          <c:order val="21"/>
          <c:tx>
            <c:strRef>
              <c:f>'BIFUbC-LPG-propane-or-butane'!$A$23</c:f>
              <c:strCache>
                <c:ptCount val="1"/>
                <c:pt idx="0">
                  <c:v>other manufacturing 31T33</c:v>
                </c:pt>
              </c:strCache>
            </c:strRef>
          </c:tx>
          <c:spPr>
            <a:ln w="28575" cap="rnd">
              <a:solidFill>
                <a:schemeClr val="accent1"/>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'BIFUbC-LPG-propane-or-butane'!$B$23:$AF$23</c:f>
              <c:numCache>
                <c:formatCode>0.E+00</c:formatCode>
                <c:ptCount val="31"/>
                <c:pt idx="0">
                  <c:v>54537097188.65007</c:v>
                </c:pt>
                <c:pt idx="1">
                  <c:v>55041131460.206917</c:v>
                </c:pt>
                <c:pt idx="2">
                  <c:v>55545165731.763565</c:v>
                </c:pt>
                <c:pt idx="3">
                  <c:v>56049200003.320419</c:v>
                </c:pt>
                <c:pt idx="4">
                  <c:v>56553234274.877281</c:v>
                </c:pt>
                <c:pt idx="5">
                  <c:v>57057268546.433899</c:v>
                </c:pt>
                <c:pt idx="6">
                  <c:v>57583843368.830925</c:v>
                </c:pt>
                <c:pt idx="7">
                  <c:v>58110418191.228035</c:v>
                </c:pt>
                <c:pt idx="8">
                  <c:v>58636993013.624924</c:v>
                </c:pt>
                <c:pt idx="9">
                  <c:v>59163567836.022034</c:v>
                </c:pt>
                <c:pt idx="10">
                  <c:v>59690142658.418938</c:v>
                </c:pt>
                <c:pt idx="11">
                  <c:v>60064518113.544991</c:v>
                </c:pt>
                <c:pt idx="12">
                  <c:v>60438893568.671059</c:v>
                </c:pt>
                <c:pt idx="13">
                  <c:v>60813269023.797119</c:v>
                </c:pt>
                <c:pt idx="14">
                  <c:v>61187644478.923187</c:v>
                </c:pt>
                <c:pt idx="15">
                  <c:v>61562019934.049164</c:v>
                </c:pt>
                <c:pt idx="16">
                  <c:v>61855922160.503326</c:v>
                </c:pt>
                <c:pt idx="17">
                  <c:v>62149824386.957405</c:v>
                </c:pt>
                <c:pt idx="18">
                  <c:v>62443726613.411591</c:v>
                </c:pt>
                <c:pt idx="19">
                  <c:v>62737628839.865662</c:v>
                </c:pt>
                <c:pt idx="20">
                  <c:v>63031531066.319656</c:v>
                </c:pt>
                <c:pt idx="21">
                  <c:v>63432730931.003021</c:v>
                </c:pt>
                <c:pt idx="22">
                  <c:v>63760773315.075554</c:v>
                </c:pt>
                <c:pt idx="23">
                  <c:v>64088815699.148064</c:v>
                </c:pt>
                <c:pt idx="24">
                  <c:v>64416858083.220596</c:v>
                </c:pt>
                <c:pt idx="25">
                  <c:v>64744900467.293121</c:v>
                </c:pt>
                <c:pt idx="26">
                  <c:v>65072942851.36554</c:v>
                </c:pt>
                <c:pt idx="27">
                  <c:v>65400985235.438072</c:v>
                </c:pt>
                <c:pt idx="28">
                  <c:v>65729027619.510582</c:v>
                </c:pt>
                <c:pt idx="29">
                  <c:v>66057070003.583115</c:v>
                </c:pt>
                <c:pt idx="30">
                  <c:v>66385112387.65564</c:v>
                </c:pt>
              </c:numCache>
            </c:numRef>
          </c:val>
          <c:smooth val="0"/>
          <c:extLst>
            <c:ext xmlns:c16="http://schemas.microsoft.com/office/drawing/2014/chart" uri="{C3380CC4-5D6E-409C-BE32-E72D297353CC}">
              <c16:uniqueId val="{00000016-F52D-43AE-855E-3F0AD4D10BCA}"/>
            </c:ext>
          </c:extLst>
        </c:ser>
        <c:ser>
          <c:idx val="1"/>
          <c:order val="22"/>
          <c:tx>
            <c:strRef>
              <c:f>'BIFUbC-LPG-propane-or-butane'!$A$24</c:f>
              <c:strCache>
                <c:ptCount val="1"/>
                <c:pt idx="0">
                  <c:v>energy pipelines and gas processing 352T353</c:v>
                </c:pt>
              </c:strCache>
            </c:strRef>
          </c:tx>
          <c:spPr>
            <a:ln w="28575" cap="rnd">
              <a:solidFill>
                <a:schemeClr val="accent2"/>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'BIFUbC-LPG-propane-or-butane'!$B$24:$AF$24</c:f>
              <c:numCache>
                <c:formatCode>0.E+00</c:formatCode>
                <c:ptCount val="31"/>
                <c:pt idx="0">
                  <c:v>3671636195.5753059</c:v>
                </c:pt>
                <c:pt idx="1">
                  <c:v>3697634873.4123187</c:v>
                </c:pt>
                <c:pt idx="2">
                  <c:v>3723633551.2493248</c:v>
                </c:pt>
                <c:pt idx="3">
                  <c:v>3749632229.0863304</c:v>
                </c:pt>
                <c:pt idx="4">
                  <c:v>3775630906.9233365</c:v>
                </c:pt>
                <c:pt idx="5">
                  <c:v>3801629584.7603493</c:v>
                </c:pt>
                <c:pt idx="6">
                  <c:v>3870742736.6770539</c:v>
                </c:pt>
                <c:pt idx="7">
                  <c:v>3939855888.5937581</c:v>
                </c:pt>
                <c:pt idx="8">
                  <c:v>4008969040.5104895</c:v>
                </c:pt>
                <c:pt idx="9">
                  <c:v>4078082192.4271936</c:v>
                </c:pt>
                <c:pt idx="10">
                  <c:v>4147195344.3439069</c:v>
                </c:pt>
                <c:pt idx="11">
                  <c:v>4197405290.9166174</c:v>
                </c:pt>
                <c:pt idx="12">
                  <c:v>4247615237.489337</c:v>
                </c:pt>
                <c:pt idx="13">
                  <c:v>4297825184.0620699</c:v>
                </c:pt>
                <c:pt idx="14">
                  <c:v>4348035130.6347895</c:v>
                </c:pt>
                <c:pt idx="15">
                  <c:v>4398245077.2075119</c:v>
                </c:pt>
                <c:pt idx="16">
                  <c:v>4481860616.6051664</c:v>
                </c:pt>
                <c:pt idx="17">
                  <c:v>4565476156.0028496</c:v>
                </c:pt>
                <c:pt idx="18">
                  <c:v>4649091695.400507</c:v>
                </c:pt>
                <c:pt idx="19">
                  <c:v>4732707234.7981644</c:v>
                </c:pt>
                <c:pt idx="20">
                  <c:v>4816322774.1958504</c:v>
                </c:pt>
                <c:pt idx="21">
                  <c:v>4855397523.1602726</c:v>
                </c:pt>
                <c:pt idx="22">
                  <c:v>4924840992.874609</c:v>
                </c:pt>
                <c:pt idx="23">
                  <c:v>4994284462.5889721</c:v>
                </c:pt>
                <c:pt idx="24">
                  <c:v>5063727932.3033352</c:v>
                </c:pt>
                <c:pt idx="25">
                  <c:v>5133171402.0176983</c:v>
                </c:pt>
                <c:pt idx="26">
                  <c:v>5202614871.7320347</c:v>
                </c:pt>
                <c:pt idx="27">
                  <c:v>5272058341.4463978</c:v>
                </c:pt>
                <c:pt idx="28">
                  <c:v>5341501811.1607618</c:v>
                </c:pt>
                <c:pt idx="29">
                  <c:v>5410945280.8751249</c:v>
                </c:pt>
                <c:pt idx="30">
                  <c:v>5480388750.589488</c:v>
                </c:pt>
              </c:numCache>
            </c:numRef>
          </c:val>
          <c:smooth val="0"/>
          <c:extLst>
            <c:ext xmlns:c16="http://schemas.microsoft.com/office/drawing/2014/chart" uri="{C3380CC4-5D6E-409C-BE32-E72D297353CC}">
              <c16:uniqueId val="{00000017-F52D-43AE-855E-3F0AD4D10BCA}"/>
            </c:ext>
          </c:extLst>
        </c:ser>
        <c:ser>
          <c:idx val="2"/>
          <c:order val="23"/>
          <c:tx>
            <c:strRef>
              <c:f>'BIFUbC-LPG-propane-or-butane'!$A$25</c:f>
              <c:strCache>
                <c:ptCount val="1"/>
                <c:pt idx="0">
                  <c:v>water and waste 36T39</c:v>
                </c:pt>
              </c:strCache>
            </c:strRef>
          </c:tx>
          <c:spPr>
            <a:ln w="28575" cap="rnd">
              <a:solidFill>
                <a:schemeClr val="accent3"/>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F52D-43AE-855E-3F0AD4D10BCA}"/>
            </c:ext>
          </c:extLst>
        </c:ser>
        <c:ser>
          <c:idx val="3"/>
          <c:order val="24"/>
          <c:tx>
            <c:strRef>
              <c:f>'BIFUbC-LPG-propane-or-butane'!$A$26</c:f>
              <c:strCache>
                <c:ptCount val="1"/>
                <c:pt idx="0">
                  <c:v>construction 41T43</c:v>
                </c:pt>
              </c:strCache>
            </c:strRef>
          </c:tx>
          <c:spPr>
            <a:ln w="28575" cap="rnd">
              <a:solidFill>
                <a:schemeClr val="accent4"/>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'BIFUbC-LPG-propane-or-butane'!$B$26:$AF$26</c:f>
              <c:numCache>
                <c:formatCode>0.E+00</c:formatCode>
                <c:ptCount val="31"/>
                <c:pt idx="0">
                  <c:v>1276990664.5975537</c:v>
                </c:pt>
                <c:pt idx="1">
                  <c:v>1288792668.9687963</c:v>
                </c:pt>
                <c:pt idx="2">
                  <c:v>1300594673.340034</c:v>
                </c:pt>
                <c:pt idx="3">
                  <c:v>1312396677.7112768</c:v>
                </c:pt>
                <c:pt idx="4">
                  <c:v>1324198682.0825195</c:v>
                </c:pt>
                <c:pt idx="5">
                  <c:v>1336000686.4537563</c:v>
                </c:pt>
                <c:pt idx="6">
                  <c:v>1348330479.6968236</c:v>
                </c:pt>
                <c:pt idx="7">
                  <c:v>1360660272.9398928</c:v>
                </c:pt>
                <c:pt idx="8">
                  <c:v>1372990066.1829569</c:v>
                </c:pt>
                <c:pt idx="9">
                  <c:v>1385319859.4260259</c:v>
                </c:pt>
                <c:pt idx="10">
                  <c:v>1397649652.6690903</c:v>
                </c:pt>
                <c:pt idx="11">
                  <c:v>1406415685.0744586</c:v>
                </c:pt>
                <c:pt idx="12">
                  <c:v>1415181717.4798274</c:v>
                </c:pt>
                <c:pt idx="13">
                  <c:v>1423947749.885196</c:v>
                </c:pt>
                <c:pt idx="14">
                  <c:v>1432713782.2905648</c:v>
                </c:pt>
                <c:pt idx="15">
                  <c:v>1441479814.6959312</c:v>
                </c:pt>
                <c:pt idx="16">
                  <c:v>1448361559.7618294</c:v>
                </c:pt>
                <c:pt idx="17">
                  <c:v>1455243304.8277256</c:v>
                </c:pt>
                <c:pt idx="18">
                  <c:v>1462125049.8936243</c:v>
                </c:pt>
                <c:pt idx="19">
                  <c:v>1469006794.9595203</c:v>
                </c:pt>
                <c:pt idx="20">
                  <c:v>1475888540.0254147</c:v>
                </c:pt>
                <c:pt idx="21">
                  <c:v>1485282668.2106068</c:v>
                </c:pt>
                <c:pt idx="22">
                  <c:v>1492963807.9053707</c:v>
                </c:pt>
                <c:pt idx="23">
                  <c:v>1500644947.6001346</c:v>
                </c:pt>
                <c:pt idx="24">
                  <c:v>1508326087.2948985</c:v>
                </c:pt>
                <c:pt idx="25">
                  <c:v>1516007226.9896626</c:v>
                </c:pt>
                <c:pt idx="26">
                  <c:v>1523688366.6844239</c:v>
                </c:pt>
                <c:pt idx="27">
                  <c:v>1531369506.3791881</c:v>
                </c:pt>
                <c:pt idx="28">
                  <c:v>1539050646.0739517</c:v>
                </c:pt>
                <c:pt idx="29">
                  <c:v>1546731785.7687159</c:v>
                </c:pt>
                <c:pt idx="30">
                  <c:v>1554412925.4634798</c:v>
                </c:pt>
              </c:numCache>
            </c:numRef>
          </c:val>
          <c:smooth val="0"/>
          <c:extLst>
            <c:ext xmlns:c16="http://schemas.microsoft.com/office/drawing/2014/chart" uri="{C3380CC4-5D6E-409C-BE32-E72D297353CC}">
              <c16:uniqueId val="{00000019-F52D-43AE-855E-3F0AD4D10BCA}"/>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12</xdr:col>
      <xdr:colOff>137160</xdr:colOff>
      <xdr:row>1</xdr:row>
      <xdr:rowOff>195284</xdr:rowOff>
    </xdr:from>
    <xdr:to>
      <xdr:col>23</xdr:col>
      <xdr:colOff>83820</xdr:colOff>
      <xdr:row>26</xdr:row>
      <xdr:rowOff>114300</xdr:rowOff>
    </xdr:to>
    <xdr:pic>
      <xdr:nvPicPr>
        <xdr:cNvPr id="2" name="그림 1">
          <a:extLst>
            <a:ext uri="{FF2B5EF4-FFF2-40B4-BE49-F238E27FC236}">
              <a16:creationId xmlns:a16="http://schemas.microsoft.com/office/drawing/2014/main" id="{982955D9-FC4F-4483-B9DF-329F3A478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09360" y="576284"/>
          <a:ext cx="7574280" cy="39499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632460</xdr:colOff>
      <xdr:row>26</xdr:row>
      <xdr:rowOff>201385</xdr:rowOff>
    </xdr:from>
    <xdr:to>
      <xdr:col>23</xdr:col>
      <xdr:colOff>655320</xdr:colOff>
      <xdr:row>59</xdr:row>
      <xdr:rowOff>102325</xdr:rowOff>
    </xdr:to>
    <xdr:graphicFrame macro="">
      <xdr:nvGraphicFramePr>
        <xdr:cNvPr id="2" name="차트 1">
          <a:extLst>
            <a:ext uri="{FF2B5EF4-FFF2-40B4-BE49-F238E27FC236}">
              <a16:creationId xmlns:a16="http://schemas.microsoft.com/office/drawing/2014/main" id="{588079D1-0452-4C31-903E-8EC3A8C1B2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29</xdr:row>
      <xdr:rowOff>0</xdr:rowOff>
    </xdr:from>
    <xdr:to>
      <xdr:col>18</xdr:col>
      <xdr:colOff>578032</xdr:colOff>
      <xdr:row>61</xdr:row>
      <xdr:rowOff>14152</xdr:rowOff>
    </xdr:to>
    <xdr:graphicFrame macro="">
      <xdr:nvGraphicFramePr>
        <xdr:cNvPr id="2" name="차트 1">
          <a:extLst>
            <a:ext uri="{FF2B5EF4-FFF2-40B4-BE49-F238E27FC236}">
              <a16:creationId xmlns:a16="http://schemas.microsoft.com/office/drawing/2014/main" id="{05AAF8FF-9C5E-4914-B579-7BA6A8159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28</xdr:row>
      <xdr:rowOff>0</xdr:rowOff>
    </xdr:from>
    <xdr:to>
      <xdr:col>16</xdr:col>
      <xdr:colOff>59872</xdr:colOff>
      <xdr:row>60</xdr:row>
      <xdr:rowOff>14152</xdr:rowOff>
    </xdr:to>
    <xdr:graphicFrame macro="">
      <xdr:nvGraphicFramePr>
        <xdr:cNvPr id="2" name="차트 1">
          <a:extLst>
            <a:ext uri="{FF2B5EF4-FFF2-40B4-BE49-F238E27FC236}">
              <a16:creationId xmlns:a16="http://schemas.microsoft.com/office/drawing/2014/main" id="{435E1723-6266-40A0-A00B-180EFAEC3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29</xdr:row>
      <xdr:rowOff>0</xdr:rowOff>
    </xdr:from>
    <xdr:to>
      <xdr:col>15</xdr:col>
      <xdr:colOff>776152</xdr:colOff>
      <xdr:row>61</xdr:row>
      <xdr:rowOff>14152</xdr:rowOff>
    </xdr:to>
    <xdr:graphicFrame macro="">
      <xdr:nvGraphicFramePr>
        <xdr:cNvPr id="2" name="차트 1">
          <a:extLst>
            <a:ext uri="{FF2B5EF4-FFF2-40B4-BE49-F238E27FC236}">
              <a16:creationId xmlns:a16="http://schemas.microsoft.com/office/drawing/2014/main" id="{3B7D40BB-234A-4DA4-9934-30EA6AB0B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28</xdr:row>
      <xdr:rowOff>0</xdr:rowOff>
    </xdr:from>
    <xdr:to>
      <xdr:col>19</xdr:col>
      <xdr:colOff>669472</xdr:colOff>
      <xdr:row>60</xdr:row>
      <xdr:rowOff>14152</xdr:rowOff>
    </xdr:to>
    <xdr:graphicFrame macro="">
      <xdr:nvGraphicFramePr>
        <xdr:cNvPr id="2" name="차트 1">
          <a:extLst>
            <a:ext uri="{FF2B5EF4-FFF2-40B4-BE49-F238E27FC236}">
              <a16:creationId xmlns:a16="http://schemas.microsoft.com/office/drawing/2014/main" id="{F9603BA7-2C8C-4486-A76D-741AC1DCD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68580</xdr:colOff>
      <xdr:row>27</xdr:row>
      <xdr:rowOff>53340</xdr:rowOff>
    </xdr:from>
    <xdr:to>
      <xdr:col>15</xdr:col>
      <xdr:colOff>524692</xdr:colOff>
      <xdr:row>59</xdr:row>
      <xdr:rowOff>67492</xdr:rowOff>
    </xdr:to>
    <xdr:graphicFrame macro="">
      <xdr:nvGraphicFramePr>
        <xdr:cNvPr id="2" name="차트 1">
          <a:extLst>
            <a:ext uri="{FF2B5EF4-FFF2-40B4-BE49-F238E27FC236}">
              <a16:creationId xmlns:a16="http://schemas.microsoft.com/office/drawing/2014/main" id="{EC6B96FD-C4C3-435B-81B9-AD3034673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27</xdr:row>
      <xdr:rowOff>0</xdr:rowOff>
    </xdr:from>
    <xdr:to>
      <xdr:col>16</xdr:col>
      <xdr:colOff>578032</xdr:colOff>
      <xdr:row>59</xdr:row>
      <xdr:rowOff>14152</xdr:rowOff>
    </xdr:to>
    <xdr:graphicFrame macro="">
      <xdr:nvGraphicFramePr>
        <xdr:cNvPr id="2" name="차트 1">
          <a:extLst>
            <a:ext uri="{FF2B5EF4-FFF2-40B4-BE49-F238E27FC236}">
              <a16:creationId xmlns:a16="http://schemas.microsoft.com/office/drawing/2014/main" id="{94ABACD2-ACF1-4E4A-9174-17C2EF3C0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27</xdr:row>
      <xdr:rowOff>0</xdr:rowOff>
    </xdr:from>
    <xdr:to>
      <xdr:col>13</xdr:col>
      <xdr:colOff>913312</xdr:colOff>
      <xdr:row>59</xdr:row>
      <xdr:rowOff>14152</xdr:rowOff>
    </xdr:to>
    <xdr:graphicFrame macro="">
      <xdr:nvGraphicFramePr>
        <xdr:cNvPr id="2" name="차트 1">
          <a:extLst>
            <a:ext uri="{FF2B5EF4-FFF2-40B4-BE49-F238E27FC236}">
              <a16:creationId xmlns:a16="http://schemas.microsoft.com/office/drawing/2014/main" id="{C359E138-D83C-4D34-ACF3-4894A3E34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kesis.net/crosseditor/binary/files/000003/20200408125915600_6PUNL17L.xlsb" TargetMode="External"/><Relationship Id="rId2" Type="http://schemas.openxmlformats.org/officeDocument/2006/relationships/hyperlink" Target="https://kosis.kr/statHtml/statHtml.do?orgId=337&amp;tblId=DT_337_2019_H1017&amp;vw_cd=MT_ZTITLE&amp;list_id=337_33703_002&amp;seqNo=&amp;lang_mode=ko&amp;language=kor&amp;obj_var_id=&amp;itm_id=&amp;conn_path=MT_ZTITLE" TargetMode="External"/><Relationship Id="rId1" Type="http://schemas.openxmlformats.org/officeDocument/2006/relationships/hyperlink" Target="http://www.kesis.net/FileDownloadAction.do?file=/admin/admin_RegList.jsp/20210706/976071625505008233_01.xlsx&amp;oldFile=BAL_EXTEND_(1990~2019).xls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
  <sheetViews>
    <sheetView topLeftCell="A82" zoomScaleNormal="100" workbookViewId="0">
      <selection activeCell="D30" sqref="D30"/>
    </sheetView>
  </sheetViews>
  <sheetFormatPr defaultColWidth="8.9140625" defaultRowHeight="17"/>
  <cols>
    <col min="2" max="2" width="43" customWidth="1"/>
    <col min="3" max="3" width="39.6640625" bestFit="1" customWidth="1"/>
    <col min="4" max="4" width="41.08203125" style="4" bestFit="1" customWidth="1"/>
    <col min="5" max="5" width="60.4140625" customWidth="1"/>
    <col min="6" max="6" width="61.58203125" bestFit="1" customWidth="1"/>
  </cols>
  <sheetData>
    <row r="1" spans="1:4">
      <c r="A1" s="1" t="s">
        <v>1</v>
      </c>
    </row>
    <row r="3" spans="1:4">
      <c r="A3" s="1" t="s">
        <v>0</v>
      </c>
      <c r="B3" s="3" t="s">
        <v>414</v>
      </c>
    </row>
    <row r="4" spans="1:4">
      <c r="B4" t="s">
        <v>695</v>
      </c>
    </row>
    <row r="5" spans="1:4">
      <c r="B5" s="2">
        <v>2019</v>
      </c>
    </row>
    <row r="6" spans="1:4" s="4" customFormat="1">
      <c r="B6" t="s">
        <v>696</v>
      </c>
    </row>
    <row r="7" spans="1:4">
      <c r="B7" s="101" t="s">
        <v>694</v>
      </c>
    </row>
    <row r="8" spans="1:4" s="4" customFormat="1"/>
    <row r="9" spans="1:4" s="37" customFormat="1">
      <c r="B9" s="3" t="s">
        <v>614</v>
      </c>
    </row>
    <row r="10" spans="1:4">
      <c r="B10" s="37" t="s">
        <v>695</v>
      </c>
      <c r="D10" s="28"/>
    </row>
    <row r="11" spans="1:4">
      <c r="B11" s="2">
        <v>2021</v>
      </c>
      <c r="D11" s="28"/>
    </row>
    <row r="12" spans="1:4">
      <c r="B12" t="s">
        <v>697</v>
      </c>
      <c r="D12" s="27"/>
    </row>
    <row r="13" spans="1:4">
      <c r="B13" s="101" t="s">
        <v>413</v>
      </c>
      <c r="D13" s="28"/>
    </row>
    <row r="14" spans="1:4">
      <c r="D14" s="27"/>
    </row>
    <row r="15" spans="1:4" s="37" customFormat="1">
      <c r="B15" s="37" t="s">
        <v>698</v>
      </c>
      <c r="D15" s="28"/>
    </row>
    <row r="16" spans="1:4" s="37" customFormat="1">
      <c r="B16" s="2">
        <v>2021</v>
      </c>
      <c r="D16" s="28"/>
    </row>
    <row r="17" spans="2:17" s="37" customFormat="1">
      <c r="B17" s="37" t="s">
        <v>699</v>
      </c>
      <c r="D17" s="27"/>
    </row>
    <row r="18" spans="2:17" s="37" customFormat="1">
      <c r="B18" s="101" t="s">
        <v>640</v>
      </c>
      <c r="D18" s="28"/>
    </row>
    <row r="19" spans="2:17" s="37" customFormat="1">
      <c r="D19" s="27"/>
    </row>
    <row r="20" spans="2:17">
      <c r="B20" s="1" t="s">
        <v>700</v>
      </c>
    </row>
    <row r="21" spans="2:17" s="37" customFormat="1">
      <c r="B21" s="293" t="s">
        <v>415</v>
      </c>
      <c r="C21" s="293" t="s">
        <v>747</v>
      </c>
      <c r="D21" s="293" t="s">
        <v>585</v>
      </c>
      <c r="E21" s="293" t="s">
        <v>586</v>
      </c>
      <c r="F21" s="293" t="s">
        <v>629</v>
      </c>
    </row>
    <row r="22" spans="2:17" s="37" customFormat="1">
      <c r="B22" s="294" t="s">
        <v>2</v>
      </c>
      <c r="C22" s="295" t="s">
        <v>726</v>
      </c>
      <c r="D22" s="296" t="s">
        <v>718</v>
      </c>
      <c r="E22" s="299"/>
      <c r="F22" s="297"/>
      <c r="I22" s="292"/>
      <c r="J22" s="292"/>
      <c r="K22" s="292"/>
      <c r="L22" s="292"/>
      <c r="M22" s="292"/>
      <c r="N22" s="292"/>
      <c r="O22" s="292"/>
      <c r="P22" s="292"/>
      <c r="Q22" s="292"/>
    </row>
    <row r="23" spans="2:17" s="37" customFormat="1">
      <c r="B23" s="294" t="s">
        <v>3</v>
      </c>
      <c r="C23" s="296" t="s">
        <v>702</v>
      </c>
      <c r="D23" s="295" t="s">
        <v>719</v>
      </c>
      <c r="E23" s="376"/>
      <c r="F23" s="296" t="s">
        <v>740</v>
      </c>
      <c r="I23" s="292"/>
      <c r="J23" s="292"/>
      <c r="K23" s="292"/>
      <c r="L23" s="292"/>
      <c r="M23" s="292"/>
      <c r="N23" s="292"/>
      <c r="O23" s="292"/>
      <c r="P23" s="292"/>
      <c r="Q23" s="292"/>
    </row>
    <row r="24" spans="2:17" s="37" customFormat="1">
      <c r="B24" s="294" t="s">
        <v>4</v>
      </c>
      <c r="C24" s="296" t="s">
        <v>702</v>
      </c>
      <c r="D24" s="296" t="s">
        <v>720</v>
      </c>
      <c r="E24" s="299"/>
      <c r="F24" s="324"/>
      <c r="I24" s="292"/>
      <c r="J24" s="292"/>
      <c r="K24" s="292"/>
      <c r="L24" s="292"/>
      <c r="M24" s="292"/>
      <c r="N24" s="292"/>
      <c r="O24" s="292"/>
      <c r="P24" s="292"/>
      <c r="Q24" s="292"/>
    </row>
    <row r="25" spans="2:17" s="37" customFormat="1">
      <c r="B25" s="294" t="s">
        <v>5</v>
      </c>
      <c r="C25" s="295" t="s">
        <v>726</v>
      </c>
      <c r="D25" s="296" t="s">
        <v>721</v>
      </c>
      <c r="E25" s="299"/>
      <c r="F25" s="297"/>
      <c r="I25" s="292"/>
      <c r="J25" s="292"/>
      <c r="K25" s="292"/>
      <c r="L25" s="292"/>
      <c r="M25" s="292"/>
      <c r="N25" s="292"/>
      <c r="O25" s="292"/>
      <c r="P25" s="292"/>
      <c r="Q25" s="292"/>
    </row>
    <row r="26" spans="2:17" s="37" customFormat="1">
      <c r="B26" s="294" t="s">
        <v>6</v>
      </c>
      <c r="C26" s="295" t="s">
        <v>726</v>
      </c>
      <c r="D26" s="296" t="s">
        <v>722</v>
      </c>
      <c r="E26" s="299"/>
      <c r="F26" s="297"/>
      <c r="I26" s="292"/>
      <c r="J26" s="292"/>
      <c r="K26" s="292"/>
      <c r="L26" s="292"/>
      <c r="M26" s="292"/>
      <c r="N26" s="292"/>
      <c r="O26" s="292"/>
      <c r="P26" s="292"/>
      <c r="Q26" s="292"/>
    </row>
    <row r="27" spans="2:17" s="37" customFormat="1">
      <c r="B27" s="294" t="s">
        <v>7</v>
      </c>
      <c r="C27" s="295" t="s">
        <v>726</v>
      </c>
      <c r="D27" s="296" t="s">
        <v>723</v>
      </c>
      <c r="E27" s="299"/>
      <c r="F27" s="298"/>
      <c r="I27" s="292"/>
      <c r="J27" s="292"/>
      <c r="K27" s="292"/>
      <c r="L27" s="292"/>
      <c r="M27" s="292"/>
      <c r="N27" s="292"/>
      <c r="O27" s="292"/>
      <c r="P27" s="292"/>
      <c r="Q27" s="292"/>
    </row>
    <row r="28" spans="2:17" s="37" customFormat="1">
      <c r="B28" s="294" t="s">
        <v>8</v>
      </c>
      <c r="C28" s="295" t="s">
        <v>726</v>
      </c>
      <c r="D28" s="296" t="s">
        <v>748</v>
      </c>
      <c r="E28" s="299"/>
      <c r="F28" s="298"/>
      <c r="I28" s="292"/>
      <c r="J28" s="292"/>
      <c r="K28" s="292"/>
      <c r="L28" s="292"/>
      <c r="M28" s="292"/>
      <c r="N28" s="292"/>
      <c r="O28" s="292"/>
      <c r="P28" s="292"/>
      <c r="Q28" s="292"/>
    </row>
    <row r="29" spans="2:17" s="37" customFormat="1">
      <c r="B29" s="294" t="s">
        <v>9</v>
      </c>
      <c r="C29" s="295" t="s">
        <v>726</v>
      </c>
      <c r="D29" s="296" t="s">
        <v>749</v>
      </c>
      <c r="E29" s="299"/>
      <c r="F29" s="298"/>
      <c r="I29" s="292"/>
      <c r="J29" s="292"/>
      <c r="K29" s="292"/>
      <c r="L29" s="292"/>
      <c r="M29" s="292"/>
      <c r="N29" s="292"/>
      <c r="O29" s="292"/>
      <c r="P29" s="292"/>
      <c r="Q29" s="292"/>
    </row>
    <row r="30" spans="2:17" s="37" customFormat="1" ht="51">
      <c r="B30" s="294" t="s">
        <v>10</v>
      </c>
      <c r="C30" s="296" t="s">
        <v>702</v>
      </c>
      <c r="D30" s="299" t="s">
        <v>724</v>
      </c>
      <c r="E30" s="299"/>
      <c r="F30" s="296" t="s">
        <v>739</v>
      </c>
      <c r="I30" s="292"/>
      <c r="J30" s="292"/>
      <c r="K30" s="292"/>
      <c r="L30" s="292"/>
      <c r="M30" s="292"/>
      <c r="N30" s="292"/>
      <c r="O30" s="292"/>
      <c r="P30" s="292"/>
      <c r="Q30" s="292"/>
    </row>
    <row r="31" spans="2:17" s="37" customFormat="1" ht="102">
      <c r="B31" s="294" t="s">
        <v>11</v>
      </c>
      <c r="C31" s="296" t="s">
        <v>703</v>
      </c>
      <c r="D31" s="296" t="s">
        <v>713</v>
      </c>
      <c r="E31" s="299" t="s">
        <v>725</v>
      </c>
      <c r="F31" s="298"/>
      <c r="I31" s="292"/>
      <c r="J31" s="292"/>
      <c r="K31" s="292"/>
      <c r="L31" s="292"/>
      <c r="M31" s="292"/>
      <c r="N31" s="292"/>
      <c r="O31" s="292"/>
      <c r="P31" s="292"/>
      <c r="Q31" s="292"/>
    </row>
    <row r="32" spans="2:17" s="37" customFormat="1" ht="34">
      <c r="B32" s="294" t="s">
        <v>12</v>
      </c>
      <c r="C32" s="296" t="s">
        <v>703</v>
      </c>
      <c r="D32" s="296" t="s">
        <v>713</v>
      </c>
      <c r="E32" s="299" t="s">
        <v>727</v>
      </c>
      <c r="F32" s="298"/>
      <c r="I32" s="292"/>
      <c r="J32" s="292"/>
      <c r="K32" s="292"/>
      <c r="L32" s="292"/>
      <c r="M32" s="292"/>
      <c r="N32" s="292"/>
      <c r="O32" s="292"/>
      <c r="P32" s="292"/>
      <c r="Q32" s="292"/>
    </row>
    <row r="33" spans="2:21" s="37" customFormat="1">
      <c r="B33" s="294" t="s">
        <v>13</v>
      </c>
      <c r="C33" s="295" t="s">
        <v>726</v>
      </c>
      <c r="D33" s="296" t="s">
        <v>711</v>
      </c>
      <c r="E33" s="299" t="s">
        <v>728</v>
      </c>
      <c r="F33" s="298"/>
      <c r="I33" s="292"/>
      <c r="J33" s="292"/>
      <c r="K33" s="292"/>
      <c r="L33" s="292"/>
      <c r="M33" s="292"/>
      <c r="N33" s="292"/>
      <c r="O33" s="292"/>
      <c r="P33" s="292"/>
      <c r="Q33" s="292"/>
      <c r="T33" s="218"/>
      <c r="U33" s="218"/>
    </row>
    <row r="34" spans="2:21" s="37" customFormat="1" ht="68">
      <c r="B34" s="294" t="s">
        <v>14</v>
      </c>
      <c r="C34" s="295" t="s">
        <v>726</v>
      </c>
      <c r="D34" s="296" t="s">
        <v>711</v>
      </c>
      <c r="E34" s="299" t="s">
        <v>729</v>
      </c>
      <c r="F34" s="298"/>
      <c r="I34" s="292"/>
      <c r="J34" s="292"/>
      <c r="K34" s="292"/>
      <c r="L34" s="292"/>
      <c r="M34" s="292"/>
      <c r="N34" s="292"/>
      <c r="O34" s="292"/>
      <c r="P34" s="292"/>
      <c r="Q34" s="292"/>
    </row>
    <row r="35" spans="2:21" s="37" customFormat="1">
      <c r="B35" s="294" t="s">
        <v>15</v>
      </c>
      <c r="C35" s="296" t="s">
        <v>704</v>
      </c>
      <c r="D35" s="296" t="s">
        <v>705</v>
      </c>
      <c r="E35" s="299"/>
      <c r="F35" s="298"/>
      <c r="I35" s="292"/>
      <c r="J35" s="292"/>
      <c r="K35" s="292"/>
      <c r="L35" s="292"/>
      <c r="M35" s="292"/>
      <c r="N35" s="292"/>
      <c r="O35" s="292"/>
      <c r="P35" s="292"/>
      <c r="Q35" s="292"/>
    </row>
    <row r="36" spans="2:21" s="37" customFormat="1">
      <c r="B36" s="294" t="s">
        <v>16</v>
      </c>
      <c r="C36" s="296" t="s">
        <v>706</v>
      </c>
      <c r="D36" s="296" t="s">
        <v>707</v>
      </c>
      <c r="E36" s="299" t="s">
        <v>730</v>
      </c>
      <c r="F36" s="298"/>
      <c r="I36" s="292"/>
      <c r="J36" s="292"/>
      <c r="K36" s="292"/>
      <c r="L36" s="292"/>
      <c r="M36" s="292"/>
      <c r="N36" s="292"/>
      <c r="O36" s="292"/>
      <c r="P36" s="292"/>
      <c r="Q36" s="292"/>
    </row>
    <row r="37" spans="2:21" s="37" customFormat="1" ht="51">
      <c r="B37" s="294" t="s">
        <v>17</v>
      </c>
      <c r="C37" s="296" t="s">
        <v>706</v>
      </c>
      <c r="D37" s="296" t="s">
        <v>707</v>
      </c>
      <c r="E37" s="299" t="s">
        <v>731</v>
      </c>
      <c r="F37" s="298"/>
      <c r="I37" s="292"/>
      <c r="J37" s="292"/>
      <c r="K37" s="292"/>
      <c r="L37" s="292"/>
      <c r="M37" s="292"/>
      <c r="N37" s="292"/>
      <c r="O37" s="292"/>
      <c r="P37" s="292"/>
      <c r="Q37" s="292"/>
    </row>
    <row r="38" spans="2:21" s="37" customFormat="1" ht="85">
      <c r="B38" s="294" t="s">
        <v>18</v>
      </c>
      <c r="C38" s="296" t="s">
        <v>708</v>
      </c>
      <c r="D38" s="296" t="s">
        <v>712</v>
      </c>
      <c r="E38" s="299" t="s">
        <v>732</v>
      </c>
      <c r="F38" s="298"/>
      <c r="I38" s="292"/>
      <c r="J38" s="292"/>
      <c r="K38" s="292"/>
      <c r="L38" s="292"/>
      <c r="M38" s="292"/>
      <c r="N38" s="292"/>
      <c r="O38" s="292"/>
      <c r="P38" s="292"/>
      <c r="Q38" s="292"/>
    </row>
    <row r="39" spans="2:21" s="37" customFormat="1" ht="85">
      <c r="B39" s="294" t="s">
        <v>19</v>
      </c>
      <c r="C39" s="296" t="s">
        <v>708</v>
      </c>
      <c r="D39" s="296" t="s">
        <v>712</v>
      </c>
      <c r="E39" s="299" t="s">
        <v>733</v>
      </c>
      <c r="F39" s="297"/>
      <c r="I39" s="292"/>
      <c r="J39" s="292"/>
      <c r="K39" s="292"/>
      <c r="L39" s="292"/>
      <c r="M39" s="292"/>
      <c r="N39" s="292"/>
      <c r="O39" s="292"/>
      <c r="P39" s="292"/>
      <c r="Q39" s="292"/>
    </row>
    <row r="40" spans="2:21" s="37" customFormat="1" ht="102">
      <c r="B40" s="294" t="s">
        <v>20</v>
      </c>
      <c r="C40" s="296" t="s">
        <v>708</v>
      </c>
      <c r="D40" s="296" t="s">
        <v>712</v>
      </c>
      <c r="E40" s="299" t="s">
        <v>734</v>
      </c>
      <c r="F40" s="297"/>
      <c r="I40" s="292"/>
      <c r="J40" s="292"/>
      <c r="K40" s="292"/>
      <c r="L40" s="292"/>
      <c r="M40" s="292"/>
      <c r="N40" s="292"/>
      <c r="O40" s="292"/>
      <c r="P40" s="292"/>
      <c r="Q40" s="292"/>
    </row>
    <row r="41" spans="2:21" s="37" customFormat="1" ht="68">
      <c r="B41" s="294" t="s">
        <v>21</v>
      </c>
      <c r="C41" s="296" t="s">
        <v>708</v>
      </c>
      <c r="D41" s="296" t="s">
        <v>714</v>
      </c>
      <c r="E41" s="339" t="s">
        <v>735</v>
      </c>
      <c r="F41" s="297"/>
      <c r="I41" s="292"/>
      <c r="J41" s="292"/>
      <c r="K41" s="292"/>
      <c r="L41" s="292"/>
      <c r="M41" s="292"/>
      <c r="N41" s="292"/>
      <c r="O41" s="292"/>
      <c r="P41" s="292"/>
      <c r="Q41" s="292"/>
    </row>
    <row r="42" spans="2:21" s="37" customFormat="1" ht="51">
      <c r="B42" s="294" t="s">
        <v>22</v>
      </c>
      <c r="C42" s="296" t="s">
        <v>708</v>
      </c>
      <c r="D42" s="296" t="s">
        <v>714</v>
      </c>
      <c r="E42" s="299" t="s">
        <v>736</v>
      </c>
      <c r="F42" s="297"/>
    </row>
    <row r="43" spans="2:21" s="37" customFormat="1">
      <c r="B43" s="294" t="s">
        <v>23</v>
      </c>
      <c r="C43" s="295" t="s">
        <v>726</v>
      </c>
      <c r="D43" s="296" t="s">
        <v>715</v>
      </c>
      <c r="E43" s="299"/>
      <c r="F43" s="297"/>
    </row>
    <row r="44" spans="2:21" s="37" customFormat="1" ht="51">
      <c r="B44" s="294" t="s">
        <v>24</v>
      </c>
      <c r="C44" s="296" t="s">
        <v>702</v>
      </c>
      <c r="D44" s="299" t="s">
        <v>716</v>
      </c>
      <c r="E44" s="299"/>
      <c r="F44" s="296" t="s">
        <v>741</v>
      </c>
    </row>
    <row r="45" spans="2:21" s="37" customFormat="1">
      <c r="B45" s="294" t="s">
        <v>25</v>
      </c>
      <c r="C45" s="296" t="s">
        <v>709</v>
      </c>
      <c r="D45" s="296" t="s">
        <v>710</v>
      </c>
      <c r="E45" s="299"/>
      <c r="F45" s="296" t="s">
        <v>742</v>
      </c>
    </row>
    <row r="46" spans="2:21" s="37" customFormat="1">
      <c r="B46" s="294" t="s">
        <v>26</v>
      </c>
      <c r="C46" s="295" t="s">
        <v>726</v>
      </c>
      <c r="D46" s="296" t="s">
        <v>717</v>
      </c>
      <c r="E46" s="299"/>
      <c r="F46" s="297"/>
    </row>
    <row r="48" spans="2:21">
      <c r="B48" s="1" t="s">
        <v>616</v>
      </c>
    </row>
    <row r="49" spans="2:6" s="37" customFormat="1">
      <c r="B49" s="293" t="s">
        <v>617</v>
      </c>
      <c r="C49" s="293" t="s">
        <v>584</v>
      </c>
      <c r="D49" s="293" t="s">
        <v>629</v>
      </c>
      <c r="E49" s="293" t="s">
        <v>628</v>
      </c>
    </row>
    <row r="50" spans="2:6" s="37" customFormat="1">
      <c r="B50" s="294" t="s">
        <v>618</v>
      </c>
      <c r="C50" s="294" t="s">
        <v>618</v>
      </c>
      <c r="D50" s="296"/>
      <c r="E50" s="296"/>
    </row>
    <row r="51" spans="2:6" s="37" customFormat="1">
      <c r="B51" s="294" t="s">
        <v>619</v>
      </c>
      <c r="C51" s="294" t="s">
        <v>619</v>
      </c>
      <c r="D51" s="296"/>
      <c r="E51" s="296"/>
    </row>
    <row r="52" spans="2:6" s="37" customFormat="1">
      <c r="B52" s="294" t="s">
        <v>620</v>
      </c>
      <c r="C52" s="294" t="s">
        <v>620</v>
      </c>
      <c r="D52" s="296"/>
      <c r="E52" s="296"/>
    </row>
    <row r="53" spans="2:6" s="37" customFormat="1">
      <c r="B53" s="294" t="s">
        <v>621</v>
      </c>
      <c r="C53" s="295" t="s">
        <v>737</v>
      </c>
      <c r="D53" s="296"/>
      <c r="E53" s="296" t="s">
        <v>743</v>
      </c>
    </row>
    <row r="54" spans="2:6" s="37" customFormat="1">
      <c r="B54" s="294" t="s">
        <v>626</v>
      </c>
      <c r="C54" s="295" t="s">
        <v>702</v>
      </c>
      <c r="D54" s="296"/>
      <c r="E54" s="296" t="s">
        <v>744</v>
      </c>
    </row>
    <row r="55" spans="2:6" s="37" customFormat="1">
      <c r="B55" s="294" t="s">
        <v>625</v>
      </c>
      <c r="C55" s="295" t="s">
        <v>738</v>
      </c>
      <c r="D55" s="296" t="s">
        <v>746</v>
      </c>
      <c r="E55" s="296"/>
    </row>
    <row r="56" spans="2:6" s="37" customFormat="1">
      <c r="B56" s="294" t="s">
        <v>622</v>
      </c>
      <c r="C56" s="295" t="s">
        <v>738</v>
      </c>
      <c r="D56" s="461" t="s">
        <v>745</v>
      </c>
      <c r="E56" s="296"/>
    </row>
    <row r="57" spans="2:6" s="37" customFormat="1">
      <c r="B57" s="294" t="s">
        <v>627</v>
      </c>
      <c r="C57" s="295" t="s">
        <v>738</v>
      </c>
      <c r="D57" s="462"/>
      <c r="E57" s="296"/>
    </row>
    <row r="58" spans="2:6" s="37" customFormat="1">
      <c r="B58" s="294" t="s">
        <v>623</v>
      </c>
      <c r="C58" s="295" t="s">
        <v>738</v>
      </c>
      <c r="D58" s="463"/>
      <c r="E58" s="296"/>
    </row>
    <row r="59" spans="2:6" s="37" customFormat="1">
      <c r="B59" s="294" t="s">
        <v>624</v>
      </c>
      <c r="C59" s="295" t="s">
        <v>702</v>
      </c>
      <c r="D59" s="296"/>
      <c r="E59" s="296"/>
    </row>
    <row r="60" spans="2:6" s="37" customFormat="1">
      <c r="D60" s="150"/>
    </row>
    <row r="61" spans="2:6">
      <c r="B61" s="322" t="s">
        <v>615</v>
      </c>
      <c r="C61" s="323">
        <v>39656668310</v>
      </c>
      <c r="D61" s="320" t="s">
        <v>29</v>
      </c>
    </row>
    <row r="62" spans="2:6">
      <c r="B62" s="423"/>
      <c r="C62" s="185"/>
      <c r="E62" s="37"/>
    </row>
    <row r="63" spans="2:6">
      <c r="B63" s="37"/>
      <c r="C63" s="37"/>
      <c r="D63" s="37"/>
      <c r="E63" s="37"/>
      <c r="F63" s="37"/>
    </row>
    <row r="64" spans="2:6">
      <c r="B64" s="1" t="s">
        <v>701</v>
      </c>
      <c r="C64" s="37"/>
      <c r="D64" s="37"/>
      <c r="E64" s="37"/>
      <c r="F64" s="37"/>
    </row>
    <row r="65" spans="2:6">
      <c r="B65" s="293" t="s">
        <v>415</v>
      </c>
      <c r="C65" s="293" t="s">
        <v>584</v>
      </c>
      <c r="D65" s="293" t="s">
        <v>585</v>
      </c>
      <c r="E65" s="293" t="s">
        <v>586</v>
      </c>
      <c r="F65" s="293" t="s">
        <v>629</v>
      </c>
    </row>
    <row r="66" spans="2:6">
      <c r="B66" s="294" t="s">
        <v>2</v>
      </c>
      <c r="C66" s="295" t="s">
        <v>588</v>
      </c>
      <c r="D66" s="296" t="s">
        <v>590</v>
      </c>
      <c r="E66" s="299"/>
      <c r="F66" s="297"/>
    </row>
    <row r="67" spans="2:6">
      <c r="B67" s="294" t="s">
        <v>3</v>
      </c>
      <c r="C67" s="296" t="s">
        <v>587</v>
      </c>
      <c r="D67" s="295" t="s">
        <v>589</v>
      </c>
      <c r="E67" s="376"/>
      <c r="F67" s="296" t="s">
        <v>630</v>
      </c>
    </row>
    <row r="68" spans="2:6">
      <c r="B68" s="294" t="s">
        <v>4</v>
      </c>
      <c r="C68" s="296" t="s">
        <v>587</v>
      </c>
      <c r="D68" s="296" t="s">
        <v>608</v>
      </c>
      <c r="E68" s="299"/>
      <c r="F68" s="324"/>
    </row>
    <row r="69" spans="2:6">
      <c r="B69" s="294" t="s">
        <v>5</v>
      </c>
      <c r="C69" s="295" t="s">
        <v>588</v>
      </c>
      <c r="D69" s="296" t="s">
        <v>591</v>
      </c>
      <c r="E69" s="299"/>
      <c r="F69" s="297"/>
    </row>
    <row r="70" spans="2:6">
      <c r="B70" s="294" t="s">
        <v>6</v>
      </c>
      <c r="C70" s="295" t="s">
        <v>588</v>
      </c>
      <c r="D70" s="296" t="s">
        <v>592</v>
      </c>
      <c r="E70" s="299"/>
      <c r="F70" s="297"/>
    </row>
    <row r="71" spans="2:6">
      <c r="B71" s="294" t="s">
        <v>7</v>
      </c>
      <c r="C71" s="295" t="s">
        <v>588</v>
      </c>
      <c r="D71" s="296" t="s">
        <v>593</v>
      </c>
      <c r="E71" s="299"/>
      <c r="F71" s="298"/>
    </row>
    <row r="72" spans="2:6">
      <c r="B72" s="294" t="s">
        <v>8</v>
      </c>
      <c r="C72" s="295" t="s">
        <v>588</v>
      </c>
      <c r="D72" s="296" t="s">
        <v>594</v>
      </c>
      <c r="E72" s="299"/>
      <c r="F72" s="298"/>
    </row>
    <row r="73" spans="2:6">
      <c r="B73" s="294" t="s">
        <v>9</v>
      </c>
      <c r="C73" s="295" t="s">
        <v>588</v>
      </c>
      <c r="D73" s="296" t="s">
        <v>595</v>
      </c>
      <c r="E73" s="299"/>
      <c r="F73" s="298"/>
    </row>
    <row r="74" spans="2:6" ht="34">
      <c r="B74" s="294" t="s">
        <v>10</v>
      </c>
      <c r="C74" s="296" t="s">
        <v>587</v>
      </c>
      <c r="D74" s="299" t="s">
        <v>605</v>
      </c>
      <c r="E74" s="299"/>
      <c r="F74" s="296" t="s">
        <v>631</v>
      </c>
    </row>
    <row r="75" spans="2:6" ht="51">
      <c r="B75" s="294" t="s">
        <v>11</v>
      </c>
      <c r="C75" s="296" t="s">
        <v>609</v>
      </c>
      <c r="D75" s="296" t="s">
        <v>596</v>
      </c>
      <c r="E75" s="299" t="s">
        <v>645</v>
      </c>
      <c r="F75" s="298"/>
    </row>
    <row r="76" spans="2:6">
      <c r="B76" s="294" t="s">
        <v>12</v>
      </c>
      <c r="C76" s="296" t="s">
        <v>609</v>
      </c>
      <c r="D76" s="296" t="s">
        <v>596</v>
      </c>
      <c r="E76" s="299" t="s">
        <v>644</v>
      </c>
      <c r="F76" s="298"/>
    </row>
    <row r="77" spans="2:6">
      <c r="B77" s="294" t="s">
        <v>13</v>
      </c>
      <c r="C77" s="295" t="s">
        <v>588</v>
      </c>
      <c r="D77" s="296" t="s">
        <v>597</v>
      </c>
      <c r="E77" s="299" t="s">
        <v>655</v>
      </c>
      <c r="F77" s="298"/>
    </row>
    <row r="78" spans="2:6" ht="34">
      <c r="B78" s="294" t="s">
        <v>14</v>
      </c>
      <c r="C78" s="295" t="s">
        <v>588</v>
      </c>
      <c r="D78" s="296" t="s">
        <v>597</v>
      </c>
      <c r="E78" s="299" t="s">
        <v>656</v>
      </c>
      <c r="F78" s="298"/>
    </row>
    <row r="79" spans="2:6">
      <c r="B79" s="294" t="s">
        <v>15</v>
      </c>
      <c r="C79" s="296" t="s">
        <v>613</v>
      </c>
      <c r="D79" s="296" t="s">
        <v>598</v>
      </c>
      <c r="E79" s="299"/>
      <c r="F79" s="298"/>
    </row>
    <row r="80" spans="2:6">
      <c r="B80" s="294" t="s">
        <v>16</v>
      </c>
      <c r="C80" s="296" t="s">
        <v>610</v>
      </c>
      <c r="D80" s="296" t="s">
        <v>599</v>
      </c>
      <c r="E80" s="299" t="s">
        <v>646</v>
      </c>
      <c r="F80" s="298"/>
    </row>
    <row r="81" spans="2:6" ht="34">
      <c r="B81" s="294" t="s">
        <v>17</v>
      </c>
      <c r="C81" s="296" t="s">
        <v>610</v>
      </c>
      <c r="D81" s="296" t="s">
        <v>599</v>
      </c>
      <c r="E81" s="299" t="s">
        <v>647</v>
      </c>
      <c r="F81" s="298"/>
    </row>
    <row r="82" spans="2:6" ht="34">
      <c r="B82" s="294" t="s">
        <v>18</v>
      </c>
      <c r="C82" s="296" t="s">
        <v>611</v>
      </c>
      <c r="D82" s="296" t="s">
        <v>600</v>
      </c>
      <c r="E82" s="299" t="s">
        <v>648</v>
      </c>
      <c r="F82" s="298"/>
    </row>
    <row r="83" spans="2:6" ht="51">
      <c r="B83" s="294" t="s">
        <v>19</v>
      </c>
      <c r="C83" s="296" t="s">
        <v>611</v>
      </c>
      <c r="D83" s="296" t="s">
        <v>600</v>
      </c>
      <c r="E83" s="299" t="s">
        <v>650</v>
      </c>
      <c r="F83" s="297"/>
    </row>
    <row r="84" spans="2:6" ht="51">
      <c r="B84" s="294" t="s">
        <v>20</v>
      </c>
      <c r="C84" s="296" t="s">
        <v>611</v>
      </c>
      <c r="D84" s="296" t="s">
        <v>600</v>
      </c>
      <c r="E84" s="299" t="s">
        <v>649</v>
      </c>
      <c r="F84" s="297"/>
    </row>
    <row r="85" spans="2:6" ht="34">
      <c r="B85" s="294" t="s">
        <v>21</v>
      </c>
      <c r="C85" s="296" t="s">
        <v>611</v>
      </c>
      <c r="D85" s="296" t="s">
        <v>601</v>
      </c>
      <c r="E85" s="339" t="s">
        <v>651</v>
      </c>
      <c r="F85" s="297"/>
    </row>
    <row r="86" spans="2:6" ht="34">
      <c r="B86" s="294" t="s">
        <v>22</v>
      </c>
      <c r="C86" s="296" t="s">
        <v>611</v>
      </c>
      <c r="D86" s="296" t="s">
        <v>601</v>
      </c>
      <c r="E86" s="299" t="s">
        <v>652</v>
      </c>
      <c r="F86" s="297"/>
    </row>
    <row r="87" spans="2:6">
      <c r="B87" s="294" t="s">
        <v>23</v>
      </c>
      <c r="C87" s="295" t="s">
        <v>588</v>
      </c>
      <c r="D87" s="296" t="s">
        <v>602</v>
      </c>
      <c r="E87" s="299"/>
      <c r="F87" s="297"/>
    </row>
    <row r="88" spans="2:6" ht="34">
      <c r="B88" s="294" t="s">
        <v>24</v>
      </c>
      <c r="C88" s="296" t="s">
        <v>587</v>
      </c>
      <c r="D88" s="299" t="s">
        <v>606</v>
      </c>
      <c r="E88" s="299"/>
      <c r="F88" s="296" t="s">
        <v>632</v>
      </c>
    </row>
    <row r="89" spans="2:6">
      <c r="B89" s="294" t="s">
        <v>25</v>
      </c>
      <c r="C89" s="296" t="s">
        <v>612</v>
      </c>
      <c r="D89" s="296" t="s">
        <v>604</v>
      </c>
      <c r="E89" s="299"/>
      <c r="F89" s="296" t="s">
        <v>693</v>
      </c>
    </row>
    <row r="90" spans="2:6">
      <c r="B90" s="294" t="s">
        <v>26</v>
      </c>
      <c r="C90" s="295" t="s">
        <v>588</v>
      </c>
      <c r="D90" s="296" t="s">
        <v>603</v>
      </c>
      <c r="E90" s="299"/>
      <c r="F90" s="297"/>
    </row>
    <row r="91" spans="2:6">
      <c r="B91" s="37"/>
      <c r="C91" s="37"/>
      <c r="D91" s="37"/>
      <c r="E91" s="37"/>
      <c r="F91" s="37"/>
    </row>
    <row r="92" spans="2:6">
      <c r="B92" s="37"/>
      <c r="C92" s="37"/>
      <c r="D92" s="37"/>
      <c r="E92" s="37"/>
      <c r="F92" s="37"/>
    </row>
    <row r="93" spans="2:6">
      <c r="B93" s="37"/>
      <c r="C93" s="37"/>
      <c r="D93" s="37"/>
      <c r="E93" s="37"/>
      <c r="F93" s="37"/>
    </row>
    <row r="94" spans="2:6">
      <c r="B94" s="37"/>
      <c r="C94" s="37"/>
      <c r="D94" s="37"/>
      <c r="E94" s="37"/>
      <c r="F94" s="37"/>
    </row>
    <row r="95" spans="2:6">
      <c r="B95" s="37"/>
      <c r="C95" s="37"/>
      <c r="D95" s="37"/>
      <c r="E95" s="37"/>
      <c r="F95" s="37"/>
    </row>
    <row r="96" spans="2:6">
      <c r="B96" s="37"/>
      <c r="C96" s="37"/>
      <c r="D96" s="37"/>
      <c r="E96" s="37"/>
      <c r="F96" s="37"/>
    </row>
    <row r="97" spans="2:6">
      <c r="B97" s="37"/>
      <c r="C97" s="37"/>
      <c r="D97" s="37"/>
      <c r="E97" s="37"/>
      <c r="F97" s="37"/>
    </row>
    <row r="98" spans="2:6">
      <c r="B98" s="37"/>
      <c r="C98" s="37"/>
      <c r="D98" s="37"/>
      <c r="E98" s="37"/>
      <c r="F98" s="37"/>
    </row>
    <row r="99" spans="2:6">
      <c r="B99" s="37"/>
      <c r="C99" s="37"/>
      <c r="D99" s="37"/>
      <c r="E99" s="37"/>
      <c r="F99" s="37"/>
    </row>
    <row r="100" spans="2:6" ht="17" customHeight="1">
      <c r="B100" s="37"/>
      <c r="C100" s="37"/>
      <c r="D100" s="37"/>
      <c r="E100" s="37"/>
      <c r="F100" s="37"/>
    </row>
    <row r="101" spans="2:6">
      <c r="B101" s="37"/>
      <c r="C101" s="37"/>
      <c r="D101" s="37"/>
      <c r="E101" s="37"/>
      <c r="F101" s="37"/>
    </row>
    <row r="102" spans="2:6">
      <c r="B102" s="37"/>
      <c r="C102" s="37"/>
      <c r="D102" s="37"/>
      <c r="E102" s="37"/>
      <c r="F102" s="37"/>
    </row>
    <row r="103" spans="2:6">
      <c r="B103" s="37"/>
      <c r="C103" s="37"/>
      <c r="D103" s="37"/>
      <c r="E103" s="37"/>
      <c r="F103" s="37"/>
    </row>
    <row r="104" spans="2:6">
      <c r="B104" s="37"/>
      <c r="C104" s="37"/>
      <c r="D104" s="37"/>
      <c r="E104" s="37"/>
      <c r="F104" s="37"/>
    </row>
    <row r="105" spans="2:6">
      <c r="B105" s="37"/>
      <c r="C105" s="37"/>
      <c r="D105" s="37"/>
      <c r="E105" s="37"/>
      <c r="F105" s="37"/>
    </row>
    <row r="106" spans="2:6">
      <c r="B106" s="37"/>
      <c r="C106" s="37"/>
      <c r="D106" s="37"/>
      <c r="E106" s="37"/>
      <c r="F106" s="37"/>
    </row>
    <row r="107" spans="2:6">
      <c r="B107" s="37"/>
      <c r="C107" s="37"/>
      <c r="D107" s="37"/>
      <c r="E107" s="37"/>
      <c r="F107" s="37"/>
    </row>
    <row r="108" spans="2:6">
      <c r="B108" s="37"/>
      <c r="C108" s="37"/>
      <c r="D108" s="37"/>
      <c r="E108" s="37"/>
      <c r="F108" s="37"/>
    </row>
  </sheetData>
  <mergeCells count="1">
    <mergeCell ref="D56:D58"/>
  </mergeCells>
  <phoneticPr fontId="35" type="noConversion"/>
  <hyperlinks>
    <hyperlink ref="B13" r:id="rId1" xr:uid="{18408D58-FD73-49D0-9BE6-AA9D6826B505}"/>
    <hyperlink ref="B18" r:id="rId2" xr:uid="{717372BC-744E-4FB7-B54D-67E3B2DD82BA}"/>
    <hyperlink ref="B7" r:id="rId3" xr:uid="{8C7D9AA0-3A7F-4541-A99F-B53AD6054F4D}"/>
  </hyperlinks>
  <pageMargins left="0.7" right="0.7" top="0.75" bottom="0.75" header="0.3" footer="0.3"/>
  <pageSetup orientation="portrait" horizontalDpi="1200" verticalDpi="1200"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B7C3-3765-471F-83BA-73EC17A3BF97}">
  <dimension ref="A1:L95"/>
  <sheetViews>
    <sheetView workbookViewId="0">
      <selection activeCell="D45" sqref="D45"/>
    </sheetView>
  </sheetViews>
  <sheetFormatPr defaultColWidth="9.08203125" defaultRowHeight="17"/>
  <cols>
    <col min="1" max="1" width="20.6640625" style="325" customWidth="1"/>
    <col min="2" max="3" width="6.1640625" style="325" customWidth="1"/>
    <col min="4" max="4" width="6.1640625" style="325" customWidth="1" collapsed="1"/>
    <col min="5" max="7" width="6.1640625" style="325" customWidth="1"/>
    <col min="8" max="9" width="5.58203125" style="325" customWidth="1"/>
    <col min="10" max="10" width="0.6640625" style="326" customWidth="1"/>
    <col min="11" max="12" width="5.58203125" style="325" customWidth="1"/>
    <col min="13" max="16384" width="9.08203125" style="325"/>
  </cols>
  <sheetData>
    <row r="1" spans="1:12" ht="30" customHeight="1">
      <c r="A1" s="464" t="s">
        <v>119</v>
      </c>
      <c r="B1" s="465"/>
      <c r="C1" s="465"/>
      <c r="D1" s="465"/>
      <c r="E1" s="465"/>
      <c r="F1" s="465"/>
      <c r="G1" s="465"/>
      <c r="H1" s="465"/>
      <c r="I1" s="465"/>
      <c r="J1" s="465"/>
      <c r="K1" s="465"/>
      <c r="L1" s="465"/>
    </row>
    <row r="2" spans="1:12">
      <c r="A2" s="466" t="s">
        <v>51</v>
      </c>
      <c r="B2" s="466"/>
      <c r="C2" s="466"/>
      <c r="D2" s="466"/>
      <c r="E2" s="466"/>
      <c r="F2" s="466"/>
      <c r="G2" s="466"/>
      <c r="H2" s="466"/>
      <c r="I2" s="466"/>
      <c r="J2" s="466"/>
      <c r="K2" s="466"/>
      <c r="L2" s="466"/>
    </row>
    <row r="3" spans="1:12" ht="15" customHeight="1">
      <c r="A3" s="39"/>
      <c r="B3" s="40"/>
      <c r="C3" s="40"/>
      <c r="D3" s="40"/>
      <c r="E3" s="40"/>
      <c r="F3" s="40"/>
      <c r="G3" s="40"/>
      <c r="H3" s="467" t="s">
        <v>31</v>
      </c>
      <c r="I3" s="467"/>
      <c r="J3" s="41"/>
      <c r="K3" s="467" t="s">
        <v>32</v>
      </c>
      <c r="L3" s="467"/>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120</v>
      </c>
      <c r="B5" s="46">
        <v>84.236999999999995</v>
      </c>
      <c r="C5" s="46">
        <v>145.02000000000001</v>
      </c>
      <c r="D5" s="47">
        <v>165.53299999999999</v>
      </c>
      <c r="E5" s="47">
        <v>174.054</v>
      </c>
      <c r="F5" s="47">
        <v>178.96</v>
      </c>
      <c r="G5" s="47">
        <v>182.27799999999999</v>
      </c>
      <c r="H5" s="71">
        <v>99.990000000000009</v>
      </c>
      <c r="I5" s="71">
        <v>100.00999999999999</v>
      </c>
      <c r="J5" s="90"/>
      <c r="K5" s="73">
        <v>3.06</v>
      </c>
      <c r="L5" s="73">
        <v>1.04</v>
      </c>
    </row>
    <row r="6" spans="1:12" ht="13.5" customHeight="1">
      <c r="A6" s="50" t="s">
        <v>36</v>
      </c>
      <c r="B6" s="91">
        <v>19.125</v>
      </c>
      <c r="C6" s="91">
        <v>31.992000000000001</v>
      </c>
      <c r="D6" s="53">
        <v>37.764000000000003</v>
      </c>
      <c r="E6" s="53">
        <v>39.494</v>
      </c>
      <c r="F6" s="53">
        <v>39.628999999999998</v>
      </c>
      <c r="G6" s="53">
        <v>38.875</v>
      </c>
      <c r="H6" s="53">
        <v>22.06</v>
      </c>
      <c r="I6" s="53">
        <v>21.33</v>
      </c>
      <c r="J6" s="53"/>
      <c r="K6" s="55">
        <v>2.9</v>
      </c>
      <c r="L6" s="55">
        <v>0.89</v>
      </c>
    </row>
    <row r="7" spans="1:12" ht="13.5" customHeight="1">
      <c r="A7" s="50" t="s">
        <v>37</v>
      </c>
      <c r="B7" s="91">
        <v>48.521999999999998</v>
      </c>
      <c r="C7" s="91">
        <v>69.293999999999997</v>
      </c>
      <c r="D7" s="53">
        <v>76.963999999999999</v>
      </c>
      <c r="E7" s="53">
        <v>79.251000000000005</v>
      </c>
      <c r="F7" s="53">
        <v>80.3</v>
      </c>
      <c r="G7" s="53">
        <v>80.805999999999997</v>
      </c>
      <c r="H7" s="53">
        <v>47.78</v>
      </c>
      <c r="I7" s="53">
        <v>44.33</v>
      </c>
      <c r="J7" s="54"/>
      <c r="K7" s="55">
        <v>2</v>
      </c>
      <c r="L7" s="55">
        <v>0.7</v>
      </c>
    </row>
    <row r="8" spans="1:12" ht="13.5" customHeight="1">
      <c r="A8" s="50" t="s">
        <v>85</v>
      </c>
      <c r="B8" s="91">
        <v>3.3079999999999998</v>
      </c>
      <c r="C8" s="91">
        <v>9.9039999999999999</v>
      </c>
      <c r="D8" s="53">
        <v>11.444000000000001</v>
      </c>
      <c r="E8" s="53">
        <v>12.468</v>
      </c>
      <c r="F8" s="53">
        <v>13.208</v>
      </c>
      <c r="G8" s="53">
        <v>13.795999999999999</v>
      </c>
      <c r="H8" s="53">
        <v>6.83</v>
      </c>
      <c r="I8" s="53">
        <v>7.57</v>
      </c>
      <c r="J8" s="54"/>
      <c r="K8" s="55">
        <v>6.28</v>
      </c>
      <c r="L8" s="55">
        <v>1.52</v>
      </c>
    </row>
    <row r="9" spans="1:12" ht="13.5" customHeight="1">
      <c r="A9" s="50" t="s">
        <v>38</v>
      </c>
      <c r="B9" s="91">
        <v>11.374000000000001</v>
      </c>
      <c r="C9" s="91">
        <v>24.399000000000001</v>
      </c>
      <c r="D9" s="53">
        <v>27.742999999999999</v>
      </c>
      <c r="E9" s="53">
        <v>29.661999999999999</v>
      </c>
      <c r="F9" s="53">
        <v>31.248999999999999</v>
      </c>
      <c r="G9" s="53">
        <v>32.802999999999997</v>
      </c>
      <c r="H9" s="53">
        <v>16.82</v>
      </c>
      <c r="I9" s="53">
        <v>18</v>
      </c>
      <c r="J9" s="54"/>
      <c r="K9" s="55">
        <v>4.33</v>
      </c>
      <c r="L9" s="55">
        <v>1.35</v>
      </c>
    </row>
    <row r="10" spans="1:12" ht="13.5" customHeight="1">
      <c r="A10" s="50" t="s">
        <v>121</v>
      </c>
      <c r="B10" s="91">
        <v>0</v>
      </c>
      <c r="C10" s="91">
        <v>0</v>
      </c>
      <c r="D10" s="53">
        <v>0</v>
      </c>
      <c r="E10" s="53">
        <v>0</v>
      </c>
      <c r="F10" s="53">
        <v>0</v>
      </c>
      <c r="G10" s="53">
        <v>0</v>
      </c>
      <c r="H10" s="53">
        <v>0</v>
      </c>
      <c r="I10" s="53">
        <v>0</v>
      </c>
      <c r="J10" s="54"/>
      <c r="K10" s="55" t="s">
        <v>39</v>
      </c>
      <c r="L10" s="55" t="s">
        <v>39</v>
      </c>
    </row>
    <row r="11" spans="1:12" ht="13.5" customHeight="1">
      <c r="A11" s="50" t="s">
        <v>64</v>
      </c>
      <c r="B11" s="91">
        <v>1.9079999999999999</v>
      </c>
      <c r="C11" s="91">
        <v>9.4320000000000004</v>
      </c>
      <c r="D11" s="53">
        <v>11.618</v>
      </c>
      <c r="E11" s="53">
        <v>13.179</v>
      </c>
      <c r="F11" s="53">
        <v>14.574</v>
      </c>
      <c r="G11" s="53">
        <v>15.999000000000001</v>
      </c>
      <c r="H11" s="53">
        <v>6.5</v>
      </c>
      <c r="I11" s="53">
        <v>8.7799999999999994</v>
      </c>
      <c r="J11" s="54"/>
      <c r="K11" s="55">
        <v>9.2899999999999991</v>
      </c>
      <c r="L11" s="55">
        <v>2.4300000000000002</v>
      </c>
    </row>
    <row r="12" spans="1:12" s="326" customFormat="1" ht="3" customHeight="1">
      <c r="A12" s="92"/>
      <c r="B12" s="93"/>
      <c r="C12" s="93"/>
      <c r="D12" s="94"/>
      <c r="E12" s="94"/>
      <c r="F12" s="94"/>
      <c r="G12" s="94"/>
      <c r="H12" s="95"/>
      <c r="I12" s="95"/>
      <c r="J12" s="95"/>
      <c r="K12" s="95"/>
      <c r="L12" s="95"/>
    </row>
    <row r="13" spans="1:12" ht="13.5" customHeight="1">
      <c r="A13" s="45" t="s">
        <v>122</v>
      </c>
      <c r="B13" s="46">
        <v>30.945</v>
      </c>
      <c r="C13" s="46">
        <v>42.96</v>
      </c>
      <c r="D13" s="47">
        <v>45.814</v>
      </c>
      <c r="E13" s="47">
        <v>46.411999999999999</v>
      </c>
      <c r="F13" s="47">
        <v>45.834000000000003</v>
      </c>
      <c r="G13" s="47">
        <v>44.567999999999998</v>
      </c>
      <c r="H13" s="71">
        <v>99.990000000000009</v>
      </c>
      <c r="I13" s="71">
        <v>100</v>
      </c>
      <c r="J13" s="90"/>
      <c r="K13" s="73">
        <v>1.84</v>
      </c>
      <c r="L13" s="73">
        <v>0.17</v>
      </c>
    </row>
    <row r="14" spans="1:12" ht="13.5" customHeight="1">
      <c r="A14" s="50" t="s">
        <v>36</v>
      </c>
      <c r="B14" s="91">
        <v>0</v>
      </c>
      <c r="C14" s="91">
        <v>0</v>
      </c>
      <c r="D14" s="53">
        <v>0</v>
      </c>
      <c r="E14" s="53">
        <v>0</v>
      </c>
      <c r="F14" s="53">
        <v>0</v>
      </c>
      <c r="G14" s="53">
        <v>0</v>
      </c>
      <c r="H14" s="53">
        <v>0</v>
      </c>
      <c r="I14" s="53">
        <v>0</v>
      </c>
      <c r="J14" s="54"/>
      <c r="K14" s="55" t="s">
        <v>39</v>
      </c>
      <c r="L14" s="55" t="s">
        <v>39</v>
      </c>
    </row>
    <row r="15" spans="1:12" ht="13.5" customHeight="1">
      <c r="A15" s="50" t="s">
        <v>37</v>
      </c>
      <c r="B15" s="91">
        <v>30.77</v>
      </c>
      <c r="C15" s="91">
        <v>40.781999999999996</v>
      </c>
      <c r="D15" s="53">
        <v>43.353999999999999</v>
      </c>
      <c r="E15" s="53">
        <v>43.738999999999997</v>
      </c>
      <c r="F15" s="53">
        <v>43.018000000000001</v>
      </c>
      <c r="G15" s="53">
        <v>41.668999999999997</v>
      </c>
      <c r="H15" s="53">
        <v>94.93</v>
      </c>
      <c r="I15" s="53">
        <v>93.5</v>
      </c>
      <c r="J15" s="54"/>
      <c r="K15" s="55">
        <v>1.58</v>
      </c>
      <c r="L15" s="55">
        <v>0.1</v>
      </c>
    </row>
    <row r="16" spans="1:12" ht="13.5" customHeight="1">
      <c r="A16" s="50" t="s">
        <v>85</v>
      </c>
      <c r="B16" s="91">
        <v>0</v>
      </c>
      <c r="C16" s="91">
        <v>1.2390000000000001</v>
      </c>
      <c r="D16" s="53">
        <v>1.452</v>
      </c>
      <c r="E16" s="53">
        <v>1.526</v>
      </c>
      <c r="F16" s="53">
        <v>1.4370000000000001</v>
      </c>
      <c r="G16" s="53">
        <v>1.3149999999999999</v>
      </c>
      <c r="H16" s="53">
        <v>2.88</v>
      </c>
      <c r="I16" s="53">
        <v>2.95</v>
      </c>
      <c r="J16" s="54"/>
      <c r="K16" s="55" t="s">
        <v>39</v>
      </c>
      <c r="L16" s="55">
        <v>0.27</v>
      </c>
    </row>
    <row r="17" spans="1:12" ht="13.5" customHeight="1">
      <c r="A17" s="50" t="s">
        <v>38</v>
      </c>
      <c r="B17" s="91">
        <v>0.17499999999999999</v>
      </c>
      <c r="C17" s="91">
        <v>0.255</v>
      </c>
      <c r="D17" s="53">
        <v>0.36399999999999999</v>
      </c>
      <c r="E17" s="53">
        <v>0.52200000000000002</v>
      </c>
      <c r="F17" s="53">
        <v>0.78400000000000003</v>
      </c>
      <c r="G17" s="53">
        <v>1.018</v>
      </c>
      <c r="H17" s="53">
        <v>0.59</v>
      </c>
      <c r="I17" s="53">
        <v>2.2799999999999998</v>
      </c>
      <c r="J17" s="54"/>
      <c r="K17" s="55">
        <v>2.11</v>
      </c>
      <c r="L17" s="55">
        <v>6.49</v>
      </c>
    </row>
    <row r="18" spans="1:12" ht="13.5" customHeight="1">
      <c r="A18" s="50" t="s">
        <v>121</v>
      </c>
      <c r="B18" s="91">
        <v>0</v>
      </c>
      <c r="C18" s="91">
        <v>0</v>
      </c>
      <c r="D18" s="53">
        <v>0</v>
      </c>
      <c r="E18" s="53">
        <v>0</v>
      </c>
      <c r="F18" s="53">
        <v>0</v>
      </c>
      <c r="G18" s="53">
        <v>0</v>
      </c>
      <c r="H18" s="53">
        <v>0</v>
      </c>
      <c r="I18" s="53">
        <v>0</v>
      </c>
      <c r="J18" s="54"/>
      <c r="K18" s="55" t="s">
        <v>39</v>
      </c>
      <c r="L18" s="55" t="s">
        <v>39</v>
      </c>
    </row>
    <row r="19" spans="1:12" ht="13.5" customHeight="1">
      <c r="A19" s="50" t="s">
        <v>64</v>
      </c>
      <c r="B19" s="91">
        <v>0</v>
      </c>
      <c r="C19" s="91">
        <v>0.68400000000000005</v>
      </c>
      <c r="D19" s="53">
        <v>0.64400000000000002</v>
      </c>
      <c r="E19" s="53">
        <v>0.625</v>
      </c>
      <c r="F19" s="53">
        <v>0.59499999999999997</v>
      </c>
      <c r="G19" s="53">
        <v>0.56599999999999995</v>
      </c>
      <c r="H19" s="53">
        <v>1.59</v>
      </c>
      <c r="I19" s="53">
        <v>1.27</v>
      </c>
      <c r="J19" s="54"/>
      <c r="K19" s="55" t="s">
        <v>39</v>
      </c>
      <c r="L19" s="55">
        <v>-0.86</v>
      </c>
    </row>
    <row r="20" spans="1:12" s="326" customFormat="1" ht="3" customHeight="1">
      <c r="A20" s="92"/>
      <c r="B20" s="93"/>
      <c r="C20" s="93"/>
      <c r="D20" s="94"/>
      <c r="E20" s="94"/>
      <c r="F20" s="94"/>
      <c r="G20" s="94"/>
      <c r="H20" s="95"/>
      <c r="I20" s="95"/>
      <c r="J20" s="95"/>
      <c r="K20" s="95"/>
      <c r="L20" s="95"/>
    </row>
    <row r="21" spans="1:12" ht="13.5" customHeight="1">
      <c r="A21" s="45" t="s">
        <v>123</v>
      </c>
      <c r="B21" s="46">
        <v>21.16</v>
      </c>
      <c r="C21" s="46">
        <v>23.187999999999999</v>
      </c>
      <c r="D21" s="47">
        <v>21.98</v>
      </c>
      <c r="E21" s="47">
        <v>21.879000000000001</v>
      </c>
      <c r="F21" s="47">
        <v>21.817</v>
      </c>
      <c r="G21" s="47">
        <v>21.684000000000001</v>
      </c>
      <c r="H21" s="71">
        <v>100.01</v>
      </c>
      <c r="I21" s="71">
        <v>100</v>
      </c>
      <c r="J21" s="90"/>
      <c r="K21" s="73">
        <v>0.51</v>
      </c>
      <c r="L21" s="73">
        <v>-0.3</v>
      </c>
    </row>
    <row r="22" spans="1:12" ht="13.5" customHeight="1">
      <c r="A22" s="50" t="s">
        <v>36</v>
      </c>
      <c r="B22" s="91">
        <v>0.53600000000000003</v>
      </c>
      <c r="C22" s="91">
        <v>0.318</v>
      </c>
      <c r="D22" s="53">
        <v>0.18</v>
      </c>
      <c r="E22" s="53">
        <v>0.114</v>
      </c>
      <c r="F22" s="53">
        <v>7.0000000000000007E-2</v>
      </c>
      <c r="G22" s="53">
        <v>4.2999999999999997E-2</v>
      </c>
      <c r="H22" s="53">
        <v>1.37</v>
      </c>
      <c r="I22" s="53">
        <v>0.2</v>
      </c>
      <c r="J22" s="54"/>
      <c r="K22" s="55">
        <v>-2.86</v>
      </c>
      <c r="L22" s="55">
        <v>-8.7200000000000006</v>
      </c>
    </row>
    <row r="23" spans="1:12" ht="13.5" customHeight="1">
      <c r="A23" s="50" t="s">
        <v>37</v>
      </c>
      <c r="B23" s="91">
        <v>8.8810000000000002</v>
      </c>
      <c r="C23" s="91">
        <v>3.3660000000000001</v>
      </c>
      <c r="D23" s="53">
        <v>2.2370000000000001</v>
      </c>
      <c r="E23" s="53">
        <v>1.6990000000000001</v>
      </c>
      <c r="F23" s="53">
        <v>1.31</v>
      </c>
      <c r="G23" s="53">
        <v>1.016</v>
      </c>
      <c r="H23" s="53">
        <v>14.52</v>
      </c>
      <c r="I23" s="53">
        <v>4.68</v>
      </c>
      <c r="J23" s="54"/>
      <c r="K23" s="55">
        <v>-5.25</v>
      </c>
      <c r="L23" s="55">
        <v>-5.3</v>
      </c>
    </row>
    <row r="24" spans="1:12" ht="13.5" customHeight="1">
      <c r="A24" s="50" t="s">
        <v>85</v>
      </c>
      <c r="B24" s="91">
        <v>7.3529999999999998</v>
      </c>
      <c r="C24" s="91">
        <v>10.9</v>
      </c>
      <c r="D24" s="53">
        <v>10.433</v>
      </c>
      <c r="E24" s="53">
        <v>10.444000000000001</v>
      </c>
      <c r="F24" s="53">
        <v>10.455</v>
      </c>
      <c r="G24" s="53">
        <v>10.427</v>
      </c>
      <c r="H24" s="53">
        <v>47.01</v>
      </c>
      <c r="I24" s="53">
        <v>48.09</v>
      </c>
      <c r="J24" s="54"/>
      <c r="K24" s="55">
        <v>2.21</v>
      </c>
      <c r="L24" s="55">
        <v>-0.2</v>
      </c>
    </row>
    <row r="25" spans="1:12" ht="13.5" customHeight="1">
      <c r="A25" s="50" t="s">
        <v>38</v>
      </c>
      <c r="B25" s="91">
        <v>3.1909999999999998</v>
      </c>
      <c r="C25" s="91">
        <v>6.0789999999999997</v>
      </c>
      <c r="D25" s="53">
        <v>6.5549999999999997</v>
      </c>
      <c r="E25" s="53">
        <v>6.8129999999999997</v>
      </c>
      <c r="F25" s="53">
        <v>6.9930000000000003</v>
      </c>
      <c r="G25" s="53">
        <v>7.0960000000000001</v>
      </c>
      <c r="H25" s="53">
        <v>26.22</v>
      </c>
      <c r="I25" s="53">
        <v>32.72</v>
      </c>
      <c r="J25" s="54"/>
      <c r="K25" s="55">
        <v>3.65</v>
      </c>
      <c r="L25" s="55">
        <v>0.71</v>
      </c>
    </row>
    <row r="26" spans="1:12" ht="13.5" customHeight="1">
      <c r="A26" s="50" t="s">
        <v>121</v>
      </c>
      <c r="B26" s="91">
        <v>1.0840000000000001</v>
      </c>
      <c r="C26" s="91">
        <v>2.2490000000000001</v>
      </c>
      <c r="D26" s="53">
        <v>2.0870000000000002</v>
      </c>
      <c r="E26" s="53">
        <v>2.173</v>
      </c>
      <c r="F26" s="53">
        <v>2.2370000000000001</v>
      </c>
      <c r="G26" s="53">
        <v>2.2759999999999998</v>
      </c>
      <c r="H26" s="53">
        <v>9.6999999999999993</v>
      </c>
      <c r="I26" s="53">
        <v>10.5</v>
      </c>
      <c r="J26" s="54"/>
      <c r="K26" s="55">
        <v>4.1399999999999997</v>
      </c>
      <c r="L26" s="55">
        <v>0.05</v>
      </c>
    </row>
    <row r="27" spans="1:12" ht="13.5" customHeight="1">
      <c r="A27" s="50" t="s">
        <v>64</v>
      </c>
      <c r="B27" s="91">
        <v>0.115</v>
      </c>
      <c r="C27" s="91">
        <v>0.27500000000000002</v>
      </c>
      <c r="D27" s="53">
        <v>0.48799999999999999</v>
      </c>
      <c r="E27" s="53">
        <v>0.63700000000000001</v>
      </c>
      <c r="F27" s="53">
        <v>0.753</v>
      </c>
      <c r="G27" s="53">
        <v>0.82599999999999996</v>
      </c>
      <c r="H27" s="53">
        <v>1.19</v>
      </c>
      <c r="I27" s="53">
        <v>3.81</v>
      </c>
      <c r="J27" s="54"/>
      <c r="K27" s="55">
        <v>4.96</v>
      </c>
      <c r="L27" s="55">
        <v>5.12</v>
      </c>
    </row>
    <row r="28" spans="1:12" s="326" customFormat="1" ht="3" customHeight="1">
      <c r="A28" s="92"/>
      <c r="B28" s="93"/>
      <c r="C28" s="93"/>
      <c r="D28" s="94"/>
      <c r="E28" s="94"/>
      <c r="F28" s="94"/>
      <c r="G28" s="94"/>
      <c r="H28" s="95"/>
      <c r="I28" s="95"/>
      <c r="J28" s="95"/>
      <c r="K28" s="95"/>
      <c r="L28" s="95"/>
    </row>
    <row r="29" spans="1:12" ht="13.5" customHeight="1">
      <c r="A29" s="45" t="s">
        <v>124</v>
      </c>
      <c r="B29" s="46">
        <v>13.616</v>
      </c>
      <c r="C29" s="46">
        <v>25.498000000000001</v>
      </c>
      <c r="D29" s="47">
        <v>28.228000000000002</v>
      </c>
      <c r="E29" s="47">
        <v>30.004000000000001</v>
      </c>
      <c r="F29" s="47">
        <v>31.234999999999999</v>
      </c>
      <c r="G29" s="47">
        <v>32.037999999999997</v>
      </c>
      <c r="H29" s="71">
        <v>100.00000000000001</v>
      </c>
      <c r="I29" s="71">
        <v>99.990000000000009</v>
      </c>
      <c r="J29" s="90"/>
      <c r="K29" s="73">
        <v>3.55</v>
      </c>
      <c r="L29" s="73">
        <v>1.04</v>
      </c>
    </row>
    <row r="30" spans="1:12" ht="13.5" customHeight="1">
      <c r="A30" s="50" t="s">
        <v>36</v>
      </c>
      <c r="B30" s="91">
        <v>0</v>
      </c>
      <c r="C30" s="91">
        <v>0.113</v>
      </c>
      <c r="D30" s="53">
        <v>0.104</v>
      </c>
      <c r="E30" s="53">
        <v>9.9000000000000005E-2</v>
      </c>
      <c r="F30" s="53">
        <v>9.4E-2</v>
      </c>
      <c r="G30" s="53">
        <v>0.09</v>
      </c>
      <c r="H30" s="53">
        <v>0.44</v>
      </c>
      <c r="I30" s="53">
        <v>0.28000000000000003</v>
      </c>
      <c r="J30" s="54"/>
      <c r="K30" s="55" t="s">
        <v>39</v>
      </c>
      <c r="L30" s="55">
        <v>-1.05</v>
      </c>
    </row>
    <row r="31" spans="1:12" ht="13.5" customHeight="1">
      <c r="A31" s="50" t="s">
        <v>37</v>
      </c>
      <c r="B31" s="91">
        <v>5.6669999999999998</v>
      </c>
      <c r="C31" s="91">
        <v>3.3879999999999999</v>
      </c>
      <c r="D31" s="53">
        <v>2.302</v>
      </c>
      <c r="E31" s="53">
        <v>1.986</v>
      </c>
      <c r="F31" s="53">
        <v>1.704</v>
      </c>
      <c r="G31" s="53">
        <v>1.4950000000000001</v>
      </c>
      <c r="H31" s="53">
        <v>13.29</v>
      </c>
      <c r="I31" s="53">
        <v>4.66</v>
      </c>
      <c r="J31" s="54"/>
      <c r="K31" s="55">
        <v>-2.82</v>
      </c>
      <c r="L31" s="55">
        <v>-3.65</v>
      </c>
    </row>
    <row r="32" spans="1:12" ht="13.5" customHeight="1">
      <c r="A32" s="50" t="s">
        <v>85</v>
      </c>
      <c r="B32" s="91">
        <v>1.9</v>
      </c>
      <c r="C32" s="91">
        <v>3.8220000000000001</v>
      </c>
      <c r="D32" s="53">
        <v>5.2060000000000004</v>
      </c>
      <c r="E32" s="53">
        <v>5.6520000000000001</v>
      </c>
      <c r="F32" s="53">
        <v>6.0049999999999999</v>
      </c>
      <c r="G32" s="53">
        <v>6.2549999999999999</v>
      </c>
      <c r="H32" s="53">
        <v>14.99</v>
      </c>
      <c r="I32" s="53">
        <v>19.52</v>
      </c>
      <c r="J32" s="54"/>
      <c r="K32" s="55">
        <v>3.96</v>
      </c>
      <c r="L32" s="55">
        <v>2.2599999999999998</v>
      </c>
    </row>
    <row r="33" spans="1:12" ht="13.5" customHeight="1">
      <c r="A33" s="50" t="s">
        <v>38</v>
      </c>
      <c r="B33" s="91">
        <v>5.86</v>
      </c>
      <c r="C33" s="91">
        <v>14.516</v>
      </c>
      <c r="D33" s="53">
        <v>16.369</v>
      </c>
      <c r="E33" s="53">
        <v>17.687999999999999</v>
      </c>
      <c r="F33" s="53">
        <v>18.648</v>
      </c>
      <c r="G33" s="53">
        <v>19.315000000000001</v>
      </c>
      <c r="H33" s="53">
        <v>56.93</v>
      </c>
      <c r="I33" s="53">
        <v>60.29</v>
      </c>
      <c r="J33" s="54"/>
      <c r="K33" s="55">
        <v>5.17</v>
      </c>
      <c r="L33" s="55">
        <v>1.31</v>
      </c>
    </row>
    <row r="34" spans="1:12" ht="13.5" customHeight="1">
      <c r="A34" s="50" t="s">
        <v>121</v>
      </c>
      <c r="B34" s="91">
        <v>8.3000000000000004E-2</v>
      </c>
      <c r="C34" s="91">
        <v>0.38600000000000001</v>
      </c>
      <c r="D34" s="53">
        <v>0.45100000000000001</v>
      </c>
      <c r="E34" s="53">
        <v>0.504</v>
      </c>
      <c r="F34" s="53">
        <v>0.52600000000000002</v>
      </c>
      <c r="G34" s="53">
        <v>0.53</v>
      </c>
      <c r="H34" s="53">
        <v>1.51</v>
      </c>
      <c r="I34" s="53">
        <v>1.65</v>
      </c>
      <c r="J34" s="54"/>
      <c r="K34" s="55">
        <v>8.8800000000000008</v>
      </c>
      <c r="L34" s="55">
        <v>1.45</v>
      </c>
    </row>
    <row r="35" spans="1:12" ht="13.5" customHeight="1">
      <c r="A35" s="50" t="s">
        <v>64</v>
      </c>
      <c r="B35" s="91">
        <v>0.107</v>
      </c>
      <c r="C35" s="91">
        <v>3.274</v>
      </c>
      <c r="D35" s="53">
        <v>3.7959999999999998</v>
      </c>
      <c r="E35" s="53">
        <v>4.0739999999999998</v>
      </c>
      <c r="F35" s="53">
        <v>4.2590000000000003</v>
      </c>
      <c r="G35" s="53">
        <v>4.3540000000000001</v>
      </c>
      <c r="H35" s="53">
        <v>12.84</v>
      </c>
      <c r="I35" s="53">
        <v>13.59</v>
      </c>
      <c r="J35" s="54"/>
      <c r="K35" s="55">
        <v>20.93</v>
      </c>
      <c r="L35" s="55">
        <v>1.3</v>
      </c>
    </row>
    <row r="36" spans="1:12">
      <c r="H36" s="327"/>
      <c r="I36" s="327"/>
      <c r="J36" s="328"/>
      <c r="K36" s="327"/>
      <c r="L36" s="327"/>
    </row>
    <row r="37" spans="1:12">
      <c r="H37" s="327"/>
      <c r="I37" s="327"/>
      <c r="J37" s="328"/>
      <c r="K37" s="327"/>
      <c r="L37" s="327"/>
    </row>
    <row r="38" spans="1:12">
      <c r="H38" s="327"/>
      <c r="I38" s="327"/>
      <c r="J38" s="328"/>
      <c r="K38" s="327"/>
      <c r="L38" s="327"/>
    </row>
    <row r="39" spans="1:12">
      <c r="H39" s="327"/>
      <c r="I39" s="327"/>
      <c r="J39" s="328"/>
      <c r="K39" s="327"/>
      <c r="L39" s="327"/>
    </row>
    <row r="40" spans="1:12">
      <c r="H40" s="327"/>
      <c r="I40" s="327"/>
      <c r="J40" s="328"/>
      <c r="K40" s="327"/>
      <c r="L40" s="327"/>
    </row>
    <row r="41" spans="1:12">
      <c r="H41" s="327"/>
      <c r="I41" s="327"/>
      <c r="J41" s="328"/>
      <c r="K41" s="327"/>
      <c r="L41" s="327"/>
    </row>
    <row r="42" spans="1:12">
      <c r="H42" s="327"/>
      <c r="I42" s="327"/>
      <c r="J42" s="328"/>
      <c r="K42" s="327"/>
      <c r="L42" s="327"/>
    </row>
    <row r="43" spans="1:12">
      <c r="H43" s="327"/>
      <c r="I43" s="327"/>
      <c r="J43" s="328"/>
      <c r="K43" s="327"/>
      <c r="L43" s="327"/>
    </row>
    <row r="44" spans="1:12">
      <c r="H44" s="327"/>
      <c r="I44" s="327"/>
      <c r="J44" s="328"/>
      <c r="K44" s="327"/>
      <c r="L44" s="327"/>
    </row>
    <row r="45" spans="1:12">
      <c r="H45" s="327"/>
      <c r="I45" s="327"/>
      <c r="J45" s="328"/>
      <c r="K45" s="327"/>
      <c r="L45" s="327"/>
    </row>
    <row r="46" spans="1:12">
      <c r="H46" s="327"/>
      <c r="I46" s="327"/>
      <c r="J46" s="328"/>
      <c r="K46" s="327"/>
      <c r="L46" s="327"/>
    </row>
    <row r="47" spans="1:12">
      <c r="H47" s="327"/>
      <c r="I47" s="327"/>
      <c r="J47" s="328"/>
      <c r="K47" s="327"/>
      <c r="L47" s="327"/>
    </row>
    <row r="48" spans="1:12">
      <c r="H48" s="327"/>
      <c r="I48" s="327"/>
      <c r="J48" s="328"/>
      <c r="K48" s="327"/>
      <c r="L48" s="327"/>
    </row>
    <row r="49" spans="8:12">
      <c r="H49" s="327"/>
      <c r="I49" s="327"/>
      <c r="J49" s="328"/>
      <c r="K49" s="327"/>
      <c r="L49" s="327"/>
    </row>
    <row r="50" spans="8:12">
      <c r="H50" s="327"/>
      <c r="I50" s="327"/>
      <c r="J50" s="328"/>
      <c r="K50" s="327"/>
      <c r="L50" s="327"/>
    </row>
    <row r="51" spans="8:12">
      <c r="H51" s="327"/>
      <c r="I51" s="327"/>
      <c r="J51" s="328"/>
      <c r="K51" s="327"/>
      <c r="L51" s="327"/>
    </row>
    <row r="52" spans="8:12">
      <c r="H52" s="327"/>
      <c r="I52" s="327"/>
      <c r="J52" s="328"/>
      <c r="K52" s="327"/>
      <c r="L52" s="327"/>
    </row>
    <row r="53" spans="8:12">
      <c r="H53" s="327"/>
      <c r="I53" s="327"/>
      <c r="J53" s="328"/>
      <c r="K53" s="327"/>
      <c r="L53" s="327"/>
    </row>
    <row r="54" spans="8:12">
      <c r="H54" s="327"/>
      <c r="I54" s="327"/>
      <c r="J54" s="328"/>
      <c r="K54" s="327"/>
      <c r="L54" s="327"/>
    </row>
    <row r="55" spans="8:12">
      <c r="H55" s="327"/>
      <c r="I55" s="327"/>
      <c r="J55" s="328"/>
      <c r="K55" s="327"/>
      <c r="L55" s="327"/>
    </row>
    <row r="56" spans="8:12">
      <c r="H56" s="327"/>
      <c r="I56" s="327"/>
      <c r="J56" s="328"/>
      <c r="K56" s="327"/>
      <c r="L56" s="327"/>
    </row>
    <row r="57" spans="8:12">
      <c r="H57" s="327"/>
      <c r="I57" s="327"/>
      <c r="J57" s="328"/>
      <c r="K57" s="327"/>
      <c r="L57" s="327"/>
    </row>
    <row r="58" spans="8:12">
      <c r="H58" s="327"/>
      <c r="I58" s="327"/>
      <c r="J58" s="328"/>
      <c r="K58" s="327"/>
      <c r="L58" s="327"/>
    </row>
    <row r="59" spans="8:12">
      <c r="H59" s="327"/>
      <c r="I59" s="327"/>
      <c r="J59" s="328"/>
      <c r="K59" s="327"/>
      <c r="L59" s="327"/>
    </row>
    <row r="60" spans="8:12">
      <c r="H60" s="327"/>
      <c r="I60" s="327"/>
      <c r="J60" s="328"/>
      <c r="K60" s="327"/>
      <c r="L60" s="327"/>
    </row>
    <row r="61" spans="8:12">
      <c r="H61" s="327"/>
      <c r="I61" s="327"/>
      <c r="J61" s="328"/>
      <c r="K61" s="327"/>
      <c r="L61" s="327"/>
    </row>
    <row r="62" spans="8:12">
      <c r="H62" s="327"/>
      <c r="I62" s="327"/>
      <c r="J62" s="328"/>
      <c r="K62" s="327"/>
      <c r="L62" s="327"/>
    </row>
    <row r="63" spans="8:12">
      <c r="H63" s="327"/>
      <c r="I63" s="327"/>
      <c r="J63" s="328"/>
      <c r="K63" s="327"/>
      <c r="L63" s="327"/>
    </row>
    <row r="64" spans="8:12">
      <c r="H64" s="327"/>
      <c r="I64" s="327"/>
      <c r="J64" s="328"/>
      <c r="K64" s="327"/>
      <c r="L64" s="327"/>
    </row>
    <row r="65" spans="8:12">
      <c r="H65" s="327"/>
      <c r="I65" s="327"/>
      <c r="J65" s="328"/>
      <c r="K65" s="327"/>
      <c r="L65" s="327"/>
    </row>
    <row r="66" spans="8:12">
      <c r="H66" s="327"/>
      <c r="I66" s="327"/>
      <c r="J66" s="328"/>
      <c r="K66" s="327"/>
      <c r="L66" s="327"/>
    </row>
    <row r="67" spans="8:12">
      <c r="H67" s="327"/>
      <c r="I67" s="327"/>
      <c r="J67" s="328"/>
      <c r="K67" s="327"/>
      <c r="L67" s="327"/>
    </row>
    <row r="68" spans="8:12">
      <c r="H68" s="327"/>
      <c r="I68" s="327"/>
      <c r="J68" s="328"/>
      <c r="K68" s="327"/>
      <c r="L68" s="327"/>
    </row>
    <row r="69" spans="8:12">
      <c r="H69" s="327"/>
      <c r="I69" s="327"/>
      <c r="J69" s="328"/>
      <c r="K69" s="327"/>
      <c r="L69" s="327"/>
    </row>
    <row r="70" spans="8:12">
      <c r="H70" s="327"/>
      <c r="I70" s="327"/>
      <c r="J70" s="328"/>
      <c r="K70" s="327"/>
      <c r="L70" s="327"/>
    </row>
    <row r="71" spans="8:12">
      <c r="H71" s="327"/>
      <c r="I71" s="327"/>
      <c r="J71" s="328"/>
      <c r="K71" s="327"/>
      <c r="L71" s="327"/>
    </row>
    <row r="72" spans="8:12">
      <c r="H72" s="327"/>
      <c r="I72" s="327"/>
      <c r="J72" s="328"/>
      <c r="K72" s="327"/>
      <c r="L72" s="327"/>
    </row>
    <row r="73" spans="8:12">
      <c r="H73" s="327"/>
      <c r="I73" s="327"/>
      <c r="J73" s="328"/>
      <c r="K73" s="327"/>
      <c r="L73" s="327"/>
    </row>
    <row r="74" spans="8:12">
      <c r="H74" s="327"/>
      <c r="I74" s="327"/>
      <c r="J74" s="328"/>
      <c r="K74" s="327"/>
      <c r="L74" s="327"/>
    </row>
    <row r="75" spans="8:12">
      <c r="H75" s="327"/>
      <c r="I75" s="327"/>
      <c r="J75" s="328"/>
      <c r="K75" s="327"/>
      <c r="L75" s="327"/>
    </row>
    <row r="76" spans="8:12">
      <c r="H76" s="327"/>
      <c r="I76" s="327"/>
      <c r="J76" s="328"/>
      <c r="K76" s="327"/>
      <c r="L76" s="327"/>
    </row>
    <row r="77" spans="8:12">
      <c r="H77" s="327"/>
      <c r="I77" s="327"/>
      <c r="J77" s="328"/>
      <c r="K77" s="327"/>
      <c r="L77" s="327"/>
    </row>
    <row r="78" spans="8:12">
      <c r="H78" s="327"/>
      <c r="I78" s="327"/>
      <c r="J78" s="328"/>
      <c r="K78" s="327"/>
      <c r="L78" s="327"/>
    </row>
    <row r="79" spans="8:12">
      <c r="H79" s="327"/>
      <c r="I79" s="327"/>
      <c r="J79" s="328"/>
      <c r="K79" s="327"/>
      <c r="L79" s="327"/>
    </row>
    <row r="80" spans="8:12">
      <c r="H80" s="327"/>
      <c r="I80" s="327"/>
      <c r="J80" s="328"/>
      <c r="K80" s="327"/>
      <c r="L80" s="327"/>
    </row>
    <row r="81" spans="8:12">
      <c r="H81" s="327"/>
      <c r="I81" s="327"/>
      <c r="J81" s="328"/>
      <c r="K81" s="327"/>
      <c r="L81" s="327"/>
    </row>
    <row r="82" spans="8:12">
      <c r="H82" s="327"/>
      <c r="I82" s="327"/>
      <c r="J82" s="328"/>
      <c r="K82" s="327"/>
      <c r="L82" s="327"/>
    </row>
    <row r="83" spans="8:12">
      <c r="H83" s="327"/>
      <c r="I83" s="327"/>
      <c r="J83" s="328"/>
      <c r="K83" s="327"/>
      <c r="L83" s="327"/>
    </row>
    <row r="84" spans="8:12">
      <c r="H84" s="327"/>
      <c r="I84" s="327"/>
      <c r="J84" s="328"/>
      <c r="K84" s="327"/>
      <c r="L84" s="327"/>
    </row>
    <row r="85" spans="8:12">
      <c r="H85" s="327"/>
      <c r="I85" s="327"/>
      <c r="J85" s="328"/>
      <c r="K85" s="327"/>
      <c r="L85" s="327"/>
    </row>
    <row r="86" spans="8:12">
      <c r="H86" s="327"/>
      <c r="I86" s="327"/>
      <c r="J86" s="328"/>
      <c r="K86" s="327"/>
      <c r="L86" s="327"/>
    </row>
    <row r="87" spans="8:12">
      <c r="H87" s="327"/>
      <c r="I87" s="327"/>
      <c r="J87" s="328"/>
      <c r="K87" s="327"/>
      <c r="L87" s="327"/>
    </row>
    <row r="88" spans="8:12">
      <c r="H88" s="327"/>
      <c r="I88" s="327"/>
      <c r="J88" s="328"/>
      <c r="K88" s="327"/>
      <c r="L88" s="327"/>
    </row>
    <row r="89" spans="8:12">
      <c r="H89" s="327"/>
      <c r="I89" s="327"/>
      <c r="J89" s="328"/>
      <c r="K89" s="327"/>
      <c r="L89" s="327"/>
    </row>
    <row r="90" spans="8:12">
      <c r="H90" s="327"/>
      <c r="I90" s="327"/>
      <c r="J90" s="328"/>
      <c r="K90" s="327"/>
      <c r="L90" s="327"/>
    </row>
    <row r="91" spans="8:12">
      <c r="H91" s="327"/>
      <c r="I91" s="327"/>
      <c r="J91" s="328"/>
      <c r="K91" s="327"/>
      <c r="L91" s="327"/>
    </row>
    <row r="92" spans="8:12">
      <c r="H92" s="327"/>
      <c r="I92" s="327"/>
      <c r="J92" s="328"/>
      <c r="K92" s="327"/>
      <c r="L92" s="327"/>
    </row>
    <row r="93" spans="8:12">
      <c r="H93" s="327"/>
      <c r="I93" s="327"/>
      <c r="J93" s="328"/>
      <c r="K93" s="327"/>
      <c r="L93" s="327"/>
    </row>
    <row r="94" spans="8:12">
      <c r="H94" s="327"/>
      <c r="I94" s="327"/>
      <c r="J94" s="328"/>
      <c r="K94" s="327"/>
      <c r="L94" s="327"/>
    </row>
    <row r="95" spans="8:12">
      <c r="H95" s="327"/>
      <c r="I95" s="327"/>
      <c r="J95" s="328"/>
      <c r="K95" s="327"/>
      <c r="L95" s="327"/>
    </row>
  </sheetData>
  <mergeCells count="4">
    <mergeCell ref="A1:L1"/>
    <mergeCell ref="A2:L2"/>
    <mergeCell ref="H3:I3"/>
    <mergeCell ref="K3:L3"/>
  </mergeCells>
  <phoneticPr fontId="35"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A0B2-D049-46F8-9717-3FAA2777736C}">
  <dimension ref="A2:AW108"/>
  <sheetViews>
    <sheetView topLeftCell="E1" zoomScale="85" zoomScaleNormal="85" workbookViewId="0">
      <selection activeCell="E26" sqref="A26:XFD26"/>
    </sheetView>
  </sheetViews>
  <sheetFormatPr defaultColWidth="9.08203125" defaultRowHeight="17"/>
  <cols>
    <col min="1" max="1" width="20.6640625" style="38" customWidth="1"/>
    <col min="2" max="3" width="6.1640625" style="38" customWidth="1"/>
    <col min="4" max="4" width="6.1640625" style="38" customWidth="1" collapsed="1"/>
    <col min="5" max="7" width="6.1640625" style="38" customWidth="1"/>
    <col min="8" max="9" width="5.58203125" style="38" customWidth="1"/>
    <col min="10" max="10" width="0.6640625" style="63" customWidth="1"/>
    <col min="11" max="12" width="5.58203125" style="38" customWidth="1"/>
    <col min="13" max="13" width="4.4140625" style="38" customWidth="1"/>
    <col min="14" max="14" width="20.6640625" style="38" customWidth="1"/>
    <col min="15" max="48" width="6.1640625" style="160" customWidth="1"/>
    <col min="49" max="16384" width="9.08203125" style="38"/>
  </cols>
  <sheetData>
    <row r="2" spans="1:49">
      <c r="A2" s="471" t="s">
        <v>30</v>
      </c>
      <c r="B2" s="472"/>
      <c r="C2" s="472"/>
      <c r="D2" s="472"/>
      <c r="E2" s="472"/>
      <c r="F2" s="472"/>
      <c r="G2" s="472"/>
      <c r="H2" s="472"/>
      <c r="I2" s="472"/>
      <c r="J2" s="472"/>
      <c r="K2" s="472"/>
      <c r="L2" s="472"/>
      <c r="O2" s="38"/>
      <c r="P2" s="38"/>
      <c r="Q2" s="38"/>
      <c r="R2" s="38"/>
      <c r="S2" s="38"/>
      <c r="T2" s="300"/>
      <c r="U2" s="300"/>
      <c r="V2" s="300"/>
      <c r="X2" s="301"/>
      <c r="Y2" s="301"/>
      <c r="Z2" s="301"/>
      <c r="AA2" s="301"/>
      <c r="AB2" s="301"/>
      <c r="AC2" s="301"/>
      <c r="AD2" s="301"/>
      <c r="AE2" s="301"/>
      <c r="AF2" s="301"/>
      <c r="AG2" s="301"/>
      <c r="AH2" s="302"/>
      <c r="AI2" s="302"/>
      <c r="AJ2" s="302"/>
      <c r="AK2" s="302"/>
      <c r="AM2" s="301"/>
      <c r="AN2" s="301"/>
      <c r="AO2" s="301"/>
      <c r="AP2" s="301"/>
      <c r="AQ2" s="301"/>
      <c r="AR2" s="302"/>
      <c r="AS2" s="302"/>
      <c r="AT2" s="302"/>
      <c r="AU2" s="302"/>
    </row>
    <row r="3" spans="1:49">
      <c r="A3" s="473" t="s">
        <v>118</v>
      </c>
      <c r="B3" s="473"/>
      <c r="C3" s="473"/>
      <c r="D3" s="473"/>
      <c r="E3" s="473"/>
      <c r="F3" s="473"/>
      <c r="G3" s="473"/>
      <c r="H3" s="473"/>
      <c r="I3" s="473"/>
      <c r="J3" s="473"/>
      <c r="K3" s="473"/>
      <c r="L3" s="473"/>
      <c r="N3" s="163" t="s">
        <v>441</v>
      </c>
      <c r="O3" s="163"/>
      <c r="P3" s="163"/>
      <c r="Q3" s="163"/>
      <c r="R3" s="163"/>
      <c r="S3" s="163"/>
      <c r="T3" s="163"/>
      <c r="U3" s="163"/>
      <c r="V3" s="163"/>
      <c r="W3" s="163"/>
      <c r="X3" s="163"/>
      <c r="Y3" s="163"/>
      <c r="Z3" s="163"/>
      <c r="AA3" s="163"/>
      <c r="AB3" s="163"/>
      <c r="AC3" s="163"/>
      <c r="AD3" s="163"/>
      <c r="AE3" s="163"/>
      <c r="AF3" s="163"/>
      <c r="AG3" s="163"/>
      <c r="AH3" s="163"/>
      <c r="AI3" s="163"/>
      <c r="AJ3" s="163"/>
      <c r="AK3" s="163"/>
      <c r="AM3" s="163"/>
      <c r="AN3" s="163"/>
      <c r="AO3" s="163"/>
      <c r="AP3" s="163"/>
      <c r="AQ3" s="163"/>
      <c r="AR3" s="163"/>
      <c r="AS3" s="163"/>
      <c r="AT3" s="163"/>
      <c r="AU3" s="163"/>
    </row>
    <row r="4" spans="1:49" ht="15" customHeight="1">
      <c r="A4" s="39"/>
      <c r="B4" s="40"/>
      <c r="C4" s="40"/>
      <c r="D4" s="40"/>
      <c r="E4" s="40"/>
      <c r="F4" s="40"/>
      <c r="G4" s="40"/>
      <c r="H4" s="467" t="s">
        <v>31</v>
      </c>
      <c r="I4" s="467"/>
      <c r="J4" s="41"/>
      <c r="K4" s="467" t="s">
        <v>32</v>
      </c>
      <c r="L4" s="467"/>
      <c r="N4" s="39"/>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row>
    <row r="5" spans="1:49" ht="15" customHeight="1">
      <c r="A5" s="39"/>
      <c r="B5" s="42">
        <v>2000</v>
      </c>
      <c r="C5" s="42">
        <v>2018</v>
      </c>
      <c r="D5" s="42">
        <v>2025</v>
      </c>
      <c r="E5" s="42">
        <v>2030</v>
      </c>
      <c r="F5" s="42">
        <v>2035</v>
      </c>
      <c r="G5" s="42">
        <v>2040</v>
      </c>
      <c r="H5" s="43">
        <v>2018</v>
      </c>
      <c r="I5" s="43">
        <v>2040</v>
      </c>
      <c r="J5" s="44"/>
      <c r="K5" s="43" t="s">
        <v>33</v>
      </c>
      <c r="L5" s="43" t="s">
        <v>34</v>
      </c>
      <c r="N5" s="39"/>
      <c r="O5" s="154">
        <v>2000</v>
      </c>
      <c r="P5" s="154">
        <v>2018</v>
      </c>
      <c r="Q5" s="154">
        <v>2019</v>
      </c>
      <c r="R5" s="166">
        <v>2020</v>
      </c>
      <c r="S5" s="154">
        <v>2021</v>
      </c>
      <c r="T5" s="154">
        <v>2022</v>
      </c>
      <c r="U5" s="154">
        <v>2023</v>
      </c>
      <c r="V5" s="154">
        <v>2024</v>
      </c>
      <c r="W5" s="166">
        <v>2025</v>
      </c>
      <c r="X5" s="154">
        <v>2026</v>
      </c>
      <c r="Y5" s="154">
        <v>2027</v>
      </c>
      <c r="Z5" s="154">
        <v>2028</v>
      </c>
      <c r="AA5" s="154">
        <v>2029</v>
      </c>
      <c r="AB5" s="166">
        <v>2030</v>
      </c>
      <c r="AC5" s="154">
        <v>2031</v>
      </c>
      <c r="AD5" s="154">
        <v>2032</v>
      </c>
      <c r="AE5" s="154">
        <v>2033</v>
      </c>
      <c r="AF5" s="154">
        <v>2034</v>
      </c>
      <c r="AG5" s="166">
        <v>2035</v>
      </c>
      <c r="AH5" s="154">
        <v>2036</v>
      </c>
      <c r="AI5" s="154">
        <v>2037</v>
      </c>
      <c r="AJ5" s="154">
        <v>2038</v>
      </c>
      <c r="AK5" s="154">
        <v>2039</v>
      </c>
      <c r="AL5" s="166">
        <v>2040</v>
      </c>
      <c r="AM5" s="154">
        <v>2041</v>
      </c>
      <c r="AN5" s="154">
        <v>2042</v>
      </c>
      <c r="AO5" s="154">
        <v>2043</v>
      </c>
      <c r="AP5" s="154">
        <v>2044</v>
      </c>
      <c r="AQ5" s="166">
        <v>2045</v>
      </c>
      <c r="AR5" s="154">
        <v>2046</v>
      </c>
      <c r="AS5" s="154">
        <v>2047</v>
      </c>
      <c r="AT5" s="154">
        <v>2048</v>
      </c>
      <c r="AU5" s="154">
        <v>2049</v>
      </c>
      <c r="AV5" s="154">
        <v>2050</v>
      </c>
      <c r="AW5" s="186" t="s">
        <v>456</v>
      </c>
    </row>
    <row r="6" spans="1:49" ht="13.5" customHeight="1">
      <c r="A6" s="45" t="s">
        <v>35</v>
      </c>
      <c r="B6" s="46"/>
      <c r="C6" s="46"/>
      <c r="D6" s="47"/>
      <c r="E6" s="47"/>
      <c r="F6" s="47"/>
      <c r="G6" s="47"/>
      <c r="H6" s="48"/>
      <c r="I6" s="48"/>
      <c r="J6" s="49"/>
      <c r="K6" s="48"/>
      <c r="L6" s="48"/>
      <c r="N6" s="45" t="s">
        <v>35</v>
      </c>
      <c r="O6" s="157"/>
      <c r="P6" s="157"/>
      <c r="Q6" s="158"/>
      <c r="R6" s="167"/>
      <c r="S6" s="158"/>
      <c r="T6" s="158"/>
      <c r="U6" s="158"/>
      <c r="V6" s="158"/>
      <c r="W6" s="167"/>
      <c r="X6" s="158"/>
      <c r="Y6" s="158"/>
      <c r="Z6" s="158"/>
      <c r="AA6" s="158"/>
      <c r="AB6" s="167"/>
      <c r="AC6" s="158"/>
      <c r="AD6" s="158"/>
      <c r="AE6" s="158"/>
      <c r="AF6" s="158"/>
      <c r="AG6" s="167"/>
      <c r="AH6" s="158"/>
      <c r="AI6" s="158"/>
      <c r="AJ6" s="158"/>
      <c r="AK6" s="158"/>
      <c r="AL6" s="167"/>
      <c r="AM6" s="158"/>
      <c r="AN6" s="158"/>
      <c r="AO6" s="158"/>
      <c r="AP6" s="158"/>
      <c r="AQ6" s="167"/>
      <c r="AR6" s="158"/>
      <c r="AS6" s="158"/>
      <c r="AT6" s="158"/>
      <c r="AU6" s="158"/>
      <c r="AV6" s="158"/>
    </row>
    <row r="7" spans="1:49" ht="13.5" customHeight="1">
      <c r="A7" s="50" t="s">
        <v>450</v>
      </c>
      <c r="B7" s="51">
        <v>35.962000000000003</v>
      </c>
      <c r="C7" s="51">
        <v>71.519000000000005</v>
      </c>
      <c r="D7" s="52">
        <v>81.052000000000007</v>
      </c>
      <c r="E7" s="52">
        <v>84.32</v>
      </c>
      <c r="F7" s="52">
        <v>86.070999999999998</v>
      </c>
      <c r="G7" s="52">
        <v>87.108999999999995</v>
      </c>
      <c r="H7" s="53">
        <v>100</v>
      </c>
      <c r="I7" s="53">
        <v>100</v>
      </c>
      <c r="J7" s="54"/>
      <c r="K7" s="55">
        <v>3.89</v>
      </c>
      <c r="L7" s="55">
        <v>0.9</v>
      </c>
      <c r="N7" s="50" t="s">
        <v>450</v>
      </c>
      <c r="O7" s="159">
        <f t="shared" ref="O7:P12" si="0">B7*$A$44</f>
        <v>1426133105764.2202</v>
      </c>
      <c r="P7" s="159">
        <f t="shared" si="0"/>
        <v>2836205260862.8901</v>
      </c>
      <c r="Q7" s="161" cm="1">
        <f t="array" ref="Q7">TREND($P46:$Q46,$P$44:$Q$44,Q$5)</f>
        <v>2890211977862.7656</v>
      </c>
      <c r="R7" s="161" cm="1">
        <f t="array" ref="R7">TREND($P46:$Q46,$P$44:$Q$44,R$5)</f>
        <v>2944218694862.6563</v>
      </c>
      <c r="S7" s="161" cm="1">
        <f t="array" ref="S7">TREND($P46:$Q46,$P$44:$Q$44,S$5)</f>
        <v>2998225411862.5469</v>
      </c>
      <c r="T7" s="161" cm="1">
        <f t="array" ref="T7">TREND($P46:$Q46,$P$44:$Q$44,T$5)</f>
        <v>3052232128862.4375</v>
      </c>
      <c r="U7" s="161" cm="1">
        <f t="array" ref="U7">TREND($P46:$Q46,$P$44:$Q$44,U$5)</f>
        <v>3106238845862.3281</v>
      </c>
      <c r="V7" s="161" cm="1">
        <f t="array" ref="V7">TREND($P46:$Q46,$P$44:$Q$44,V$5)</f>
        <v>3160245562862.2188</v>
      </c>
      <c r="W7" s="168">
        <f t="shared" ref="W7:W12" si="1">D7*$A$44</f>
        <v>3214252279862.1201</v>
      </c>
      <c r="X7" s="161" cm="1">
        <f t="array" ref="X7">TREND($Q46:$R46,$Q$44:$R$44,X$5)</f>
        <v>3240171878269.5391</v>
      </c>
      <c r="Y7" s="161" cm="1">
        <f t="array" ref="Y7">TREND($Q46:$R46,$Q$44:$R$44,Y$5)</f>
        <v>3266091476676.9531</v>
      </c>
      <c r="Z7" s="161" cm="1">
        <f t="array" ref="Z7">TREND($Q46:$R46,$Q$44:$R$44,Z$5)</f>
        <v>3292011075084.3672</v>
      </c>
      <c r="AA7" s="161" cm="1">
        <f t="array" ref="AA7">TREND($Q46:$R46,$Q$44:$R$44,AA$5)</f>
        <v>3317930673491.7891</v>
      </c>
      <c r="AB7" s="168">
        <f t="shared" ref="AB7:AB12" si="2">E7*$A$44</f>
        <v>3343850271899.1997</v>
      </c>
      <c r="AC7" s="161" cm="1">
        <f t="array" ref="AC7">TREND($R46:$S46,$R$44:$S$44,AC$5)</f>
        <v>3357738037141.3633</v>
      </c>
      <c r="AD7" s="161" cm="1">
        <f t="array" ref="AD7">TREND($R46:$S46,$R$44:$S$44,AD$5)</f>
        <v>3371625802383.5234</v>
      </c>
      <c r="AE7" s="161" cm="1">
        <f t="array" ref="AE7">TREND($R46:$S46,$R$44:$S$44,AE$5)</f>
        <v>3385513567625.6875</v>
      </c>
      <c r="AF7" s="161" cm="1">
        <f t="array" ref="AF7">TREND($R46:$S46,$R$44:$S$44,AF$5)</f>
        <v>3399401332867.8477</v>
      </c>
      <c r="AG7" s="168">
        <f t="shared" ref="AG7:AG12" si="3">F7*$A$44</f>
        <v>3413289098110.0098</v>
      </c>
      <c r="AH7" s="161" cm="1">
        <f t="array" ref="AH7">TREND($S46:$T46,$S$44:$T$44,AH$5)</f>
        <v>3421521822451.166</v>
      </c>
      <c r="AI7" s="161" cm="1">
        <f t="array" ref="AI7">TREND($S46:$T46,$S$44:$T$44,AI$5)</f>
        <v>3429754546792.3223</v>
      </c>
      <c r="AJ7" s="161" cm="1">
        <f t="array" ref="AJ7">TREND($S46:$T46,$S$44:$T$44,AJ$5)</f>
        <v>3437987271133.4766</v>
      </c>
      <c r="AK7" s="161" cm="1">
        <f t="array" ref="AK7">TREND($S46:$T46,$S$44:$T$44,AK$5)</f>
        <v>3446219995474.6328</v>
      </c>
      <c r="AL7" s="168">
        <f t="shared" ref="AL7:AL12" si="4">G7*$A$44</f>
        <v>3454452719815.7896</v>
      </c>
      <c r="AM7" s="161">
        <f>_xlfn.FORECAST.LINEAR(AM$5,$AC7:$AL7,$AC$5:$AL$5)</f>
        <v>3470225498691.6211</v>
      </c>
      <c r="AN7" s="161">
        <f t="shared" ref="AN7:AV22" si="5">_xlfn.FORECAST.LINEAR(AN$5,$AC7:$AL7,$AC$5:$AL$5)</f>
        <v>3480857331293.8086</v>
      </c>
      <c r="AO7" s="161">
        <f t="shared" si="5"/>
        <v>3491489163896</v>
      </c>
      <c r="AP7" s="161">
        <f t="shared" si="5"/>
        <v>3502120996498.1875</v>
      </c>
      <c r="AQ7" s="161">
        <f t="shared" si="5"/>
        <v>3512752829100.375</v>
      </c>
      <c r="AR7" s="161">
        <f t="shared" si="5"/>
        <v>3523384661702.5625</v>
      </c>
      <c r="AS7" s="161">
        <f t="shared" si="5"/>
        <v>3534016494304.7539</v>
      </c>
      <c r="AT7" s="161">
        <f t="shared" si="5"/>
        <v>3544648326906.9414</v>
      </c>
      <c r="AU7" s="161">
        <f t="shared" si="5"/>
        <v>3555280159509.1289</v>
      </c>
      <c r="AV7" s="161">
        <f t="shared" si="5"/>
        <v>3565911992111.3203</v>
      </c>
      <c r="AW7" s="190">
        <f>(AV7/R7)^(1/30)-1</f>
        <v>6.4063117394412838E-3</v>
      </c>
    </row>
    <row r="8" spans="1:49" ht="13.5" customHeight="1">
      <c r="A8" s="56" t="s">
        <v>46</v>
      </c>
      <c r="B8" s="51">
        <v>0.27300000000000002</v>
      </c>
      <c r="C8" s="51">
        <v>0.219</v>
      </c>
      <c r="D8" s="52">
        <v>0.26</v>
      </c>
      <c r="E8" s="52">
        <v>0.28599999999999998</v>
      </c>
      <c r="F8" s="52">
        <v>0.29899999999999999</v>
      </c>
      <c r="G8" s="52">
        <v>0.30299999999999999</v>
      </c>
      <c r="H8" s="53">
        <v>0.31</v>
      </c>
      <c r="I8" s="53">
        <v>0.35</v>
      </c>
      <c r="J8" s="54"/>
      <c r="K8" s="55">
        <v>-1.21</v>
      </c>
      <c r="L8" s="55">
        <v>1.49</v>
      </c>
      <c r="N8" s="56" t="s">
        <v>46</v>
      </c>
      <c r="O8" s="159">
        <f t="shared" si="0"/>
        <v>10826270448.630001</v>
      </c>
      <c r="P8" s="159">
        <f t="shared" si="0"/>
        <v>8684810359.8899994</v>
      </c>
      <c r="Q8" s="161" cm="1">
        <f t="array" ref="Q8">TREND($P47:$Q47,$P$44:$Q$44,Q$5)</f>
        <v>8917085131.4199829</v>
      </c>
      <c r="R8" s="161" cm="1">
        <f t="array" ref="R8">TREND($P47:$Q47,$P$44:$Q$44,R$5)</f>
        <v>9149359902.9499512</v>
      </c>
      <c r="S8" s="161" cm="1">
        <f t="array" ref="S8">TREND($P47:$Q47,$P$44:$Q$44,S$5)</f>
        <v>9381634674.4799805</v>
      </c>
      <c r="T8" s="161" cm="1">
        <f t="array" ref="T8">TREND($P47:$Q47,$P$44:$Q$44,T$5)</f>
        <v>9613909446.0099487</v>
      </c>
      <c r="U8" s="161" cm="1">
        <f t="array" ref="U8">TREND($P47:$Q47,$P$44:$Q$44,U$5)</f>
        <v>9846184217.539978</v>
      </c>
      <c r="V8" s="161" cm="1">
        <f t="array" ref="V8">TREND($P47:$Q47,$P$44:$Q$44,V$5)</f>
        <v>10078458989.069946</v>
      </c>
      <c r="W8" s="168">
        <f t="shared" si="1"/>
        <v>10310733760.6</v>
      </c>
      <c r="X8" s="161" cm="1">
        <f t="array" ref="X8">TREND($Q47:$R47,$Q$44:$R$44,X$5)</f>
        <v>10516948435.812012</v>
      </c>
      <c r="Y8" s="161" cm="1">
        <f t="array" ref="Y8">TREND($Q47:$R47,$Q$44:$R$44,Y$5)</f>
        <v>10723163111.023987</v>
      </c>
      <c r="Z8" s="161" cm="1">
        <f t="array" ref="Z8">TREND($Q47:$R47,$Q$44:$R$44,Z$5)</f>
        <v>10929377786.236023</v>
      </c>
      <c r="AA8" s="161" cm="1">
        <f t="array" ref="AA8">TREND($Q47:$R47,$Q$44:$R$44,AA$5)</f>
        <v>11135592461.447998</v>
      </c>
      <c r="AB8" s="168">
        <f t="shared" si="2"/>
        <v>11341807136.66</v>
      </c>
      <c r="AC8" s="161" cm="1">
        <f t="array" ref="AC8">TREND($R47:$S47,$R$44:$S$44,AC$5)</f>
        <v>11444914474.265991</v>
      </c>
      <c r="AD8" s="161" cm="1">
        <f t="array" ref="AD8">TREND($R47:$S47,$R$44:$S$44,AD$5)</f>
        <v>11548021811.872009</v>
      </c>
      <c r="AE8" s="161" cm="1">
        <f t="array" ref="AE8">TREND($R47:$S47,$R$44:$S$44,AE$5)</f>
        <v>11651129149.477997</v>
      </c>
      <c r="AF8" s="161" cm="1">
        <f t="array" ref="AF8">TREND($R47:$S47,$R$44:$S$44,AF$5)</f>
        <v>11754236487.083984</v>
      </c>
      <c r="AG8" s="168">
        <f t="shared" si="3"/>
        <v>11857343824.689999</v>
      </c>
      <c r="AH8" s="161" cm="1">
        <f t="array" ref="AH8">TREND($S47:$T47,$S$44:$T$44,AH$5)</f>
        <v>11889069159.337997</v>
      </c>
      <c r="AI8" s="161" cm="1">
        <f t="array" ref="AI8">TREND($S47:$T47,$S$44:$T$44,AI$5)</f>
        <v>11920794493.985992</v>
      </c>
      <c r="AJ8" s="161" cm="1">
        <f t="array" ref="AJ8">TREND($S47:$T47,$S$44:$T$44,AJ$5)</f>
        <v>11952519828.633995</v>
      </c>
      <c r="AK8" s="161" cm="1">
        <f t="array" ref="AK8">TREND($S47:$T47,$S$44:$T$44,AK$5)</f>
        <v>11984245163.281998</v>
      </c>
      <c r="AL8" s="168">
        <f t="shared" si="4"/>
        <v>12015970497.93</v>
      </c>
      <c r="AM8" s="161">
        <f t="shared" ref="AM8:AV23" si="6">_xlfn.FORECAST.LINEAR(AM$5,$AC8:$AL8,$AC$5:$AL$5)</f>
        <v>12142871836.522003</v>
      </c>
      <c r="AN8" s="161">
        <f t="shared" si="5"/>
        <v>12204880445.152176</v>
      </c>
      <c r="AO8" s="161">
        <f t="shared" si="5"/>
        <v>12266889053.782364</v>
      </c>
      <c r="AP8" s="161">
        <f t="shared" si="5"/>
        <v>12328897662.412552</v>
      </c>
      <c r="AQ8" s="161">
        <f t="shared" si="5"/>
        <v>12390906271.042725</v>
      </c>
      <c r="AR8" s="161">
        <f t="shared" si="5"/>
        <v>12452914879.672913</v>
      </c>
      <c r="AS8" s="161">
        <f t="shared" si="5"/>
        <v>12514923488.303085</v>
      </c>
      <c r="AT8" s="161">
        <f t="shared" si="5"/>
        <v>12576932096.933273</v>
      </c>
      <c r="AU8" s="161">
        <f t="shared" si="5"/>
        <v>12638940705.563461</v>
      </c>
      <c r="AV8" s="161">
        <f t="shared" si="5"/>
        <v>12700949314.193634</v>
      </c>
      <c r="AW8" s="187"/>
    </row>
    <row r="9" spans="1:49" ht="13.5" customHeight="1">
      <c r="A9" s="56" t="s">
        <v>42</v>
      </c>
      <c r="B9" s="51">
        <v>33.057000000000002</v>
      </c>
      <c r="C9" s="51">
        <v>62.287999999999997</v>
      </c>
      <c r="D9" s="52">
        <v>69.561999999999998</v>
      </c>
      <c r="E9" s="52">
        <v>71.578999999999994</v>
      </c>
      <c r="F9" s="52">
        <v>72.447999999999993</v>
      </c>
      <c r="G9" s="52">
        <v>72.816000000000003</v>
      </c>
      <c r="H9" s="53">
        <v>87.09</v>
      </c>
      <c r="I9" s="53">
        <v>83.59</v>
      </c>
      <c r="J9" s="54"/>
      <c r="K9" s="55">
        <v>3.58</v>
      </c>
      <c r="L9" s="55">
        <v>0.71</v>
      </c>
      <c r="N9" s="56" t="s">
        <v>42</v>
      </c>
      <c r="O9" s="159">
        <f t="shared" si="0"/>
        <v>1310930484323.6702</v>
      </c>
      <c r="P9" s="159">
        <f t="shared" si="0"/>
        <v>2470134555693.2798</v>
      </c>
      <c r="Q9" s="161" cm="1">
        <f t="array" ref="Q9">TREND($P48:$Q48,$P$44:$Q$44,Q$5)</f>
        <v>2511343499305.6875</v>
      </c>
      <c r="R9" s="161" cm="1">
        <f t="array" ref="R9">TREND($P48:$Q48,$P$44:$Q$44,R$5)</f>
        <v>2552552442918.1094</v>
      </c>
      <c r="S9" s="161" cm="1">
        <f t="array" ref="S9">TREND($P48:$Q48,$P$44:$Q$44,S$5)</f>
        <v>2593761386530.5313</v>
      </c>
      <c r="T9" s="161" cm="1">
        <f t="array" ref="T9">TREND($P48:$Q48,$P$44:$Q$44,T$5)</f>
        <v>2634970330142.9531</v>
      </c>
      <c r="U9" s="161" cm="1">
        <f t="array" ref="U9">TREND($P48:$Q48,$P$44:$Q$44,U$5)</f>
        <v>2676179273755.375</v>
      </c>
      <c r="V9" s="161" cm="1">
        <f t="array" ref="V9">TREND($P48:$Q48,$P$44:$Q$44,V$5)</f>
        <v>2717388217367.7969</v>
      </c>
      <c r="W9" s="168">
        <f t="shared" si="1"/>
        <v>2758597160980.2197</v>
      </c>
      <c r="X9" s="161" cm="1">
        <f t="array" ref="X9">TREND($Q48:$R48,$Q$44:$R$44,X$5)</f>
        <v>2774594660976.4727</v>
      </c>
      <c r="Y9" s="161" cm="1">
        <f t="array" ref="Y9">TREND($Q48:$R48,$Q$44:$R$44,Y$5)</f>
        <v>2790592160972.7266</v>
      </c>
      <c r="Z9" s="161" cm="1">
        <f t="array" ref="Z9">TREND($Q48:$R48,$Q$44:$R$44,Z$5)</f>
        <v>2806589660968.9844</v>
      </c>
      <c r="AA9" s="161" cm="1">
        <f t="array" ref="AA9">TREND($Q48:$R48,$Q$44:$R$44,AA$5)</f>
        <v>2822587160965.2383</v>
      </c>
      <c r="AB9" s="168">
        <f t="shared" si="2"/>
        <v>2838584660961.4897</v>
      </c>
      <c r="AC9" s="161" cm="1">
        <f t="array" ref="AC9">TREND($R48:$S48,$R$44:$S$44,AC$5)</f>
        <v>2845476989913.7656</v>
      </c>
      <c r="AD9" s="161" cm="1">
        <f t="array" ref="AD9">TREND($R48:$S48,$R$44:$S$44,AD$5)</f>
        <v>2852369318866.043</v>
      </c>
      <c r="AE9" s="161" cm="1">
        <f t="array" ref="AE9">TREND($R48:$S48,$R$44:$S$44,AE$5)</f>
        <v>2859261647818.3223</v>
      </c>
      <c r="AF9" s="161" cm="1">
        <f t="array" ref="AF9">TREND($R48:$S48,$R$44:$S$44,AF$5)</f>
        <v>2866153976770.5996</v>
      </c>
      <c r="AG9" s="168">
        <f t="shared" si="3"/>
        <v>2873046305722.8799</v>
      </c>
      <c r="AH9" s="161" cm="1">
        <f t="array" ref="AH9">TREND($S48:$T48,$S$44:$T$44,AH$5)</f>
        <v>2875965036510.4951</v>
      </c>
      <c r="AI9" s="161" cm="1">
        <f t="array" ref="AI9">TREND($S48:$T48,$S$44:$T$44,AI$5)</f>
        <v>2878883767298.1113</v>
      </c>
      <c r="AJ9" s="161" cm="1">
        <f t="array" ref="AJ9">TREND($S48:$T48,$S$44:$T$44,AJ$5)</f>
        <v>2881802498085.7275</v>
      </c>
      <c r="AK9" s="161" cm="1">
        <f t="array" ref="AK9">TREND($S48:$T48,$S$44:$T$44,AK$5)</f>
        <v>2884721228873.3438</v>
      </c>
      <c r="AL9" s="168">
        <f t="shared" si="4"/>
        <v>2887639959660.96</v>
      </c>
      <c r="AM9" s="161">
        <f t="shared" si="6"/>
        <v>2895856821334.793</v>
      </c>
      <c r="AN9" s="161">
        <f t="shared" si="5"/>
        <v>2900461321040.752</v>
      </c>
      <c r="AO9" s="161">
        <f t="shared" si="5"/>
        <v>2905065820746.709</v>
      </c>
      <c r="AP9" s="161">
        <f t="shared" si="5"/>
        <v>2909670320452.666</v>
      </c>
      <c r="AQ9" s="161">
        <f t="shared" si="5"/>
        <v>2914274820158.625</v>
      </c>
      <c r="AR9" s="161">
        <f t="shared" si="5"/>
        <v>2918879319864.582</v>
      </c>
      <c r="AS9" s="161">
        <f t="shared" si="5"/>
        <v>2923483819570.541</v>
      </c>
      <c r="AT9" s="161">
        <f t="shared" si="5"/>
        <v>2928088319276.498</v>
      </c>
      <c r="AU9" s="161">
        <f t="shared" si="5"/>
        <v>2932692818982.4551</v>
      </c>
      <c r="AV9" s="161">
        <f t="shared" si="5"/>
        <v>2937297318688.4141</v>
      </c>
      <c r="AW9" s="187"/>
    </row>
    <row r="10" spans="1:49" ht="13.5" customHeight="1">
      <c r="A10" s="56" t="s">
        <v>43</v>
      </c>
      <c r="B10" s="51">
        <v>0.31900000000000001</v>
      </c>
      <c r="C10" s="51">
        <v>3.653</v>
      </c>
      <c r="D10" s="52">
        <v>4.5960000000000001</v>
      </c>
      <c r="E10" s="52">
        <v>5.1059999999999999</v>
      </c>
      <c r="F10" s="52">
        <v>5.3440000000000003</v>
      </c>
      <c r="G10" s="52">
        <v>5.4160000000000004</v>
      </c>
      <c r="H10" s="53">
        <v>5.1100000000000003</v>
      </c>
      <c r="I10" s="53">
        <v>6.22</v>
      </c>
      <c r="J10" s="54"/>
      <c r="K10" s="55">
        <v>14.5</v>
      </c>
      <c r="L10" s="55">
        <v>1.81</v>
      </c>
      <c r="N10" s="56" t="s">
        <v>43</v>
      </c>
      <c r="O10" s="159">
        <f t="shared" si="0"/>
        <v>12650477190.889999</v>
      </c>
      <c r="P10" s="159">
        <f t="shared" si="0"/>
        <v>144865809336.42999</v>
      </c>
      <c r="Q10" s="161" cm="1">
        <f t="array" ref="Q10">TREND($P49:$Q49,$P$44:$Q$44,Q$5)</f>
        <v>150208129081.62109</v>
      </c>
      <c r="R10" s="161" cm="1">
        <f t="array" ref="R10">TREND($P49:$Q49,$P$44:$Q$44,R$5)</f>
        <v>155550448826.81055</v>
      </c>
      <c r="S10" s="161" cm="1">
        <f t="array" ref="S10">TREND($P49:$Q49,$P$44:$Q$44,S$5)</f>
        <v>160892768572</v>
      </c>
      <c r="T10" s="161" cm="1">
        <f t="array" ref="T10">TREND($P49:$Q49,$P$44:$Q$44,T$5)</f>
        <v>166235088317.19141</v>
      </c>
      <c r="U10" s="161" cm="1">
        <f t="array" ref="U10">TREND($P49:$Q49,$P$44:$Q$44,U$5)</f>
        <v>171577408062.38086</v>
      </c>
      <c r="V10" s="161" cm="1">
        <f t="array" ref="V10">TREND($P49:$Q49,$P$44:$Q$44,V$5)</f>
        <v>176919727807.57031</v>
      </c>
      <c r="W10" s="168">
        <f t="shared" si="1"/>
        <v>182262047552.76001</v>
      </c>
      <c r="X10" s="161" cm="1">
        <f t="array" ref="X10">TREND($Q49:$R49,$Q$44:$R$44,X$5)</f>
        <v>186307027720.37988</v>
      </c>
      <c r="Y10" s="161" cm="1">
        <f t="array" ref="Y10">TREND($Q49:$R49,$Q$44:$R$44,Y$5)</f>
        <v>190352007888</v>
      </c>
      <c r="Z10" s="161" cm="1">
        <f t="array" ref="Z10">TREND($Q49:$R49,$Q$44:$R$44,Z$5)</f>
        <v>194396988055.62012</v>
      </c>
      <c r="AA10" s="161" cm="1">
        <f t="array" ref="AA10">TREND($Q49:$R49,$Q$44:$R$44,AA$5)</f>
        <v>198441968223.23926</v>
      </c>
      <c r="AB10" s="168">
        <f t="shared" si="2"/>
        <v>202486948390.85999</v>
      </c>
      <c r="AC10" s="161" cm="1">
        <f t="array" ref="AC10">TREND($R49:$S49,$R$44:$S$44,AC$5)</f>
        <v>204374605802.41602</v>
      </c>
      <c r="AD10" s="161" cm="1">
        <f t="array" ref="AD10">TREND($R49:$S49,$R$44:$S$44,AD$5)</f>
        <v>206262263213.97217</v>
      </c>
      <c r="AE10" s="161" cm="1">
        <f t="array" ref="AE10">TREND($R49:$S49,$R$44:$S$44,AE$5)</f>
        <v>208149920625.52832</v>
      </c>
      <c r="AF10" s="161" cm="1">
        <f t="array" ref="AF10">TREND($R49:$S49,$R$44:$S$44,AF$5)</f>
        <v>210037578037.08398</v>
      </c>
      <c r="AG10" s="168">
        <f t="shared" si="3"/>
        <v>211925235448.64001</v>
      </c>
      <c r="AH10" s="161" cm="1">
        <f t="array" ref="AH10">TREND($S49:$T49,$S$44:$T$44,AH$5)</f>
        <v>212496291472.30396</v>
      </c>
      <c r="AI10" s="161" cm="1">
        <f t="array" ref="AI10">TREND($S49:$T49,$S$44:$T$44,AI$5)</f>
        <v>213067347495.96802</v>
      </c>
      <c r="AJ10" s="161" cm="1">
        <f t="array" ref="AJ10">TREND($S49:$T49,$S$44:$T$44,AJ$5)</f>
        <v>213638403519.63208</v>
      </c>
      <c r="AK10" s="161" cm="1">
        <f t="array" ref="AK10">TREND($S49:$T49,$S$44:$T$44,AK$5)</f>
        <v>214209459543.2959</v>
      </c>
      <c r="AL10" s="168">
        <f t="shared" si="4"/>
        <v>214780515566.96002</v>
      </c>
      <c r="AM10" s="161">
        <f t="shared" si="6"/>
        <v>217107040107.81348</v>
      </c>
      <c r="AN10" s="161">
        <f t="shared" si="5"/>
        <v>218236654296.0376</v>
      </c>
      <c r="AO10" s="161">
        <f t="shared" si="5"/>
        <v>219366268484.26172</v>
      </c>
      <c r="AP10" s="161">
        <f t="shared" si="5"/>
        <v>220495882672.48584</v>
      </c>
      <c r="AQ10" s="161">
        <f t="shared" si="5"/>
        <v>221625496860.70996</v>
      </c>
      <c r="AR10" s="161">
        <f t="shared" si="5"/>
        <v>222755111048.93457</v>
      </c>
      <c r="AS10" s="161">
        <f t="shared" si="5"/>
        <v>223884725237.15869</v>
      </c>
      <c r="AT10" s="161">
        <f t="shared" si="5"/>
        <v>225014339425.38281</v>
      </c>
      <c r="AU10" s="161">
        <f t="shared" si="5"/>
        <v>226143953613.60693</v>
      </c>
      <c r="AV10" s="161">
        <f t="shared" si="5"/>
        <v>227273567801.83105</v>
      </c>
      <c r="AW10" s="187"/>
    </row>
    <row r="11" spans="1:49" ht="13.5" customHeight="1">
      <c r="A11" s="56" t="s">
        <v>44</v>
      </c>
      <c r="B11" s="51">
        <v>2.3130000000000002</v>
      </c>
      <c r="C11" s="51">
        <v>5.359</v>
      </c>
      <c r="D11" s="52">
        <v>6.633</v>
      </c>
      <c r="E11" s="52">
        <v>7.3479999999999999</v>
      </c>
      <c r="F11" s="52">
        <v>7.98</v>
      </c>
      <c r="G11" s="52">
        <v>8.5749999999999993</v>
      </c>
      <c r="H11" s="53">
        <v>7.49</v>
      </c>
      <c r="I11" s="53">
        <v>9.84</v>
      </c>
      <c r="J11" s="54"/>
      <c r="K11" s="55">
        <v>4.78</v>
      </c>
      <c r="L11" s="55">
        <v>2.16</v>
      </c>
      <c r="N11" s="56" t="s">
        <v>44</v>
      </c>
      <c r="O11" s="159">
        <f t="shared" si="0"/>
        <v>91725873801.030014</v>
      </c>
      <c r="P11" s="159">
        <f t="shared" si="0"/>
        <v>212520085473.29001</v>
      </c>
      <c r="Q11" s="161" cm="1">
        <f t="array" ref="Q11">TREND($P50:$Q50,$P$44:$Q$44,Q$5)</f>
        <v>219737599105.71094</v>
      </c>
      <c r="R11" s="161" cm="1">
        <f t="array" ref="R11">TREND($P50:$Q50,$P$44:$Q$44,R$5)</f>
        <v>226955112738.13086</v>
      </c>
      <c r="S11" s="161" cm="1">
        <f t="array" ref="S11">TREND($P50:$Q50,$P$44:$Q$44,S$5)</f>
        <v>234172626370.55078</v>
      </c>
      <c r="T11" s="161" cm="1">
        <f t="array" ref="T11">TREND($P50:$Q50,$P$44:$Q$44,T$5)</f>
        <v>241390140002.9707</v>
      </c>
      <c r="U11" s="161" cm="1">
        <f t="array" ref="U11">TREND($P50:$Q50,$P$44:$Q$44,U$5)</f>
        <v>248607653635.39063</v>
      </c>
      <c r="V11" s="161" cm="1">
        <f t="array" ref="V11">TREND($P50:$Q50,$P$44:$Q$44,V$5)</f>
        <v>255825167267.81055</v>
      </c>
      <c r="W11" s="168">
        <f t="shared" si="1"/>
        <v>263042680900.23001</v>
      </c>
      <c r="X11" s="161" cm="1">
        <f t="array" ref="X11">TREND($Q50:$R50,$Q$44:$R$44,X$5)</f>
        <v>268713584468.56055</v>
      </c>
      <c r="Y11" s="161" cm="1">
        <f t="array" ref="Y11">TREND($Q50:$R50,$Q$44:$R$44,Y$5)</f>
        <v>274384488036.89063</v>
      </c>
      <c r="Z11" s="161" cm="1">
        <f t="array" ref="Z11">TREND($Q50:$R50,$Q$44:$R$44,Z$5)</f>
        <v>280055391605.2207</v>
      </c>
      <c r="AA11" s="161" cm="1">
        <f t="array" ref="AA11">TREND($Q50:$R50,$Q$44:$R$44,AA$5)</f>
        <v>285726295173.55078</v>
      </c>
      <c r="AB11" s="168">
        <f t="shared" si="2"/>
        <v>291397198741.88</v>
      </c>
      <c r="AC11" s="161" cm="1">
        <f t="array" ref="AC11">TREND($R50:$S50,$R$44:$S$44,AC$5)</f>
        <v>296409801616.26367</v>
      </c>
      <c r="AD11" s="161" cm="1">
        <f t="array" ref="AD11">TREND($R50:$S50,$R$44:$S$44,AD$5)</f>
        <v>301422404490.64648</v>
      </c>
      <c r="AE11" s="161" cm="1">
        <f t="array" ref="AE11">TREND($R50:$S50,$R$44:$S$44,AE$5)</f>
        <v>306435007365.03125</v>
      </c>
      <c r="AF11" s="161" cm="1">
        <f t="array" ref="AF11">TREND($R50:$S50,$R$44:$S$44,AF$5)</f>
        <v>311447610239.41602</v>
      </c>
      <c r="AG11" s="168">
        <f t="shared" si="3"/>
        <v>316460213113.79999</v>
      </c>
      <c r="AH11" s="161" cm="1">
        <f t="array" ref="AH11">TREND($S50:$T50,$S$44:$T$44,AH$5)</f>
        <v>321179356642.69141</v>
      </c>
      <c r="AI11" s="161" cm="1">
        <f t="array" ref="AI11">TREND($S50:$T50,$S$44:$T$44,AI$5)</f>
        <v>325898500171.58203</v>
      </c>
      <c r="AJ11" s="161" cm="1">
        <f t="array" ref="AJ11">TREND($S50:$T50,$S$44:$T$44,AJ$5)</f>
        <v>330617643700.4707</v>
      </c>
      <c r="AK11" s="161" cm="1">
        <f t="array" ref="AK11">TREND($S50:$T50,$S$44:$T$44,AK$5)</f>
        <v>335336787229.36133</v>
      </c>
      <c r="AL11" s="168">
        <f t="shared" si="4"/>
        <v>340055930758.25</v>
      </c>
      <c r="AM11" s="161">
        <f t="shared" si="6"/>
        <v>345166353414.46875</v>
      </c>
      <c r="AN11" s="161">
        <f t="shared" si="5"/>
        <v>350009994847.50781</v>
      </c>
      <c r="AO11" s="161">
        <f t="shared" si="5"/>
        <v>354853636280.54688</v>
      </c>
      <c r="AP11" s="161">
        <f t="shared" si="5"/>
        <v>359697277713.58594</v>
      </c>
      <c r="AQ11" s="161">
        <f t="shared" si="5"/>
        <v>364540919146.625</v>
      </c>
      <c r="AR11" s="161">
        <f t="shared" si="5"/>
        <v>369384560579.66406</v>
      </c>
      <c r="AS11" s="161">
        <f t="shared" si="5"/>
        <v>374228202012.70313</v>
      </c>
      <c r="AT11" s="161">
        <f t="shared" si="5"/>
        <v>379071843445.74219</v>
      </c>
      <c r="AU11" s="161">
        <f t="shared" si="5"/>
        <v>383915484878.78125</v>
      </c>
      <c r="AV11" s="161">
        <f t="shared" si="5"/>
        <v>388759126311.82031</v>
      </c>
      <c r="AW11" s="187"/>
    </row>
    <row r="12" spans="1:49" ht="13.5" customHeight="1">
      <c r="A12" s="57" t="s">
        <v>45</v>
      </c>
      <c r="B12" s="51">
        <v>0</v>
      </c>
      <c r="C12" s="51">
        <v>0</v>
      </c>
      <c r="D12" s="52">
        <v>0</v>
      </c>
      <c r="E12" s="52">
        <v>0</v>
      </c>
      <c r="F12" s="52">
        <v>0</v>
      </c>
      <c r="G12" s="52">
        <v>0</v>
      </c>
      <c r="H12" s="53">
        <v>0</v>
      </c>
      <c r="I12" s="53">
        <v>0</v>
      </c>
      <c r="J12" s="54"/>
      <c r="K12" s="55" t="s">
        <v>39</v>
      </c>
      <c r="L12" s="55" t="s">
        <v>39</v>
      </c>
      <c r="N12" s="57" t="s">
        <v>45</v>
      </c>
      <c r="O12" s="162">
        <f t="shared" si="0"/>
        <v>0</v>
      </c>
      <c r="P12" s="162">
        <f t="shared" si="0"/>
        <v>0</v>
      </c>
      <c r="Q12" s="178" cm="1">
        <f t="array" ref="Q12">TREND($P51:$Q51,$P$44:$Q$44,Q$5)</f>
        <v>0</v>
      </c>
      <c r="R12" s="178" cm="1">
        <f t="array" ref="R12">TREND($P51:$Q51,$P$44:$Q$44,R$5)</f>
        <v>0</v>
      </c>
      <c r="S12" s="178" cm="1">
        <f t="array" ref="S12">TREND($P51:$Q51,$P$44:$Q$44,S$5)</f>
        <v>0</v>
      </c>
      <c r="T12" s="178" cm="1">
        <f t="array" ref="T12">TREND($P51:$Q51,$P$44:$Q$44,T$5)</f>
        <v>0</v>
      </c>
      <c r="U12" s="178" cm="1">
        <f t="array" ref="U12">TREND($P51:$Q51,$P$44:$Q$44,U$5)</f>
        <v>0</v>
      </c>
      <c r="V12" s="178" cm="1">
        <f t="array" ref="V12">TREND($P51:$Q51,$P$44:$Q$44,V$5)</f>
        <v>0</v>
      </c>
      <c r="W12" s="179">
        <f t="shared" si="1"/>
        <v>0</v>
      </c>
      <c r="X12" s="178" cm="1">
        <f t="array" ref="X12">TREND($Q51:$R51,$Q$44:$R$44,X$5)</f>
        <v>0</v>
      </c>
      <c r="Y12" s="178" cm="1">
        <f t="array" ref="Y12">TREND($Q51:$R51,$Q$44:$R$44,Y$5)</f>
        <v>0</v>
      </c>
      <c r="Z12" s="178" cm="1">
        <f t="array" ref="Z12">TREND($Q51:$R51,$Q$44:$R$44,Z$5)</f>
        <v>0</v>
      </c>
      <c r="AA12" s="178" cm="1">
        <f t="array" ref="AA12">TREND($Q51:$R51,$Q$44:$R$44,AA$5)</f>
        <v>0</v>
      </c>
      <c r="AB12" s="179">
        <f t="shared" si="2"/>
        <v>0</v>
      </c>
      <c r="AC12" s="178" cm="1">
        <f t="array" ref="AC12">TREND($R51:$S51,$R$44:$S$44,AC$5)</f>
        <v>0</v>
      </c>
      <c r="AD12" s="178" cm="1">
        <f t="array" ref="AD12">TREND($R51:$S51,$R$44:$S$44,AD$5)</f>
        <v>0</v>
      </c>
      <c r="AE12" s="178" cm="1">
        <f t="array" ref="AE12">TREND($R51:$S51,$R$44:$S$44,AE$5)</f>
        <v>0</v>
      </c>
      <c r="AF12" s="178" cm="1">
        <f t="array" ref="AF12">TREND($R51:$S51,$R$44:$S$44,AF$5)</f>
        <v>0</v>
      </c>
      <c r="AG12" s="179">
        <f t="shared" si="3"/>
        <v>0</v>
      </c>
      <c r="AH12" s="178" cm="1">
        <f t="array" ref="AH12">TREND($S51:$T51,$S$44:$T$44,AH$5)</f>
        <v>0</v>
      </c>
      <c r="AI12" s="178" cm="1">
        <f t="array" ref="AI12">TREND($S51:$T51,$S$44:$T$44,AI$5)</f>
        <v>0</v>
      </c>
      <c r="AJ12" s="178" cm="1">
        <f t="array" ref="AJ12">TREND($S51:$T51,$S$44:$T$44,AJ$5)</f>
        <v>0</v>
      </c>
      <c r="AK12" s="178" cm="1">
        <f t="array" ref="AK12">TREND($S51:$T51,$S$44:$T$44,AK$5)</f>
        <v>0</v>
      </c>
      <c r="AL12" s="179">
        <f t="shared" si="4"/>
        <v>0</v>
      </c>
      <c r="AM12" s="178">
        <f t="shared" si="6"/>
        <v>0</v>
      </c>
      <c r="AN12" s="178">
        <f t="shared" si="5"/>
        <v>0</v>
      </c>
      <c r="AO12" s="178">
        <f t="shared" si="5"/>
        <v>0</v>
      </c>
      <c r="AP12" s="178">
        <f t="shared" si="5"/>
        <v>0</v>
      </c>
      <c r="AQ12" s="178">
        <f t="shared" si="5"/>
        <v>0</v>
      </c>
      <c r="AR12" s="178">
        <f t="shared" si="5"/>
        <v>0</v>
      </c>
      <c r="AS12" s="178">
        <f t="shared" si="5"/>
        <v>0</v>
      </c>
      <c r="AT12" s="178">
        <f t="shared" si="5"/>
        <v>0</v>
      </c>
      <c r="AU12" s="178">
        <f t="shared" si="5"/>
        <v>0</v>
      </c>
      <c r="AV12" s="178">
        <f t="shared" si="5"/>
        <v>0</v>
      </c>
      <c r="AW12" s="187"/>
    </row>
    <row r="13" spans="1:49" s="63" customFormat="1" ht="3" customHeight="1">
      <c r="A13" s="58"/>
      <c r="B13" s="59"/>
      <c r="C13" s="59"/>
      <c r="D13" s="60"/>
      <c r="E13" s="60"/>
      <c r="F13" s="60"/>
      <c r="G13" s="60"/>
      <c r="H13" s="61"/>
      <c r="I13" s="61"/>
      <c r="J13" s="61"/>
      <c r="K13" s="62"/>
      <c r="L13" s="62"/>
      <c r="N13" s="58"/>
      <c r="O13" s="159"/>
      <c r="P13" s="159"/>
      <c r="Q13" s="161"/>
      <c r="R13" s="161"/>
      <c r="S13" s="161"/>
      <c r="T13" s="161"/>
      <c r="U13" s="161"/>
      <c r="V13" s="161"/>
      <c r="W13" s="177"/>
      <c r="X13" s="161"/>
      <c r="Y13" s="161"/>
      <c r="Z13" s="161"/>
      <c r="AA13" s="161"/>
      <c r="AB13" s="177"/>
      <c r="AC13" s="161"/>
      <c r="AD13" s="161"/>
      <c r="AE13" s="161"/>
      <c r="AF13" s="161"/>
      <c r="AG13" s="177"/>
      <c r="AH13" s="161"/>
      <c r="AI13" s="161"/>
      <c r="AJ13" s="161"/>
      <c r="AK13" s="161"/>
      <c r="AL13" s="177"/>
      <c r="AM13" s="161"/>
      <c r="AN13" s="161"/>
      <c r="AO13" s="161"/>
      <c r="AP13" s="161"/>
      <c r="AQ13" s="161"/>
      <c r="AR13" s="161"/>
      <c r="AS13" s="161"/>
      <c r="AT13" s="161"/>
      <c r="AU13" s="161"/>
      <c r="AV13" s="161"/>
      <c r="AW13" s="187"/>
    </row>
    <row r="14" spans="1:49" ht="13.5" customHeight="1">
      <c r="A14" s="50" t="s">
        <v>47</v>
      </c>
      <c r="B14" s="51">
        <v>5.6890000000000001</v>
      </c>
      <c r="C14" s="51">
        <v>4.3209999999999997</v>
      </c>
      <c r="D14" s="52">
        <v>4.5039999999999996</v>
      </c>
      <c r="E14" s="52">
        <v>4.4960000000000004</v>
      </c>
      <c r="F14" s="52">
        <v>4.4539999999999997</v>
      </c>
      <c r="G14" s="52">
        <v>4.43</v>
      </c>
      <c r="H14" s="53">
        <v>100</v>
      </c>
      <c r="I14" s="53">
        <v>100</v>
      </c>
      <c r="J14" s="54"/>
      <c r="K14" s="55">
        <v>-1.52</v>
      </c>
      <c r="L14" s="55">
        <v>0.11</v>
      </c>
      <c r="N14" s="50" t="s">
        <v>127</v>
      </c>
      <c r="O14" s="159">
        <f t="shared" ref="O14:P19" si="7">B14*$A$44</f>
        <v>225606786015.59</v>
      </c>
      <c r="P14" s="159">
        <f t="shared" si="7"/>
        <v>171356463767.50998</v>
      </c>
      <c r="Q14" s="161" cm="1">
        <f t="array" ref="Q14">TREND($P53:$Q53,$P$44:$Q$44,Q$5)</f>
        <v>172393202381.8999</v>
      </c>
      <c r="R14" s="161" cm="1">
        <f t="array" ref="R14">TREND($P53:$Q53,$P$44:$Q$44,R$5)</f>
        <v>173429940996.29004</v>
      </c>
      <c r="S14" s="161" cm="1">
        <f t="array" ref="S14">TREND($P53:$Q53,$P$44:$Q$44,S$5)</f>
        <v>174466679610.67993</v>
      </c>
      <c r="T14" s="161" cm="1">
        <f t="array" ref="T14">TREND($P53:$Q53,$P$44:$Q$44,T$5)</f>
        <v>175503418225.06982</v>
      </c>
      <c r="U14" s="161" cm="1">
        <f t="array" ref="U14">TREND($P53:$Q53,$P$44:$Q$44,U$5)</f>
        <v>176540156839.45996</v>
      </c>
      <c r="V14" s="161" cm="1">
        <f t="array" ref="V14">TREND($P53:$Q53,$P$44:$Q$44,V$5)</f>
        <v>177576895453.84985</v>
      </c>
      <c r="W14" s="168">
        <f t="shared" ref="W14:W19" si="8">D14*$A$44</f>
        <v>178613634068.23999</v>
      </c>
      <c r="X14" s="161" cm="1">
        <f t="array" ref="X14">TREND($Q53:$R53,$Q$44:$R$44,X$5)</f>
        <v>178550183398.94403</v>
      </c>
      <c r="Y14" s="161" cm="1">
        <f t="array" ref="Y14">TREND($Q53:$R53,$Q$44:$R$44,Y$5)</f>
        <v>178486732729.64801</v>
      </c>
      <c r="Z14" s="161" cm="1">
        <f t="array" ref="Z14">TREND($Q53:$R53,$Q$44:$R$44,Z$5)</f>
        <v>178423282060.35202</v>
      </c>
      <c r="AA14" s="161" cm="1">
        <f t="array" ref="AA14">TREND($Q53:$R53,$Q$44:$R$44,AA$5)</f>
        <v>178359831391.05603</v>
      </c>
      <c r="AB14" s="168">
        <f t="shared" ref="AB14:AB19" si="9">E14*$A$44</f>
        <v>178296380721.76001</v>
      </c>
      <c r="AC14" s="161" cm="1">
        <f t="array" ref="AC14">TREND($R53:$S53,$R$44:$S$44,AC$5)</f>
        <v>177963264707.95605</v>
      </c>
      <c r="AD14" s="161" cm="1">
        <f t="array" ref="AD14">TREND($R53:$S53,$R$44:$S$44,AD$5)</f>
        <v>177630148694.15198</v>
      </c>
      <c r="AE14" s="161" cm="1">
        <f t="array" ref="AE14">TREND($R53:$S53,$R$44:$S$44,AE$5)</f>
        <v>177297032680.34802</v>
      </c>
      <c r="AF14" s="161" cm="1">
        <f t="array" ref="AF14">TREND($R53:$S53,$R$44:$S$44,AF$5)</f>
        <v>176963916666.54407</v>
      </c>
      <c r="AG14" s="168">
        <f t="shared" ref="AG14:AG19" si="10">F14*$A$44</f>
        <v>176630800652.73999</v>
      </c>
      <c r="AH14" s="161" cm="1">
        <f t="array" ref="AH14">TREND($S53:$T53,$S$44:$T$44,AH$5)</f>
        <v>176440448644.85205</v>
      </c>
      <c r="AI14" s="161" cm="1">
        <f t="array" ref="AI14">TREND($S53:$T53,$S$44:$T$44,AI$5)</f>
        <v>176250096636.96405</v>
      </c>
      <c r="AJ14" s="161" cm="1">
        <f t="array" ref="AJ14">TREND($S53:$T53,$S$44:$T$44,AJ$5)</f>
        <v>176059744629.07605</v>
      </c>
      <c r="AK14" s="161" cm="1">
        <f t="array" ref="AK14">TREND($S53:$T53,$S$44:$T$44,AK$5)</f>
        <v>175869392621.18805</v>
      </c>
      <c r="AL14" s="168">
        <f t="shared" ref="AL14:AL19" si="11">G14*$A$44</f>
        <v>175679040613.29999</v>
      </c>
      <c r="AM14" s="161">
        <f t="shared" si="6"/>
        <v>175298336597.52405</v>
      </c>
      <c r="AN14" s="161">
        <f t="shared" si="5"/>
        <v>175047418041.67169</v>
      </c>
      <c r="AO14" s="161">
        <f t="shared" si="5"/>
        <v>174796499485.81934</v>
      </c>
      <c r="AP14" s="161">
        <f t="shared" si="5"/>
        <v>174545580929.96692</v>
      </c>
      <c r="AQ14" s="161">
        <f t="shared" si="5"/>
        <v>174294662374.11456</v>
      </c>
      <c r="AR14" s="161">
        <f t="shared" si="5"/>
        <v>174043743818.26221</v>
      </c>
      <c r="AS14" s="161">
        <f t="shared" si="5"/>
        <v>173792825262.40985</v>
      </c>
      <c r="AT14" s="161">
        <f t="shared" si="5"/>
        <v>173541906706.5575</v>
      </c>
      <c r="AU14" s="161">
        <f t="shared" si="5"/>
        <v>173290988150.70514</v>
      </c>
      <c r="AV14" s="161">
        <f t="shared" si="5"/>
        <v>173040069594.85278</v>
      </c>
      <c r="AW14" s="190">
        <f>(AV14/R14)^(1/30)-1</f>
        <v>-7.5015043298765072E-5</v>
      </c>
    </row>
    <row r="15" spans="1:49" ht="13.5" customHeight="1">
      <c r="A15" s="56" t="s">
        <v>46</v>
      </c>
      <c r="B15" s="51">
        <v>3.5289999999999999</v>
      </c>
      <c r="C15" s="51">
        <v>2.1960000000000002</v>
      </c>
      <c r="D15" s="52">
        <v>2.1640000000000001</v>
      </c>
      <c r="E15" s="52">
        <v>2.081</v>
      </c>
      <c r="F15" s="52">
        <v>1.9930000000000001</v>
      </c>
      <c r="G15" s="52">
        <v>1.92</v>
      </c>
      <c r="H15" s="53">
        <v>50.81</v>
      </c>
      <c r="I15" s="53">
        <v>43.35</v>
      </c>
      <c r="J15" s="54"/>
      <c r="K15" s="55">
        <v>-2.6</v>
      </c>
      <c r="L15" s="55">
        <v>-0.61</v>
      </c>
      <c r="N15" s="56" t="s">
        <v>46</v>
      </c>
      <c r="O15" s="159">
        <f t="shared" si="7"/>
        <v>139948382465.98999</v>
      </c>
      <c r="P15" s="159">
        <f t="shared" si="7"/>
        <v>87086043608.76001</v>
      </c>
      <c r="Q15" s="161" cm="1">
        <f t="array" ref="Q15">TREND($P54:$Q54,$P$44:$Q$44,Q$5)</f>
        <v>86904755982.200012</v>
      </c>
      <c r="R15" s="161" cm="1">
        <f t="array" ref="R15">TREND($P54:$Q54,$P$44:$Q$44,R$5)</f>
        <v>86723468355.640015</v>
      </c>
      <c r="S15" s="161" cm="1">
        <f t="array" ref="S15">TREND($P54:$Q54,$P$44:$Q$44,S$5)</f>
        <v>86542180729.080017</v>
      </c>
      <c r="T15" s="161" cm="1">
        <f t="array" ref="T15">TREND($P54:$Q54,$P$44:$Q$44,T$5)</f>
        <v>86360893102.52002</v>
      </c>
      <c r="U15" s="161" cm="1">
        <f t="array" ref="U15">TREND($P54:$Q54,$P$44:$Q$44,U$5)</f>
        <v>86179605475.960022</v>
      </c>
      <c r="V15" s="161" cm="1">
        <f t="array" ref="V15">TREND($P54:$Q54,$P$44:$Q$44,V$5)</f>
        <v>85998317849.400024</v>
      </c>
      <c r="W15" s="168">
        <f t="shared" si="8"/>
        <v>85817030222.840012</v>
      </c>
      <c r="X15" s="161" cm="1">
        <f t="array" ref="X15">TREND($Q54:$R54,$Q$44:$R$44,X$5)</f>
        <v>85158729528.894043</v>
      </c>
      <c r="Y15" s="161" cm="1">
        <f t="array" ref="Y15">TREND($Q54:$R54,$Q$44:$R$44,Y$5)</f>
        <v>84500428834.947998</v>
      </c>
      <c r="Z15" s="161" cm="1">
        <f t="array" ref="Z15">TREND($Q54:$R54,$Q$44:$R$44,Z$5)</f>
        <v>83842128141.001953</v>
      </c>
      <c r="AA15" s="161" cm="1">
        <f t="array" ref="AA15">TREND($Q54:$R54,$Q$44:$R$44,AA$5)</f>
        <v>83183827447.056152</v>
      </c>
      <c r="AB15" s="168">
        <f t="shared" si="9"/>
        <v>82525526753.110001</v>
      </c>
      <c r="AC15" s="161" cm="1">
        <f t="array" ref="AC15">TREND($R54:$S54,$R$44:$S$44,AC$5)</f>
        <v>81827569390.854004</v>
      </c>
      <c r="AD15" s="161" cm="1">
        <f t="array" ref="AD15">TREND($R54:$S54,$R$44:$S$44,AD$5)</f>
        <v>81129612028.5979</v>
      </c>
      <c r="AE15" s="161" cm="1">
        <f t="array" ref="AE15">TREND($R54:$S54,$R$44:$S$44,AE$5)</f>
        <v>80431654666.342041</v>
      </c>
      <c r="AF15" s="161" cm="1">
        <f t="array" ref="AF15">TREND($R54:$S54,$R$44:$S$44,AF$5)</f>
        <v>79733697304.085938</v>
      </c>
      <c r="AG15" s="168">
        <f t="shared" si="10"/>
        <v>79035739941.830002</v>
      </c>
      <c r="AH15" s="161" cm="1">
        <f t="array" ref="AH15">TREND($S54:$T54,$S$44:$T$44,AH$5)</f>
        <v>78456752584.503906</v>
      </c>
      <c r="AI15" s="161" cm="1">
        <f t="array" ref="AI15">TREND($S54:$T54,$S$44:$T$44,AI$5)</f>
        <v>77877765227.177734</v>
      </c>
      <c r="AJ15" s="161" cm="1">
        <f t="array" ref="AJ15">TREND($S54:$T54,$S$44:$T$44,AJ$5)</f>
        <v>77298777869.851807</v>
      </c>
      <c r="AK15" s="161" cm="1">
        <f t="array" ref="AK15">TREND($S54:$T54,$S$44:$T$44,AK$5)</f>
        <v>76719790512.525879</v>
      </c>
      <c r="AL15" s="168">
        <f t="shared" si="11"/>
        <v>76140803155.199997</v>
      </c>
      <c r="AM15" s="161">
        <f t="shared" si="6"/>
        <v>75403189124.633789</v>
      </c>
      <c r="AN15" s="161">
        <f t="shared" si="5"/>
        <v>74773729644.00415</v>
      </c>
      <c r="AO15" s="161">
        <f t="shared" si="5"/>
        <v>74144270163.374512</v>
      </c>
      <c r="AP15" s="161">
        <f t="shared" si="5"/>
        <v>73514810682.744873</v>
      </c>
      <c r="AQ15" s="161">
        <f t="shared" si="5"/>
        <v>72885351202.115234</v>
      </c>
      <c r="AR15" s="161">
        <f t="shared" si="5"/>
        <v>72255891721.485596</v>
      </c>
      <c r="AS15" s="161">
        <f t="shared" si="5"/>
        <v>71626432240.855957</v>
      </c>
      <c r="AT15" s="161">
        <f t="shared" si="5"/>
        <v>70996972760.226318</v>
      </c>
      <c r="AU15" s="161">
        <f t="shared" si="5"/>
        <v>70367513279.59668</v>
      </c>
      <c r="AV15" s="161">
        <f t="shared" si="5"/>
        <v>69738053798.967041</v>
      </c>
      <c r="AW15" s="187"/>
    </row>
    <row r="16" spans="1:49" ht="13.5" customHeight="1">
      <c r="A16" s="56" t="s">
        <v>42</v>
      </c>
      <c r="B16" s="51">
        <v>1.1359999999999999</v>
      </c>
      <c r="C16" s="51">
        <v>0.53400000000000003</v>
      </c>
      <c r="D16" s="52">
        <v>0.54900000000000004</v>
      </c>
      <c r="E16" s="52">
        <v>0.54800000000000004</v>
      </c>
      <c r="F16" s="52">
        <v>0.54200000000000004</v>
      </c>
      <c r="G16" s="52">
        <v>0.54200000000000004</v>
      </c>
      <c r="H16" s="53">
        <v>12.36</v>
      </c>
      <c r="I16" s="53">
        <v>12.23</v>
      </c>
      <c r="J16" s="54"/>
      <c r="K16" s="55">
        <v>-4.1100000000000003</v>
      </c>
      <c r="L16" s="55">
        <v>7.0000000000000007E-2</v>
      </c>
      <c r="N16" s="56" t="s">
        <v>42</v>
      </c>
      <c r="O16" s="159">
        <f t="shared" si="7"/>
        <v>45049975200.159996</v>
      </c>
      <c r="P16" s="159">
        <f t="shared" si="7"/>
        <v>21176660877.540001</v>
      </c>
      <c r="Q16" s="161" cm="1">
        <f t="array" ref="Q16">TREND($P55:$Q55,$P$44:$Q$44,Q$5)</f>
        <v>21261639452.48999</v>
      </c>
      <c r="R16" s="161" cm="1">
        <f t="array" ref="R16">TREND($P55:$Q55,$P$44:$Q$44,R$5)</f>
        <v>21346618027.440002</v>
      </c>
      <c r="S16" s="161" cm="1">
        <f t="array" ref="S16">TREND($P55:$Q55,$P$44:$Q$44,S$5)</f>
        <v>21431596602.390015</v>
      </c>
      <c r="T16" s="161" cm="1">
        <f t="array" ref="T16">TREND($P55:$Q55,$P$44:$Q$44,T$5)</f>
        <v>21516575177.339996</v>
      </c>
      <c r="U16" s="161" cm="1">
        <f t="array" ref="U16">TREND($P55:$Q55,$P$44:$Q$44,U$5)</f>
        <v>21601553752.290009</v>
      </c>
      <c r="V16" s="161" cm="1">
        <f t="array" ref="V16">TREND($P55:$Q55,$P$44:$Q$44,V$5)</f>
        <v>21686532327.23999</v>
      </c>
      <c r="W16" s="168">
        <f t="shared" si="8"/>
        <v>21771510902.190002</v>
      </c>
      <c r="X16" s="161" cm="1">
        <f t="array" ref="X16">TREND($Q55:$R55,$Q$44:$R$44,X$5)</f>
        <v>21763579568.528</v>
      </c>
      <c r="Y16" s="161" cm="1">
        <f t="array" ref="Y16">TREND($Q55:$R55,$Q$44:$R$44,Y$5)</f>
        <v>21755648234.866001</v>
      </c>
      <c r="Z16" s="161" cm="1">
        <f t="array" ref="Z16">TREND($Q55:$R55,$Q$44:$R$44,Z$5)</f>
        <v>21747716901.204002</v>
      </c>
      <c r="AA16" s="161" cm="1">
        <f t="array" ref="AA16">TREND($Q55:$R55,$Q$44:$R$44,AA$5)</f>
        <v>21739785567.542</v>
      </c>
      <c r="AB16" s="168">
        <f t="shared" si="9"/>
        <v>21731854233.880001</v>
      </c>
      <c r="AC16" s="161" cm="1">
        <f t="array" ref="AC16">TREND($R55:$S55,$R$44:$S$44,AC$5)</f>
        <v>21684266231.908005</v>
      </c>
      <c r="AD16" s="161" cm="1">
        <f t="array" ref="AD16">TREND($R55:$S55,$R$44:$S$44,AD$5)</f>
        <v>21636678229.936005</v>
      </c>
      <c r="AE16" s="161" cm="1">
        <f t="array" ref="AE16">TREND($R55:$S55,$R$44:$S$44,AE$5)</f>
        <v>21589090227.964005</v>
      </c>
      <c r="AF16" s="161" cm="1">
        <f t="array" ref="AF16">TREND($R55:$S55,$R$44:$S$44,AF$5)</f>
        <v>21541502225.992004</v>
      </c>
      <c r="AG16" s="168">
        <f t="shared" si="10"/>
        <v>21493914224.02</v>
      </c>
      <c r="AH16" s="161" cm="1">
        <f t="array" ref="AH16">TREND($S55:$T55,$S$44:$T$44,AH$5)</f>
        <v>21493914224.02</v>
      </c>
      <c r="AI16" s="161" cm="1">
        <f t="array" ref="AI16">TREND($S55:$T55,$S$44:$T$44,AI$5)</f>
        <v>21493914224.02</v>
      </c>
      <c r="AJ16" s="161" cm="1">
        <f t="array" ref="AJ16">TREND($S55:$T55,$S$44:$T$44,AJ$5)</f>
        <v>21493914224.02</v>
      </c>
      <c r="AK16" s="161" cm="1">
        <f t="array" ref="AK16">TREND($S55:$T55,$S$44:$T$44,AK$5)</f>
        <v>21493914224.02</v>
      </c>
      <c r="AL16" s="168">
        <f t="shared" si="11"/>
        <v>21493914224.02</v>
      </c>
      <c r="AM16" s="161">
        <f t="shared" si="6"/>
        <v>21430463554.723991</v>
      </c>
      <c r="AN16" s="161">
        <f t="shared" si="5"/>
        <v>21410274705.402542</v>
      </c>
      <c r="AO16" s="161">
        <f t="shared" si="5"/>
        <v>21390085856.081085</v>
      </c>
      <c r="AP16" s="161">
        <f t="shared" si="5"/>
        <v>21369897006.759628</v>
      </c>
      <c r="AQ16" s="161">
        <f t="shared" si="5"/>
        <v>21349708157.438171</v>
      </c>
      <c r="AR16" s="161">
        <f t="shared" si="5"/>
        <v>21329519308.116722</v>
      </c>
      <c r="AS16" s="161">
        <f t="shared" si="5"/>
        <v>21309330458.795265</v>
      </c>
      <c r="AT16" s="161">
        <f t="shared" si="5"/>
        <v>21289141609.473808</v>
      </c>
      <c r="AU16" s="161">
        <f t="shared" si="5"/>
        <v>21268952760.152351</v>
      </c>
      <c r="AV16" s="161">
        <f t="shared" si="5"/>
        <v>21248763910.830894</v>
      </c>
      <c r="AW16" s="187"/>
    </row>
    <row r="17" spans="1:49" ht="13.5" customHeight="1">
      <c r="A17" s="56" t="s">
        <v>43</v>
      </c>
      <c r="B17" s="51">
        <v>0.252</v>
      </c>
      <c r="C17" s="51">
        <v>0.54700000000000004</v>
      </c>
      <c r="D17" s="52">
        <v>0.63300000000000001</v>
      </c>
      <c r="E17" s="52">
        <v>0.66500000000000004</v>
      </c>
      <c r="F17" s="52">
        <v>0.68300000000000005</v>
      </c>
      <c r="G17" s="52">
        <v>0.69099999999999995</v>
      </c>
      <c r="H17" s="53">
        <v>12.66</v>
      </c>
      <c r="I17" s="53">
        <v>15.61</v>
      </c>
      <c r="J17" s="54"/>
      <c r="K17" s="55">
        <v>4.41</v>
      </c>
      <c r="L17" s="55">
        <v>1.07</v>
      </c>
      <c r="N17" s="56" t="s">
        <v>43</v>
      </c>
      <c r="O17" s="159">
        <f t="shared" si="7"/>
        <v>9993480414.1200008</v>
      </c>
      <c r="P17" s="159">
        <f t="shared" si="7"/>
        <v>21692197565.570004</v>
      </c>
      <c r="Q17" s="161" cm="1">
        <f t="array" ref="Q17">TREND($P56:$Q56,$P$44:$Q$44,Q$5)</f>
        <v>22179408061.949951</v>
      </c>
      <c r="R17" s="161" cm="1">
        <f t="array" ref="R17">TREND($P56:$Q56,$P$44:$Q$44,R$5)</f>
        <v>22666618558.329956</v>
      </c>
      <c r="S17" s="161" cm="1">
        <f t="array" ref="S17">TREND($P56:$Q56,$P$44:$Q$44,S$5)</f>
        <v>23153829054.709961</v>
      </c>
      <c r="T17" s="161" cm="1">
        <f t="array" ref="T17">TREND($P56:$Q56,$P$44:$Q$44,T$5)</f>
        <v>23641039551.089966</v>
      </c>
      <c r="U17" s="161" cm="1">
        <f t="array" ref="U17">TREND($P56:$Q56,$P$44:$Q$44,U$5)</f>
        <v>24128250047.469971</v>
      </c>
      <c r="V17" s="161" cm="1">
        <f t="array" ref="V17">TREND($P56:$Q56,$P$44:$Q$44,V$5)</f>
        <v>24615460543.849976</v>
      </c>
      <c r="W17" s="168">
        <f t="shared" si="8"/>
        <v>25102671040.23</v>
      </c>
      <c r="X17" s="161" cm="1">
        <f t="array" ref="X17">TREND($Q56:$R56,$Q$44:$R$44,X$5)</f>
        <v>25356473717.414001</v>
      </c>
      <c r="Y17" s="161" cm="1">
        <f t="array" ref="Y17">TREND($Q56:$R56,$Q$44:$R$44,Y$5)</f>
        <v>25610276394.598022</v>
      </c>
      <c r="Z17" s="161" cm="1">
        <f t="array" ref="Z17">TREND($Q56:$R56,$Q$44:$R$44,Z$5)</f>
        <v>25864079071.782043</v>
      </c>
      <c r="AA17" s="161" cm="1">
        <f t="array" ref="AA17">TREND($Q56:$R56,$Q$44:$R$44,AA$5)</f>
        <v>26117881748.966003</v>
      </c>
      <c r="AB17" s="168">
        <f t="shared" si="9"/>
        <v>26371684426.150002</v>
      </c>
      <c r="AC17" s="161" cm="1">
        <f t="array" ref="AC17">TREND($R56:$S56,$R$44:$S$44,AC$5)</f>
        <v>26514448432.065979</v>
      </c>
      <c r="AD17" s="161" cm="1">
        <f t="array" ref="AD17">TREND($R56:$S56,$R$44:$S$44,AD$5)</f>
        <v>26657212437.981995</v>
      </c>
      <c r="AE17" s="161" cm="1">
        <f t="array" ref="AE17">TREND($R56:$S56,$R$44:$S$44,AE$5)</f>
        <v>26799976443.89801</v>
      </c>
      <c r="AF17" s="161" cm="1">
        <f t="array" ref="AF17">TREND($R56:$S56,$R$44:$S$44,AF$5)</f>
        <v>26942740449.814026</v>
      </c>
      <c r="AG17" s="168">
        <f t="shared" si="10"/>
        <v>27085504455.730003</v>
      </c>
      <c r="AH17" s="161" cm="1">
        <f t="array" ref="AH17">TREND($S56:$T56,$S$44:$T$44,AH$5)</f>
        <v>27148955125.026001</v>
      </c>
      <c r="AI17" s="161" cm="1">
        <f t="array" ref="AI17">TREND($S56:$T56,$S$44:$T$44,AI$5)</f>
        <v>27212405794.321991</v>
      </c>
      <c r="AJ17" s="161" cm="1">
        <f t="array" ref="AJ17">TREND($S56:$T56,$S$44:$T$44,AJ$5)</f>
        <v>27275856463.617996</v>
      </c>
      <c r="AK17" s="161" cm="1">
        <f t="array" ref="AK17">TREND($S56:$T56,$S$44:$T$44,AK$5)</f>
        <v>27339307132.914001</v>
      </c>
      <c r="AL17" s="168">
        <f t="shared" si="11"/>
        <v>27402757802.209999</v>
      </c>
      <c r="AM17" s="161">
        <f t="shared" si="6"/>
        <v>27571959586.999329</v>
      </c>
      <c r="AN17" s="161">
        <f t="shared" si="5"/>
        <v>27669058338.497772</v>
      </c>
      <c r="AO17" s="161">
        <f t="shared" si="5"/>
        <v>27766157089.996185</v>
      </c>
      <c r="AP17" s="161">
        <f t="shared" si="5"/>
        <v>27863255841.494598</v>
      </c>
      <c r="AQ17" s="161">
        <f t="shared" si="5"/>
        <v>27960354592.993042</v>
      </c>
      <c r="AR17" s="161">
        <f t="shared" si="5"/>
        <v>28057453344.491455</v>
      </c>
      <c r="AS17" s="161">
        <f t="shared" si="5"/>
        <v>28154552095.989899</v>
      </c>
      <c r="AT17" s="161">
        <f t="shared" si="5"/>
        <v>28251650847.488312</v>
      </c>
      <c r="AU17" s="161">
        <f t="shared" si="5"/>
        <v>28348749598.986725</v>
      </c>
      <c r="AV17" s="161">
        <f t="shared" si="5"/>
        <v>28445848350.485168</v>
      </c>
      <c r="AW17" s="187"/>
    </row>
    <row r="18" spans="1:49" ht="13.5" customHeight="1">
      <c r="A18" s="56" t="s">
        <v>44</v>
      </c>
      <c r="B18" s="51">
        <v>0.77200000000000002</v>
      </c>
      <c r="C18" s="51">
        <v>1.0449999999999999</v>
      </c>
      <c r="D18" s="52">
        <v>1.157</v>
      </c>
      <c r="E18" s="52">
        <v>1.2010000000000001</v>
      </c>
      <c r="F18" s="52">
        <v>1.2370000000000001</v>
      </c>
      <c r="G18" s="52">
        <v>1.276</v>
      </c>
      <c r="H18" s="53">
        <v>24.17</v>
      </c>
      <c r="I18" s="53">
        <v>28.81</v>
      </c>
      <c r="J18" s="54"/>
      <c r="K18" s="55">
        <v>1.69</v>
      </c>
      <c r="L18" s="55">
        <v>0.92</v>
      </c>
      <c r="N18" s="56" t="s">
        <v>44</v>
      </c>
      <c r="O18" s="159">
        <f t="shared" si="7"/>
        <v>30614947935.32</v>
      </c>
      <c r="P18" s="159">
        <f t="shared" si="7"/>
        <v>41441218383.949997</v>
      </c>
      <c r="Q18" s="161" cm="1">
        <f t="array" ref="Q18">TREND($P57:$Q57,$P$44:$Q$44,Q$5)</f>
        <v>42075725076.909912</v>
      </c>
      <c r="R18" s="161" cm="1">
        <f t="array" ref="R18">TREND($P57:$Q57,$P$44:$Q$44,R$5)</f>
        <v>42710231769.870117</v>
      </c>
      <c r="S18" s="161" cm="1">
        <f t="array" ref="S18">TREND($P57:$Q57,$P$44:$Q$44,S$5)</f>
        <v>43344738462.830078</v>
      </c>
      <c r="T18" s="161" cm="1">
        <f t="array" ref="T18">TREND($P57:$Q57,$P$44:$Q$44,T$5)</f>
        <v>43979245155.790039</v>
      </c>
      <c r="U18" s="161" cm="1">
        <f t="array" ref="U18">TREND($P57:$Q57,$P$44:$Q$44,U$5)</f>
        <v>44613751848.75</v>
      </c>
      <c r="V18" s="161" cm="1">
        <f t="array" ref="V18">TREND($P57:$Q57,$P$44:$Q$44,V$5)</f>
        <v>45248258541.709961</v>
      </c>
      <c r="W18" s="168">
        <f t="shared" si="8"/>
        <v>45882765234.669998</v>
      </c>
      <c r="X18" s="161" cm="1">
        <f t="array" ref="X18">TREND($Q57:$R57,$Q$44:$R$44,X$5)</f>
        <v>46231743915.797974</v>
      </c>
      <c r="Y18" s="161" cm="1">
        <f t="array" ref="Y18">TREND($Q57:$R57,$Q$44:$R$44,Y$5)</f>
        <v>46580722596.926025</v>
      </c>
      <c r="Z18" s="161" cm="1">
        <f t="array" ref="Z18">TREND($Q57:$R57,$Q$44:$R$44,Z$5)</f>
        <v>46929701278.053955</v>
      </c>
      <c r="AA18" s="161" cm="1">
        <f t="array" ref="AA18">TREND($Q57:$R57,$Q$44:$R$44,AA$5)</f>
        <v>47278679959.182007</v>
      </c>
      <c r="AB18" s="168">
        <f t="shared" si="9"/>
        <v>47627658640.310005</v>
      </c>
      <c r="AC18" s="161" cm="1">
        <f t="array" ref="AC18">TREND($R57:$S57,$R$44:$S$44,AC$5)</f>
        <v>47913186652.141968</v>
      </c>
      <c r="AD18" s="161" cm="1">
        <f t="array" ref="AD18">TREND($R57:$S57,$R$44:$S$44,AD$5)</f>
        <v>48198714663.973999</v>
      </c>
      <c r="AE18" s="161" cm="1">
        <f t="array" ref="AE18">TREND($R57:$S57,$R$44:$S$44,AE$5)</f>
        <v>48484242675.80603</v>
      </c>
      <c r="AF18" s="161" cm="1">
        <f t="array" ref="AF18">TREND($R57:$S57,$R$44:$S$44,AF$5)</f>
        <v>48769770687.638062</v>
      </c>
      <c r="AG18" s="168">
        <f t="shared" si="10"/>
        <v>49055298699.470001</v>
      </c>
      <c r="AH18" s="161" cm="1">
        <f t="array" ref="AH18">TREND($S57:$T57,$S$44:$T$44,AH$5)</f>
        <v>49364620712.287964</v>
      </c>
      <c r="AI18" s="161" cm="1">
        <f t="array" ref="AI18">TREND($S57:$T57,$S$44:$T$44,AI$5)</f>
        <v>49673942725.105957</v>
      </c>
      <c r="AJ18" s="161" cm="1">
        <f t="array" ref="AJ18">TREND($S57:$T57,$S$44:$T$44,AJ$5)</f>
        <v>49983264737.92395</v>
      </c>
      <c r="AK18" s="161" cm="1">
        <f t="array" ref="AK18">TREND($S57:$T57,$S$44:$T$44,AK$5)</f>
        <v>50292586750.742065</v>
      </c>
      <c r="AL18" s="168">
        <f t="shared" si="11"/>
        <v>50601908763.559998</v>
      </c>
      <c r="AM18" s="161">
        <f t="shared" si="6"/>
        <v>50879505441.72998</v>
      </c>
      <c r="AN18" s="161">
        <f t="shared" si="5"/>
        <v>51178733029.887329</v>
      </c>
      <c r="AO18" s="161">
        <f t="shared" si="5"/>
        <v>51477960618.044556</v>
      </c>
      <c r="AP18" s="161">
        <f t="shared" si="5"/>
        <v>51777188206.201782</v>
      </c>
      <c r="AQ18" s="161">
        <f t="shared" si="5"/>
        <v>52076415794.359131</v>
      </c>
      <c r="AR18" s="161">
        <f t="shared" si="5"/>
        <v>52375643382.516357</v>
      </c>
      <c r="AS18" s="161">
        <f t="shared" si="5"/>
        <v>52674870970.673706</v>
      </c>
      <c r="AT18" s="161">
        <f t="shared" si="5"/>
        <v>52974098558.830933</v>
      </c>
      <c r="AU18" s="161">
        <f t="shared" si="5"/>
        <v>53273326146.988159</v>
      </c>
      <c r="AV18" s="161">
        <f t="shared" si="5"/>
        <v>53572553735.145508</v>
      </c>
      <c r="AW18" s="187"/>
    </row>
    <row r="19" spans="1:49" ht="13.5" customHeight="1">
      <c r="A19" s="57" t="s">
        <v>45</v>
      </c>
      <c r="B19" s="51">
        <v>0</v>
      </c>
      <c r="C19" s="51">
        <v>0</v>
      </c>
      <c r="D19" s="52">
        <v>0</v>
      </c>
      <c r="E19" s="52">
        <v>0</v>
      </c>
      <c r="F19" s="52">
        <v>0</v>
      </c>
      <c r="G19" s="52">
        <v>0</v>
      </c>
      <c r="H19" s="53">
        <v>0</v>
      </c>
      <c r="I19" s="53">
        <v>0</v>
      </c>
      <c r="J19" s="54"/>
      <c r="K19" s="55" t="s">
        <v>39</v>
      </c>
      <c r="L19" s="55" t="s">
        <v>39</v>
      </c>
      <c r="N19" s="57" t="s">
        <v>45</v>
      </c>
      <c r="O19" s="162">
        <f t="shared" si="7"/>
        <v>0</v>
      </c>
      <c r="P19" s="162">
        <f t="shared" si="7"/>
        <v>0</v>
      </c>
      <c r="Q19" s="178" cm="1">
        <f t="array" ref="Q19">TREND($P58:$Q58,$P$44:$Q$44,Q$5)</f>
        <v>0</v>
      </c>
      <c r="R19" s="178" cm="1">
        <f t="array" ref="R19">TREND($P58:$Q58,$P$44:$Q$44,R$5)</f>
        <v>0</v>
      </c>
      <c r="S19" s="178" cm="1">
        <f t="array" ref="S19">TREND($P58:$Q58,$P$44:$Q$44,S$5)</f>
        <v>0</v>
      </c>
      <c r="T19" s="178" cm="1">
        <f t="array" ref="T19">TREND($P58:$Q58,$P$44:$Q$44,T$5)</f>
        <v>0</v>
      </c>
      <c r="U19" s="178" cm="1">
        <f t="array" ref="U19">TREND($P58:$Q58,$P$44:$Q$44,U$5)</f>
        <v>0</v>
      </c>
      <c r="V19" s="178" cm="1">
        <f t="array" ref="V19">TREND($P58:$Q58,$P$44:$Q$44,V$5)</f>
        <v>0</v>
      </c>
      <c r="W19" s="179">
        <f t="shared" si="8"/>
        <v>0</v>
      </c>
      <c r="X19" s="178" cm="1">
        <f t="array" ref="X19">TREND($Q58:$R58,$Q$44:$R$44,X$5)</f>
        <v>0</v>
      </c>
      <c r="Y19" s="178" cm="1">
        <f t="array" ref="Y19">TREND($Q58:$R58,$Q$44:$R$44,Y$5)</f>
        <v>0</v>
      </c>
      <c r="Z19" s="178" cm="1">
        <f t="array" ref="Z19">TREND($Q58:$R58,$Q$44:$R$44,Z$5)</f>
        <v>0</v>
      </c>
      <c r="AA19" s="178" cm="1">
        <f t="array" ref="AA19">TREND($Q58:$R58,$Q$44:$R$44,AA$5)</f>
        <v>0</v>
      </c>
      <c r="AB19" s="179">
        <f t="shared" si="9"/>
        <v>0</v>
      </c>
      <c r="AC19" s="178" cm="1">
        <f t="array" ref="AC19">TREND($R58:$S58,$R$44:$S$44,AC$5)</f>
        <v>0</v>
      </c>
      <c r="AD19" s="178" cm="1">
        <f t="array" ref="AD19">TREND($R58:$S58,$R$44:$S$44,AD$5)</f>
        <v>0</v>
      </c>
      <c r="AE19" s="178" cm="1">
        <f t="array" ref="AE19">TREND($R58:$S58,$R$44:$S$44,AE$5)</f>
        <v>0</v>
      </c>
      <c r="AF19" s="178" cm="1">
        <f t="array" ref="AF19">TREND($R58:$S58,$R$44:$S$44,AF$5)</f>
        <v>0</v>
      </c>
      <c r="AG19" s="179">
        <f t="shared" si="10"/>
        <v>0</v>
      </c>
      <c r="AH19" s="178" cm="1">
        <f t="array" ref="AH19">TREND($S58:$T58,$S$44:$T$44,AH$5)</f>
        <v>0</v>
      </c>
      <c r="AI19" s="178" cm="1">
        <f t="array" ref="AI19">TREND($S58:$T58,$S$44:$T$44,AI$5)</f>
        <v>0</v>
      </c>
      <c r="AJ19" s="178" cm="1">
        <f t="array" ref="AJ19">TREND($S58:$T58,$S$44:$T$44,AJ$5)</f>
        <v>0</v>
      </c>
      <c r="AK19" s="178" cm="1">
        <f t="array" ref="AK19">TREND($S58:$T58,$S$44:$T$44,AK$5)</f>
        <v>0</v>
      </c>
      <c r="AL19" s="179">
        <f t="shared" si="11"/>
        <v>0</v>
      </c>
      <c r="AM19" s="178">
        <f t="shared" si="6"/>
        <v>0</v>
      </c>
      <c r="AN19" s="178">
        <f t="shared" si="5"/>
        <v>0</v>
      </c>
      <c r="AO19" s="178">
        <f t="shared" si="5"/>
        <v>0</v>
      </c>
      <c r="AP19" s="178">
        <f t="shared" si="5"/>
        <v>0</v>
      </c>
      <c r="AQ19" s="178">
        <f t="shared" si="5"/>
        <v>0</v>
      </c>
      <c r="AR19" s="178">
        <f t="shared" si="5"/>
        <v>0</v>
      </c>
      <c r="AS19" s="178">
        <f t="shared" si="5"/>
        <v>0</v>
      </c>
      <c r="AT19" s="178">
        <f t="shared" si="5"/>
        <v>0</v>
      </c>
      <c r="AU19" s="178">
        <f t="shared" si="5"/>
        <v>0</v>
      </c>
      <c r="AV19" s="178">
        <f t="shared" si="5"/>
        <v>0</v>
      </c>
      <c r="AW19" s="187"/>
    </row>
    <row r="20" spans="1:49" s="63" customFormat="1" ht="3" customHeight="1">
      <c r="A20" s="58"/>
      <c r="B20" s="59"/>
      <c r="C20" s="59"/>
      <c r="D20" s="60"/>
      <c r="E20" s="60"/>
      <c r="F20" s="60"/>
      <c r="G20" s="60"/>
      <c r="H20" s="61"/>
      <c r="I20" s="61"/>
      <c r="J20" s="61"/>
      <c r="K20" s="62"/>
      <c r="L20" s="62"/>
      <c r="N20" s="58"/>
      <c r="O20" s="159"/>
      <c r="P20" s="159"/>
      <c r="Q20" s="161"/>
      <c r="R20" s="161"/>
      <c r="S20" s="161"/>
      <c r="T20" s="161"/>
      <c r="U20" s="161"/>
      <c r="V20" s="161"/>
      <c r="W20" s="177"/>
      <c r="X20" s="161"/>
      <c r="Y20" s="161"/>
      <c r="Z20" s="161"/>
      <c r="AA20" s="161"/>
      <c r="AB20" s="177"/>
      <c r="AC20" s="161"/>
      <c r="AD20" s="161"/>
      <c r="AE20" s="161"/>
      <c r="AF20" s="161"/>
      <c r="AG20" s="177"/>
      <c r="AH20" s="161"/>
      <c r="AI20" s="161"/>
      <c r="AJ20" s="161"/>
      <c r="AK20" s="161"/>
      <c r="AL20" s="177"/>
      <c r="AM20" s="161"/>
      <c r="AN20" s="161"/>
      <c r="AO20" s="161"/>
      <c r="AP20" s="161"/>
      <c r="AQ20" s="161"/>
      <c r="AR20" s="161"/>
      <c r="AS20" s="161"/>
      <c r="AT20" s="161"/>
      <c r="AU20" s="161"/>
      <c r="AV20" s="161"/>
      <c r="AW20" s="187"/>
    </row>
    <row r="21" spans="1:49" ht="13.5" customHeight="1">
      <c r="A21" s="50" t="s">
        <v>48</v>
      </c>
      <c r="B21" s="51">
        <v>16.564568901312239</v>
      </c>
      <c r="C21" s="51">
        <v>30.283731101226309</v>
      </c>
      <c r="D21" s="52">
        <v>34.201999999999998</v>
      </c>
      <c r="E21" s="52">
        <v>35.317</v>
      </c>
      <c r="F21" s="52">
        <v>35.113</v>
      </c>
      <c r="G21" s="52">
        <v>34.177</v>
      </c>
      <c r="H21" s="53">
        <v>100</v>
      </c>
      <c r="I21" s="53">
        <v>100</v>
      </c>
      <c r="J21" s="54"/>
      <c r="K21" s="55">
        <v>3.41</v>
      </c>
      <c r="L21" s="55">
        <v>0.55000000000000004</v>
      </c>
      <c r="N21" s="50" t="s">
        <v>451</v>
      </c>
      <c r="O21" s="159">
        <f t="shared" ref="O21:P26" si="12">B21*$A$44</f>
        <v>656895614617.48059</v>
      </c>
      <c r="P21" s="159">
        <f t="shared" si="12"/>
        <v>1200951879470.5627</v>
      </c>
      <c r="Q21" s="161" cm="1">
        <f t="array" ref="Q21">TREND($P60:$Q60,$P$44:$Q$44,Q$5)</f>
        <v>1223149806623.1484</v>
      </c>
      <c r="R21" s="161" cm="1">
        <f t="array" ref="R21">TREND($P60:$Q60,$P$44:$Q$44,R$5)</f>
        <v>1245347733775.7266</v>
      </c>
      <c r="S21" s="161" cm="1">
        <f t="array" ref="S21">TREND($P60:$Q60,$P$44:$Q$44,S$5)</f>
        <v>1267545660928.3047</v>
      </c>
      <c r="T21" s="161" cm="1">
        <f t="array" ref="T21">TREND($P60:$Q60,$P$44:$Q$44,T$5)</f>
        <v>1289743588080.8828</v>
      </c>
      <c r="U21" s="161" cm="1">
        <f t="array" ref="U21">TREND($P60:$Q60,$P$44:$Q$44,U$5)</f>
        <v>1311941515233.4609</v>
      </c>
      <c r="V21" s="161" cm="1">
        <f t="array" ref="V21">TREND($P60:$Q60,$P$44:$Q$44,V$5)</f>
        <v>1334139442386.0469</v>
      </c>
      <c r="W21" s="168">
        <f t="shared" ref="W21:W26" si="13">D21*$A$44</f>
        <v>1356337369538.6199</v>
      </c>
      <c r="X21" s="161" cm="1">
        <f t="array" ref="X21">TREND($Q60:$R60,$Q$44:$R$44,X$5)</f>
        <v>1365180806571.75</v>
      </c>
      <c r="Y21" s="161" cm="1">
        <f t="array" ref="Y21">TREND($Q60:$R60,$Q$44:$R$44,Y$5)</f>
        <v>1374024243604.8789</v>
      </c>
      <c r="Z21" s="161" cm="1">
        <f t="array" ref="Z21">TREND($Q60:$R60,$Q$44:$R$44,Z$5)</f>
        <v>1382867680638.0078</v>
      </c>
      <c r="AA21" s="161" cm="1">
        <f t="array" ref="AA21">TREND($Q60:$R60,$Q$44:$R$44,AA$5)</f>
        <v>1391711117671.1406</v>
      </c>
      <c r="AB21" s="168">
        <f t="shared" ref="AB21:AB26" si="14">E21*$A$44</f>
        <v>1400554554704.27</v>
      </c>
      <c r="AC21" s="161" cm="1">
        <f t="array" ref="AC21">TREND($R60:$S60,$R$44:$S$44,AC$5)</f>
        <v>1398936562637.2217</v>
      </c>
      <c r="AD21" s="161" cm="1">
        <f t="array" ref="AD21">TREND($R60:$S60,$R$44:$S$44,AD$5)</f>
        <v>1397318570570.1738</v>
      </c>
      <c r="AE21" s="161" cm="1">
        <f t="array" ref="AE21">TREND($R60:$S60,$R$44:$S$44,AE$5)</f>
        <v>1395700578503.1255</v>
      </c>
      <c r="AF21" s="161" cm="1">
        <f t="array" ref="AF21">TREND($R60:$S60,$R$44:$S$44,AF$5)</f>
        <v>1394082586436.0776</v>
      </c>
      <c r="AG21" s="168">
        <f t="shared" ref="AG21:AG26" si="15">F21*$A$44</f>
        <v>1392464594369.03</v>
      </c>
      <c r="AH21" s="161" cm="1">
        <f t="array" ref="AH21">TREND($S60:$T60,$S$44:$T$44,AH$5)</f>
        <v>1385040866061.3965</v>
      </c>
      <c r="AI21" s="161" cm="1">
        <f t="array" ref="AI21">TREND($S60:$T60,$S$44:$T$44,AI$5)</f>
        <v>1377617137753.7656</v>
      </c>
      <c r="AJ21" s="161" cm="1">
        <f t="array" ref="AJ21">TREND($S60:$T60,$S$44:$T$44,AJ$5)</f>
        <v>1370193409446.1328</v>
      </c>
      <c r="AK21" s="161" cm="1">
        <f t="array" ref="AK21">TREND($S60:$T60,$S$44:$T$44,AK$5)</f>
        <v>1362769681138.5</v>
      </c>
      <c r="AL21" s="168">
        <f t="shared" ref="AL21:AL26" si="16">G21*$A$44</f>
        <v>1355345952830.8699</v>
      </c>
      <c r="AM21" s="161">
        <f t="shared" si="6"/>
        <v>1355663206177.3477</v>
      </c>
      <c r="AN21" s="161">
        <f t="shared" si="5"/>
        <v>1350702517486.9336</v>
      </c>
      <c r="AO21" s="161">
        <f t="shared" si="5"/>
        <v>1345741828796.5176</v>
      </c>
      <c r="AP21" s="161">
        <f t="shared" si="5"/>
        <v>1340781140106.1035</v>
      </c>
      <c r="AQ21" s="161">
        <f t="shared" si="5"/>
        <v>1335820451415.6895</v>
      </c>
      <c r="AR21" s="161">
        <f t="shared" si="5"/>
        <v>1330859762725.2754</v>
      </c>
      <c r="AS21" s="161">
        <f t="shared" si="5"/>
        <v>1325899074034.8594</v>
      </c>
      <c r="AT21" s="161">
        <f t="shared" si="5"/>
        <v>1320938385344.4453</v>
      </c>
      <c r="AU21" s="161">
        <f t="shared" si="5"/>
        <v>1315977696654.0313</v>
      </c>
      <c r="AV21" s="161">
        <f t="shared" si="5"/>
        <v>1311017007963.6152</v>
      </c>
      <c r="AW21" s="190">
        <f>(AV21/R21)^(1/30)-1</f>
        <v>1.714414024083899E-3</v>
      </c>
    </row>
    <row r="22" spans="1:49" ht="13.5" customHeight="1">
      <c r="A22" s="56" t="s">
        <v>46</v>
      </c>
      <c r="B22" s="51">
        <v>13.275017250026536</v>
      </c>
      <c r="C22" s="51">
        <v>25.562886985760269</v>
      </c>
      <c r="D22" s="52">
        <v>29.731999999999999</v>
      </c>
      <c r="E22" s="52">
        <v>30.861999999999998</v>
      </c>
      <c r="F22" s="52">
        <v>30.614999999999998</v>
      </c>
      <c r="G22" s="52">
        <v>29.635000000000002</v>
      </c>
      <c r="H22" s="53">
        <v>84.41</v>
      </c>
      <c r="I22" s="53">
        <v>86.71</v>
      </c>
      <c r="J22" s="49"/>
      <c r="K22" s="55">
        <v>3.71</v>
      </c>
      <c r="L22" s="55">
        <v>0.67</v>
      </c>
      <c r="N22" s="56" t="s">
        <v>46</v>
      </c>
      <c r="O22" s="159">
        <f t="shared" si="12"/>
        <v>526442955893.83069</v>
      </c>
      <c r="P22" s="159">
        <f t="shared" si="12"/>
        <v>1013738930240.3107</v>
      </c>
      <c r="Q22" s="161" cm="1">
        <f t="array" ref="Q22">TREND($P61:$Q61,$P$44:$Q$44,Q$5)</f>
        <v>1037357949090.6797</v>
      </c>
      <c r="R22" s="161" cm="1">
        <f t="array" ref="R22">TREND($P61:$Q61,$P$44:$Q$44,R$5)</f>
        <v>1060976967941.0547</v>
      </c>
      <c r="S22" s="161" cm="1">
        <f t="array" ref="S22">TREND($P61:$Q61,$P$44:$Q$44,S$5)</f>
        <v>1084595986791.4297</v>
      </c>
      <c r="T22" s="161" cm="1">
        <f t="array" ref="T22">TREND($P61:$Q61,$P$44:$Q$44,T$5)</f>
        <v>1108215005641.7969</v>
      </c>
      <c r="U22" s="161" cm="1">
        <f t="array" ref="U22">TREND($P61:$Q61,$P$44:$Q$44,U$5)</f>
        <v>1131834024492.1719</v>
      </c>
      <c r="V22" s="161" cm="1">
        <f t="array" ref="V22">TREND($P61:$Q61,$P$44:$Q$44,V$5)</f>
        <v>1155453043342.5469</v>
      </c>
      <c r="W22" s="168">
        <f t="shared" si="13"/>
        <v>1179072062192.9199</v>
      </c>
      <c r="X22" s="161" cm="1">
        <f t="array" ref="X22">TREND($Q61:$R61,$Q$44:$R$44,X$5)</f>
        <v>1188034469230.9805</v>
      </c>
      <c r="Y22" s="161" cm="1">
        <f t="array" ref="Y22">TREND($Q61:$R61,$Q$44:$R$44,Y$5)</f>
        <v>1196996876269.0391</v>
      </c>
      <c r="Z22" s="161" cm="1">
        <f t="array" ref="Z22">TREND($Q61:$R61,$Q$44:$R$44,Z$5)</f>
        <v>1205959283307.1016</v>
      </c>
      <c r="AA22" s="161" cm="1">
        <f t="array" ref="AA22">TREND($Q61:$R61,$Q$44:$R$44,AA$5)</f>
        <v>1214921690345.1602</v>
      </c>
      <c r="AB22" s="168">
        <f t="shared" si="14"/>
        <v>1223884097383.22</v>
      </c>
      <c r="AC22" s="161" cm="1">
        <f t="array" ref="AC22">TREND($R61:$S61,$R$44:$S$44,AC$5)</f>
        <v>1221925057968.7056</v>
      </c>
      <c r="AD22" s="161" cm="1">
        <f t="array" ref="AD22">TREND($R61:$S61,$R$44:$S$44,AD$5)</f>
        <v>1219966018554.1914</v>
      </c>
      <c r="AE22" s="161" cm="1">
        <f t="array" ref="AE22">TREND($R61:$S61,$R$44:$S$44,AE$5)</f>
        <v>1218006979139.6772</v>
      </c>
      <c r="AF22" s="161" cm="1">
        <f t="array" ref="AF22">TREND($R61:$S61,$R$44:$S$44,AF$5)</f>
        <v>1216047939725.1636</v>
      </c>
      <c r="AG22" s="168">
        <f t="shared" si="15"/>
        <v>1214088900310.6499</v>
      </c>
      <c r="AH22" s="161" cm="1">
        <f t="array" ref="AH22">TREND($S61:$T61,$S$44:$T$44,AH$5)</f>
        <v>1206316193321.8887</v>
      </c>
      <c r="AI22" s="161" cm="1">
        <f t="array" ref="AI22">TREND($S61:$T61,$S$44:$T$44,AI$5)</f>
        <v>1198543486333.1289</v>
      </c>
      <c r="AJ22" s="161" cm="1">
        <f t="array" ref="AJ22">TREND($S61:$T61,$S$44:$T$44,AJ$5)</f>
        <v>1190770779344.3691</v>
      </c>
      <c r="AK22" s="161" cm="1">
        <f t="array" ref="AK22">TREND($S61:$T61,$S$44:$T$44,AK$5)</f>
        <v>1182998072355.6094</v>
      </c>
      <c r="AL22" s="168">
        <f t="shared" si="16"/>
        <v>1175225365366.8501</v>
      </c>
      <c r="AM22" s="161">
        <f t="shared" si="6"/>
        <v>1175204215143.75</v>
      </c>
      <c r="AN22" s="161">
        <f t="shared" si="5"/>
        <v>1169897912580.4277</v>
      </c>
      <c r="AO22" s="161">
        <f t="shared" si="5"/>
        <v>1164591610017.1055</v>
      </c>
      <c r="AP22" s="161">
        <f t="shared" si="5"/>
        <v>1159285307453.7832</v>
      </c>
      <c r="AQ22" s="161">
        <f t="shared" si="5"/>
        <v>1153979004890.4609</v>
      </c>
      <c r="AR22" s="161">
        <f t="shared" si="5"/>
        <v>1148672702327.1387</v>
      </c>
      <c r="AS22" s="161">
        <f t="shared" si="5"/>
        <v>1143366399763.8164</v>
      </c>
      <c r="AT22" s="161">
        <f t="shared" si="5"/>
        <v>1138060097200.4941</v>
      </c>
      <c r="AU22" s="161">
        <f t="shared" si="5"/>
        <v>1132753794637.1719</v>
      </c>
      <c r="AV22" s="161">
        <f t="shared" si="5"/>
        <v>1127447492073.8496</v>
      </c>
      <c r="AW22" s="187"/>
    </row>
    <row r="23" spans="1:49" ht="13.5" customHeight="1">
      <c r="A23" s="56" t="s">
        <v>42</v>
      </c>
      <c r="B23" s="51">
        <v>0.92281653717970269</v>
      </c>
      <c r="C23" s="51">
        <v>6.8318916203372868E-2</v>
      </c>
      <c r="D23" s="52">
        <v>5.8000000000000003E-2</v>
      </c>
      <c r="E23" s="52">
        <v>5.7000000000000002E-2</v>
      </c>
      <c r="F23" s="52">
        <v>5.5E-2</v>
      </c>
      <c r="G23" s="52">
        <v>5.1999999999999998E-2</v>
      </c>
      <c r="H23" s="53">
        <v>0.23</v>
      </c>
      <c r="I23" s="53">
        <v>0.15</v>
      </c>
      <c r="J23" s="49"/>
      <c r="K23" s="55">
        <v>-13.47</v>
      </c>
      <c r="L23" s="55">
        <v>-1.19</v>
      </c>
      <c r="N23" s="56" t="s">
        <v>42</v>
      </c>
      <c r="O23" s="159">
        <f t="shared" si="12"/>
        <v>36595829325.918251</v>
      </c>
      <c r="P23" s="159">
        <f t="shared" si="12"/>
        <v>2709300599.1758423</v>
      </c>
      <c r="Q23" s="161" cm="1">
        <f t="array" ref="Q23">TREND($P62:$Q62,$P$44:$Q$44,Q$5)</f>
        <v>2650841479.5764465</v>
      </c>
      <c r="R23" s="161" cm="1">
        <f t="array" ref="R23">TREND($P62:$Q62,$P$44:$Q$44,R$5)</f>
        <v>2592382359.9770355</v>
      </c>
      <c r="S23" s="161" cm="1">
        <f t="array" ref="S23">TREND($P62:$Q62,$P$44:$Q$44,S$5)</f>
        <v>2533923240.3776245</v>
      </c>
      <c r="T23" s="161" cm="1">
        <f t="array" ref="T23">TREND($P62:$Q62,$P$44:$Q$44,T$5)</f>
        <v>2475464120.7782288</v>
      </c>
      <c r="U23" s="161" cm="1">
        <f t="array" ref="U23">TREND($P62:$Q62,$P$44:$Q$44,U$5)</f>
        <v>2417005001.1788177</v>
      </c>
      <c r="V23" s="161" cm="1">
        <f t="array" ref="V23">TREND($P62:$Q62,$P$44:$Q$44,V$5)</f>
        <v>2358545881.5794067</v>
      </c>
      <c r="W23" s="168">
        <f t="shared" si="13"/>
        <v>2300086761.98</v>
      </c>
      <c r="X23" s="161" cm="1">
        <f t="array" ref="X23">TREND($Q62:$R62,$Q$44:$R$44,X$5)</f>
        <v>2292155428.3179989</v>
      </c>
      <c r="Y23" s="161" cm="1">
        <f t="array" ref="Y23">TREND($Q62:$R62,$Q$44:$R$44,Y$5)</f>
        <v>2284224094.6560001</v>
      </c>
      <c r="Z23" s="161" cm="1">
        <f t="array" ref="Z23">TREND($Q62:$R62,$Q$44:$R$44,Z$5)</f>
        <v>2276292760.9939995</v>
      </c>
      <c r="AA23" s="161" cm="1">
        <f t="array" ref="AA23">TREND($Q62:$R62,$Q$44:$R$44,AA$5)</f>
        <v>2268361427.3319988</v>
      </c>
      <c r="AB23" s="168">
        <f t="shared" si="14"/>
        <v>2260430093.6700001</v>
      </c>
      <c r="AC23" s="161" cm="1">
        <f t="array" ref="AC23">TREND($R62:$S62,$R$44:$S$44,AC$5)</f>
        <v>2244567426.3460007</v>
      </c>
      <c r="AD23" s="161" cm="1">
        <f t="array" ref="AD23">TREND($R62:$S62,$R$44:$S$44,AD$5)</f>
        <v>2228704759.0219994</v>
      </c>
      <c r="AE23" s="161" cm="1">
        <f t="array" ref="AE23">TREND($R62:$S62,$R$44:$S$44,AE$5)</f>
        <v>2212842091.6980019</v>
      </c>
      <c r="AF23" s="161" cm="1">
        <f t="array" ref="AF23">TREND($R62:$S62,$R$44:$S$44,AF$5)</f>
        <v>2196979424.3740005</v>
      </c>
      <c r="AG23" s="168">
        <f t="shared" si="15"/>
        <v>2181116757.0500002</v>
      </c>
      <c r="AH23" s="161" cm="1">
        <f t="array" ref="AH23">TREND($S62:$T62,$S$44:$T$44,AH$5)</f>
        <v>2157322756.064003</v>
      </c>
      <c r="AI23" s="161" cm="1">
        <f t="array" ref="AI23">TREND($S62:$T62,$S$44:$T$44,AI$5)</f>
        <v>2133528755.0780029</v>
      </c>
      <c r="AJ23" s="161" cm="1">
        <f t="array" ref="AJ23">TREND($S62:$T62,$S$44:$T$44,AJ$5)</f>
        <v>2109734754.0920029</v>
      </c>
      <c r="AK23" s="161" cm="1">
        <f t="array" ref="AK23">TREND($S62:$T62,$S$44:$T$44,AK$5)</f>
        <v>2085940753.1060028</v>
      </c>
      <c r="AL23" s="168">
        <f t="shared" si="16"/>
        <v>2062146752.1199999</v>
      </c>
      <c r="AM23" s="161">
        <f t="shared" si="6"/>
        <v>2048927862.6833344</v>
      </c>
      <c r="AN23" s="161">
        <f t="shared" si="6"/>
        <v>2028498669.9175797</v>
      </c>
      <c r="AO23" s="161">
        <f t="shared" si="6"/>
        <v>2008069477.151825</v>
      </c>
      <c r="AP23" s="161">
        <f t="shared" si="6"/>
        <v>1987640284.3860626</v>
      </c>
      <c r="AQ23" s="161">
        <f t="shared" si="6"/>
        <v>1967211091.6203079</v>
      </c>
      <c r="AR23" s="161">
        <f t="shared" si="6"/>
        <v>1946781898.8545532</v>
      </c>
      <c r="AS23" s="161">
        <f t="shared" si="6"/>
        <v>1926352706.0887909</v>
      </c>
      <c r="AT23" s="161">
        <f t="shared" si="6"/>
        <v>1905923513.3230362</v>
      </c>
      <c r="AU23" s="161">
        <f t="shared" si="6"/>
        <v>1885494320.5572815</v>
      </c>
      <c r="AV23" s="161">
        <f t="shared" si="6"/>
        <v>1865065127.7915192</v>
      </c>
      <c r="AW23" s="187"/>
    </row>
    <row r="24" spans="1:49" ht="13.5" customHeight="1">
      <c r="A24" s="56" t="s">
        <v>43</v>
      </c>
      <c r="B24" s="51">
        <v>0.64701865000000003</v>
      </c>
      <c r="C24" s="51">
        <v>1.6552676211186672</v>
      </c>
      <c r="D24" s="52">
        <v>1.786</v>
      </c>
      <c r="E24" s="52">
        <v>1.8540000000000001</v>
      </c>
      <c r="F24" s="52">
        <v>1.9330000000000001</v>
      </c>
      <c r="G24" s="52">
        <v>1.998</v>
      </c>
      <c r="H24" s="53">
        <v>5.47</v>
      </c>
      <c r="I24" s="53">
        <v>5.84</v>
      </c>
      <c r="J24" s="49"/>
      <c r="K24" s="55">
        <v>5.36</v>
      </c>
      <c r="L24" s="55">
        <v>0.86</v>
      </c>
      <c r="N24" s="56" t="s">
        <v>43</v>
      </c>
      <c r="O24" s="159">
        <f t="shared" si="12"/>
        <v>25658603993.433983</v>
      </c>
      <c r="P24" s="159">
        <f t="shared" si="12"/>
        <v>65642399014.985733</v>
      </c>
      <c r="Q24" s="161" cm="1">
        <f t="array" ref="Q24">TREND($P63:$Q63,$P$44:$Q$44,Q$5)</f>
        <v>66383029098.796143</v>
      </c>
      <c r="R24" s="161" cm="1">
        <f t="array" ref="R24">TREND($P63:$Q63,$P$44:$Q$44,R$5)</f>
        <v>67123659182.606934</v>
      </c>
      <c r="S24" s="161" cm="1">
        <f t="array" ref="S24">TREND($P63:$Q63,$P$44:$Q$44,S$5)</f>
        <v>67864289266.41748</v>
      </c>
      <c r="T24" s="161" cm="1">
        <f t="array" ref="T24">TREND($P63:$Q63,$P$44:$Q$44,T$5)</f>
        <v>68604919350.228027</v>
      </c>
      <c r="U24" s="161" cm="1">
        <f t="array" ref="U24">TREND($P63:$Q63,$P$44:$Q$44,U$5)</f>
        <v>69345549434.038818</v>
      </c>
      <c r="V24" s="161" cm="1">
        <f t="array" ref="V24">TREND($P63:$Q63,$P$44:$Q$44,V$5)</f>
        <v>70086179517.849365</v>
      </c>
      <c r="W24" s="168">
        <f t="shared" si="13"/>
        <v>70826809601.660004</v>
      </c>
      <c r="X24" s="161" cm="1">
        <f t="array" ref="X24">TREND($Q63:$R63,$Q$44:$R$44,X$5)</f>
        <v>71366140290.676025</v>
      </c>
      <c r="Y24" s="161" cm="1">
        <f t="array" ref="Y24">TREND($Q63:$R63,$Q$44:$R$44,Y$5)</f>
        <v>71905470979.692017</v>
      </c>
      <c r="Z24" s="161" cm="1">
        <f t="array" ref="Z24">TREND($Q63:$R63,$Q$44:$R$44,Z$5)</f>
        <v>72444801668.708008</v>
      </c>
      <c r="AA24" s="161" cm="1">
        <f t="array" ref="AA24">TREND($Q63:$R63,$Q$44:$R$44,AA$5)</f>
        <v>72984132357.724121</v>
      </c>
      <c r="AB24" s="168">
        <f t="shared" si="14"/>
        <v>73523463046.740005</v>
      </c>
      <c r="AC24" s="161" cm="1">
        <f t="array" ref="AC24">TREND($R63:$S63,$R$44:$S$44,AC$5)</f>
        <v>74150038406.038086</v>
      </c>
      <c r="AD24" s="161" cm="1">
        <f t="array" ref="AD24">TREND($R63:$S63,$R$44:$S$44,AD$5)</f>
        <v>74776613765.335938</v>
      </c>
      <c r="AE24" s="161" cm="1">
        <f t="array" ref="AE24">TREND($R63:$S63,$R$44:$S$44,AE$5)</f>
        <v>75403189124.634033</v>
      </c>
      <c r="AF24" s="161" cm="1">
        <f t="array" ref="AF24">TREND($R63:$S63,$R$44:$S$44,AF$5)</f>
        <v>76029764483.932129</v>
      </c>
      <c r="AG24" s="168">
        <f t="shared" si="15"/>
        <v>76656339843.229996</v>
      </c>
      <c r="AH24" s="161" cm="1">
        <f t="array" ref="AH24">TREND($S63:$T63,$S$44:$T$44,AH$5)</f>
        <v>77171876531.26001</v>
      </c>
      <c r="AI24" s="161" cm="1">
        <f t="array" ref="AI24">TREND($S63:$T63,$S$44:$T$44,AI$5)</f>
        <v>77687413219.289917</v>
      </c>
      <c r="AJ24" s="161" cm="1">
        <f t="array" ref="AJ24">TREND($S63:$T63,$S$44:$T$44,AJ$5)</f>
        <v>78202949907.319946</v>
      </c>
      <c r="AK24" s="161" cm="1">
        <f t="array" ref="AK24">TREND($S63:$T63,$S$44:$T$44,AK$5)</f>
        <v>78718486595.349976</v>
      </c>
      <c r="AL24" s="168">
        <f t="shared" si="16"/>
        <v>79234023283.380005</v>
      </c>
      <c r="AM24" s="161">
        <f t="shared" ref="AM24:AV40" si="17">_xlfn.FORECAST.LINEAR(AM$5,$AC24:$AL24,$AC$5:$AL$5)</f>
        <v>79897611533.100586</v>
      </c>
      <c r="AN24" s="161">
        <f t="shared" si="17"/>
        <v>80460255536.213867</v>
      </c>
      <c r="AO24" s="161">
        <f t="shared" si="17"/>
        <v>81022899539.327393</v>
      </c>
      <c r="AP24" s="161">
        <f t="shared" si="17"/>
        <v>81585543542.440674</v>
      </c>
      <c r="AQ24" s="161">
        <f t="shared" si="17"/>
        <v>82148187545.554199</v>
      </c>
      <c r="AR24" s="161">
        <f t="shared" si="17"/>
        <v>82710831548.66748</v>
      </c>
      <c r="AS24" s="161">
        <f t="shared" si="17"/>
        <v>83273475551.781006</v>
      </c>
      <c r="AT24" s="161">
        <f t="shared" si="17"/>
        <v>83836119554.894287</v>
      </c>
      <c r="AU24" s="161">
        <f t="shared" si="17"/>
        <v>84398763558.007568</v>
      </c>
      <c r="AV24" s="161">
        <f t="shared" si="17"/>
        <v>84961407561.121094</v>
      </c>
      <c r="AW24" s="187"/>
    </row>
    <row r="25" spans="1:49" ht="13.5" customHeight="1">
      <c r="A25" s="56" t="s">
        <v>44</v>
      </c>
      <c r="B25" s="51">
        <v>1.7197164641059999</v>
      </c>
      <c r="C25" s="51">
        <v>2.9972575781439996</v>
      </c>
      <c r="D25" s="52">
        <v>2.625</v>
      </c>
      <c r="E25" s="52">
        <v>2.5449999999999999</v>
      </c>
      <c r="F25" s="52">
        <v>2.5099999999999998</v>
      </c>
      <c r="G25" s="52">
        <v>2.492</v>
      </c>
      <c r="H25" s="53">
        <v>9.9</v>
      </c>
      <c r="I25" s="53">
        <v>7.29</v>
      </c>
      <c r="J25" s="49"/>
      <c r="K25" s="55">
        <v>3.13</v>
      </c>
      <c r="L25" s="55">
        <v>-0.84</v>
      </c>
      <c r="N25" s="56" t="s">
        <v>44</v>
      </c>
      <c r="O25" s="159">
        <f t="shared" si="12"/>
        <v>68198225404.297661</v>
      </c>
      <c r="P25" s="159">
        <f t="shared" si="12"/>
        <v>118861249616.0905</v>
      </c>
      <c r="Q25" s="161" cm="1">
        <f t="array" ref="Q25">TREND($P64:$Q64,$P$44:$Q$44,Q$5)</f>
        <v>116752321715.75635</v>
      </c>
      <c r="R25" s="161" cm="1">
        <f t="array" ref="R25">TREND($P64:$Q64,$P$44:$Q$44,R$5)</f>
        <v>114643393815.42188</v>
      </c>
      <c r="S25" s="161" cm="1">
        <f t="array" ref="S25">TREND($P64:$Q64,$P$44:$Q$44,S$5)</f>
        <v>112534465915.08789</v>
      </c>
      <c r="T25" s="161" cm="1">
        <f t="array" ref="T25">TREND($P64:$Q64,$P$44:$Q$44,T$5)</f>
        <v>110425538014.75342</v>
      </c>
      <c r="U25" s="161" cm="1">
        <f t="array" ref="U25">TREND($P64:$Q64,$P$44:$Q$44,U$5)</f>
        <v>108316610114.41895</v>
      </c>
      <c r="V25" s="161" cm="1">
        <f t="array" ref="V25">TREND($P64:$Q64,$P$44:$Q$44,V$5)</f>
        <v>106207682214.08447</v>
      </c>
      <c r="W25" s="168">
        <f t="shared" si="13"/>
        <v>104098754313.75</v>
      </c>
      <c r="X25" s="161" cm="1">
        <f t="array" ref="X25">TREND($Q64:$R64,$Q$44:$R$44,X$5)</f>
        <v>103464247620.79028</v>
      </c>
      <c r="Y25" s="161" cm="1">
        <f t="array" ref="Y25">TREND($Q64:$R64,$Q$44:$R$44,Y$5)</f>
        <v>102829740927.83008</v>
      </c>
      <c r="Z25" s="161" cm="1">
        <f t="array" ref="Z25">TREND($Q64:$R64,$Q$44:$R$44,Z$5)</f>
        <v>102195234234.87012</v>
      </c>
      <c r="AA25" s="161" cm="1">
        <f t="array" ref="AA25">TREND($Q64:$R64,$Q$44:$R$44,AA$5)</f>
        <v>101560727541.91016</v>
      </c>
      <c r="AB25" s="168">
        <f t="shared" si="14"/>
        <v>100926220848.95</v>
      </c>
      <c r="AC25" s="161" cm="1">
        <f t="array" ref="AC25">TREND($R64:$S64,$R$44:$S$44,AC$5)</f>
        <v>100648624170.78003</v>
      </c>
      <c r="AD25" s="161" cm="1">
        <f t="array" ref="AD25">TREND($R64:$S64,$R$44:$S$44,AD$5)</f>
        <v>100371027492.60999</v>
      </c>
      <c r="AE25" s="161" cm="1">
        <f t="array" ref="AE25">TREND($R64:$S64,$R$44:$S$44,AE$5)</f>
        <v>100093430814.44006</v>
      </c>
      <c r="AF25" s="161" cm="1">
        <f t="array" ref="AF25">TREND($R64:$S64,$R$44:$S$44,AF$5)</f>
        <v>99815834136.27002</v>
      </c>
      <c r="AG25" s="168">
        <f t="shared" si="15"/>
        <v>99538237458.099991</v>
      </c>
      <c r="AH25" s="161" cm="1">
        <f t="array" ref="AH25">TREND($S64:$T64,$S$44:$T$44,AH$5)</f>
        <v>99395473452.18396</v>
      </c>
      <c r="AI25" s="161" cm="1">
        <f t="array" ref="AI25">TREND($S64:$T64,$S$44:$T$44,AI$5)</f>
        <v>99252709446.268005</v>
      </c>
      <c r="AJ25" s="161" cm="1">
        <f t="array" ref="AJ25">TREND($S64:$T64,$S$44:$T$44,AJ$5)</f>
        <v>99109945440.35199</v>
      </c>
      <c r="AK25" s="161" cm="1">
        <f t="array" ref="AK25">TREND($S64:$T64,$S$44:$T$44,AK$5)</f>
        <v>98967181434.435974</v>
      </c>
      <c r="AL25" s="168">
        <f t="shared" si="16"/>
        <v>98824417428.520004</v>
      </c>
      <c r="AM25" s="161">
        <f t="shared" si="17"/>
        <v>98501876526.265259</v>
      </c>
      <c r="AN25" s="161">
        <f t="shared" si="17"/>
        <v>98301910780.605164</v>
      </c>
      <c r="AO25" s="161">
        <f t="shared" si="17"/>
        <v>98101945034.945068</v>
      </c>
      <c r="AP25" s="161">
        <f t="shared" si="17"/>
        <v>97901979289.284912</v>
      </c>
      <c r="AQ25" s="161">
        <f t="shared" si="17"/>
        <v>97702013543.624756</v>
      </c>
      <c r="AR25" s="161">
        <f t="shared" si="17"/>
        <v>97502047797.964661</v>
      </c>
      <c r="AS25" s="161">
        <f t="shared" si="17"/>
        <v>97302082052.304565</v>
      </c>
      <c r="AT25" s="161">
        <f t="shared" si="17"/>
        <v>97102116306.644409</v>
      </c>
      <c r="AU25" s="161">
        <f t="shared" si="17"/>
        <v>96902150560.984253</v>
      </c>
      <c r="AV25" s="161">
        <f t="shared" si="17"/>
        <v>96702184815.324158</v>
      </c>
      <c r="AW25" s="187"/>
    </row>
    <row r="26" spans="1:49" ht="13.5" customHeight="1">
      <c r="A26" s="57" t="s">
        <v>45</v>
      </c>
      <c r="B26" s="64">
        <v>0</v>
      </c>
      <c r="C26" s="64">
        <v>0</v>
      </c>
      <c r="D26" s="52">
        <v>0</v>
      </c>
      <c r="E26" s="52">
        <v>0</v>
      </c>
      <c r="F26" s="52">
        <v>0</v>
      </c>
      <c r="G26" s="52">
        <v>0</v>
      </c>
      <c r="H26" s="53">
        <v>0</v>
      </c>
      <c r="I26" s="53">
        <v>0</v>
      </c>
      <c r="J26" s="65"/>
      <c r="K26" s="55" t="s">
        <v>39</v>
      </c>
      <c r="L26" s="55" t="s">
        <v>39</v>
      </c>
      <c r="N26" s="57" t="s">
        <v>45</v>
      </c>
      <c r="O26" s="162">
        <f t="shared" si="12"/>
        <v>0</v>
      </c>
      <c r="P26" s="162">
        <f t="shared" si="12"/>
        <v>0</v>
      </c>
      <c r="Q26" s="178" cm="1">
        <f t="array" ref="Q26">TREND($P65:$Q65,$P$44:$Q$44,Q$5)</f>
        <v>0</v>
      </c>
      <c r="R26" s="178" cm="1">
        <f t="array" ref="R26">TREND($P65:$Q65,$P$44:$Q$44,R$5)</f>
        <v>0</v>
      </c>
      <c r="S26" s="178" cm="1">
        <f t="array" ref="S26">TREND($P65:$Q65,$P$44:$Q$44,S$5)</f>
        <v>0</v>
      </c>
      <c r="T26" s="178" cm="1">
        <f t="array" ref="T26">TREND($P65:$Q65,$P$44:$Q$44,T$5)</f>
        <v>0</v>
      </c>
      <c r="U26" s="178" cm="1">
        <f t="array" ref="U26">TREND($P65:$Q65,$P$44:$Q$44,U$5)</f>
        <v>0</v>
      </c>
      <c r="V26" s="178" cm="1">
        <f t="array" ref="V26">TREND($P65:$Q65,$P$44:$Q$44,V$5)</f>
        <v>0</v>
      </c>
      <c r="W26" s="179">
        <f t="shared" si="13"/>
        <v>0</v>
      </c>
      <c r="X26" s="178" cm="1">
        <f t="array" ref="X26">TREND($Q65:$R65,$Q$44:$R$44,X$5)</f>
        <v>0</v>
      </c>
      <c r="Y26" s="178" cm="1">
        <f t="array" ref="Y26">TREND($Q65:$R65,$Q$44:$R$44,Y$5)</f>
        <v>0</v>
      </c>
      <c r="Z26" s="178" cm="1">
        <f t="array" ref="Z26">TREND($Q65:$R65,$Q$44:$R$44,Z$5)</f>
        <v>0</v>
      </c>
      <c r="AA26" s="178" cm="1">
        <f t="array" ref="AA26">TREND($Q65:$R65,$Q$44:$R$44,AA$5)</f>
        <v>0</v>
      </c>
      <c r="AB26" s="179">
        <f t="shared" si="14"/>
        <v>0</v>
      </c>
      <c r="AC26" s="178" cm="1">
        <f t="array" ref="AC26">TREND($R65:$S65,$R$44:$S$44,AC$5)</f>
        <v>0</v>
      </c>
      <c r="AD26" s="178" cm="1">
        <f t="array" ref="AD26">TREND($R65:$S65,$R$44:$S$44,AD$5)</f>
        <v>0</v>
      </c>
      <c r="AE26" s="178" cm="1">
        <f t="array" ref="AE26">TREND($R65:$S65,$R$44:$S$44,AE$5)</f>
        <v>0</v>
      </c>
      <c r="AF26" s="178" cm="1">
        <f t="array" ref="AF26">TREND($R65:$S65,$R$44:$S$44,AF$5)</f>
        <v>0</v>
      </c>
      <c r="AG26" s="179">
        <f t="shared" si="15"/>
        <v>0</v>
      </c>
      <c r="AH26" s="178" cm="1">
        <f t="array" ref="AH26">TREND($S65:$T65,$S$44:$T$44,AH$5)</f>
        <v>0</v>
      </c>
      <c r="AI26" s="178" cm="1">
        <f t="array" ref="AI26">TREND($S65:$T65,$S$44:$T$44,AI$5)</f>
        <v>0</v>
      </c>
      <c r="AJ26" s="178" cm="1">
        <f t="array" ref="AJ26">TREND($S65:$T65,$S$44:$T$44,AJ$5)</f>
        <v>0</v>
      </c>
      <c r="AK26" s="178" cm="1">
        <f t="array" ref="AK26">TREND($S65:$T65,$S$44:$T$44,AK$5)</f>
        <v>0</v>
      </c>
      <c r="AL26" s="179">
        <f t="shared" si="16"/>
        <v>0</v>
      </c>
      <c r="AM26" s="178">
        <f t="shared" si="17"/>
        <v>0</v>
      </c>
      <c r="AN26" s="178">
        <f t="shared" si="17"/>
        <v>0</v>
      </c>
      <c r="AO26" s="178">
        <f t="shared" si="17"/>
        <v>0</v>
      </c>
      <c r="AP26" s="178">
        <f t="shared" si="17"/>
        <v>0</v>
      </c>
      <c r="AQ26" s="178">
        <f t="shared" si="17"/>
        <v>0</v>
      </c>
      <c r="AR26" s="178">
        <f t="shared" si="17"/>
        <v>0</v>
      </c>
      <c r="AS26" s="178">
        <f t="shared" si="17"/>
        <v>0</v>
      </c>
      <c r="AT26" s="178">
        <f t="shared" si="17"/>
        <v>0</v>
      </c>
      <c r="AU26" s="178">
        <f t="shared" si="17"/>
        <v>0</v>
      </c>
      <c r="AV26" s="178">
        <f t="shared" si="17"/>
        <v>0</v>
      </c>
      <c r="AW26" s="187"/>
    </row>
    <row r="27" spans="1:49" s="63" customFormat="1" ht="3" customHeight="1">
      <c r="A27" s="58"/>
      <c r="B27" s="59"/>
      <c r="C27" s="59"/>
      <c r="D27" s="60"/>
      <c r="E27" s="60"/>
      <c r="F27" s="60"/>
      <c r="G27" s="60"/>
      <c r="H27" s="61"/>
      <c r="I27" s="61"/>
      <c r="J27" s="61"/>
      <c r="K27" s="62"/>
      <c r="L27" s="62"/>
      <c r="N27" s="58"/>
      <c r="O27" s="159"/>
      <c r="P27" s="159"/>
      <c r="Q27" s="161"/>
      <c r="R27" s="161"/>
      <c r="S27" s="161"/>
      <c r="T27" s="161"/>
      <c r="U27" s="161"/>
      <c r="V27" s="161"/>
      <c r="W27" s="177"/>
      <c r="X27" s="161"/>
      <c r="Y27" s="161"/>
      <c r="Z27" s="161"/>
      <c r="AA27" s="161"/>
      <c r="AB27" s="177"/>
      <c r="AC27" s="161"/>
      <c r="AD27" s="161"/>
      <c r="AE27" s="161"/>
      <c r="AF27" s="161"/>
      <c r="AG27" s="177"/>
      <c r="AH27" s="161"/>
      <c r="AI27" s="161"/>
      <c r="AJ27" s="161"/>
      <c r="AK27" s="161"/>
      <c r="AL27" s="177"/>
      <c r="AM27" s="161"/>
      <c r="AN27" s="161"/>
      <c r="AO27" s="161"/>
      <c r="AP27" s="161"/>
      <c r="AQ27" s="161"/>
      <c r="AR27" s="161"/>
      <c r="AS27" s="161"/>
      <c r="AT27" s="161"/>
      <c r="AU27" s="161"/>
      <c r="AV27" s="161"/>
      <c r="AW27" s="187"/>
    </row>
    <row r="28" spans="1:49" ht="13.5" customHeight="1">
      <c r="A28" s="50" t="s">
        <v>49</v>
      </c>
      <c r="B28" s="51">
        <v>5.1077679549385184</v>
      </c>
      <c r="C28" s="51">
        <v>11.424090483035839</v>
      </c>
      <c r="D28" s="52">
        <v>13.128</v>
      </c>
      <c r="E28" s="52">
        <v>14.29</v>
      </c>
      <c r="F28" s="52">
        <v>15.276999999999999</v>
      </c>
      <c r="G28" s="52">
        <v>16.297999999999998</v>
      </c>
      <c r="H28" s="53">
        <v>100</v>
      </c>
      <c r="I28" s="53">
        <v>100</v>
      </c>
      <c r="J28" s="54"/>
      <c r="K28" s="55">
        <v>4.57</v>
      </c>
      <c r="L28" s="55">
        <v>1.63</v>
      </c>
      <c r="N28" s="50" t="s">
        <v>128</v>
      </c>
      <c r="O28" s="159">
        <f t="shared" ref="O28:P33" si="18">B28*$A$44</f>
        <v>202557059593.44385</v>
      </c>
      <c r="P28" s="159">
        <f t="shared" si="18"/>
        <v>453041367029.17993</v>
      </c>
      <c r="Q28" s="161" cm="1">
        <f t="array" ref="Q28">TREND($P67:$Q67,$P$44:$Q$44,Q$5)</f>
        <v>462694420535.53906</v>
      </c>
      <c r="R28" s="161" cm="1">
        <f t="array" ref="R28">TREND($P67:$Q67,$P$44:$Q$44,R$5)</f>
        <v>472347474041.89453</v>
      </c>
      <c r="S28" s="161" cm="1">
        <f t="array" ref="S28">TREND($P67:$Q67,$P$44:$Q$44,S$5)</f>
        <v>482000527548.25</v>
      </c>
      <c r="T28" s="161" cm="1">
        <f t="array" ref="T28">TREND($P67:$Q67,$P$44:$Q$44,T$5)</f>
        <v>491653581054.60938</v>
      </c>
      <c r="U28" s="161" cm="1">
        <f t="array" ref="U28">TREND($P67:$Q67,$P$44:$Q$44,U$5)</f>
        <v>501306634560.96484</v>
      </c>
      <c r="V28" s="161" cm="1">
        <f t="array" ref="V28">TREND($P67:$Q67,$P$44:$Q$44,V$5)</f>
        <v>510959688067.32422</v>
      </c>
      <c r="W28" s="168">
        <f t="shared" ref="W28:W33" si="19">D28*$A$44</f>
        <v>520612741573.67999</v>
      </c>
      <c r="X28" s="161" cm="1">
        <f t="array" ref="X28">TREND($Q67:$R67,$Q$44:$R$44,X$5)</f>
        <v>529828951288.92578</v>
      </c>
      <c r="Y28" s="161" cm="1">
        <f t="array" ref="Y28">TREND($Q67:$R67,$Q$44:$R$44,Y$5)</f>
        <v>539045161004.16797</v>
      </c>
      <c r="Z28" s="161" cm="1">
        <f t="array" ref="Z28">TREND($Q67:$R67,$Q$44:$R$44,Z$5)</f>
        <v>548261370719.41406</v>
      </c>
      <c r="AA28" s="161" cm="1">
        <f t="array" ref="AA28">TREND($Q67:$R67,$Q$44:$R$44,AA$5)</f>
        <v>557477580434.65625</v>
      </c>
      <c r="AB28" s="168">
        <f t="shared" ref="AB28:AB33" si="20">E28*$A$44</f>
        <v>566693790149.90002</v>
      </c>
      <c r="AC28" s="161" cm="1">
        <f t="array" ref="AC28">TREND($R67:$S67,$R$44:$S$44,AC$5)</f>
        <v>574522016474.29492</v>
      </c>
      <c r="AD28" s="161" cm="1">
        <f t="array" ref="AD28">TREND($R67:$S67,$R$44:$S$44,AD$5)</f>
        <v>582350242798.6875</v>
      </c>
      <c r="AE28" s="161" cm="1">
        <f t="array" ref="AE28">TREND($R67:$S67,$R$44:$S$44,AE$5)</f>
        <v>590178469123.08203</v>
      </c>
      <c r="AF28" s="161" cm="1">
        <f t="array" ref="AF28">TREND($R67:$S67,$R$44:$S$44,AF$5)</f>
        <v>598006695447.47656</v>
      </c>
      <c r="AG28" s="168">
        <f t="shared" ref="AG28:AG33" si="21">F28*$A$44</f>
        <v>605834921771.87</v>
      </c>
      <c r="AH28" s="161" cm="1">
        <f t="array" ref="AH28">TREND($S67:$T67,$S$44:$T$44,AH$5)</f>
        <v>613932813440.77148</v>
      </c>
      <c r="AI28" s="161" cm="1">
        <f t="array" ref="AI28">TREND($S67:$T67,$S$44:$T$44,AI$5)</f>
        <v>622030705109.67383</v>
      </c>
      <c r="AJ28" s="161" cm="1">
        <f t="array" ref="AJ28">TREND($S67:$T67,$S$44:$T$44,AJ$5)</f>
        <v>630128596778.57617</v>
      </c>
      <c r="AK28" s="161" cm="1">
        <f t="array" ref="AK28">TREND($S67:$T67,$S$44:$T$44,AK$5)</f>
        <v>638226488447.47852</v>
      </c>
      <c r="AL28" s="168">
        <f t="shared" ref="AL28:AL33" si="22">G28*$A$44</f>
        <v>646324380116.37988</v>
      </c>
      <c r="AM28" s="161">
        <f t="shared" si="17"/>
        <v>654062717992.60352</v>
      </c>
      <c r="AN28" s="161">
        <f t="shared" si="17"/>
        <v>662046206182.01758</v>
      </c>
      <c r="AO28" s="161">
        <f t="shared" si="17"/>
        <v>670029694371.43164</v>
      </c>
      <c r="AP28" s="161">
        <f t="shared" si="17"/>
        <v>678013182560.8457</v>
      </c>
      <c r="AQ28" s="161">
        <f t="shared" si="17"/>
        <v>685996670750.25977</v>
      </c>
      <c r="AR28" s="161">
        <f t="shared" si="17"/>
        <v>693980158939.67188</v>
      </c>
      <c r="AS28" s="161">
        <f t="shared" si="17"/>
        <v>701963647129.08594</v>
      </c>
      <c r="AT28" s="161">
        <f t="shared" si="17"/>
        <v>709947135318.5</v>
      </c>
      <c r="AU28" s="161">
        <f t="shared" si="17"/>
        <v>717930623507.91406</v>
      </c>
      <c r="AV28" s="161">
        <f t="shared" si="17"/>
        <v>725914111697.32813</v>
      </c>
      <c r="AW28" s="190">
        <f>(AV28/R28)^(1/30)-1</f>
        <v>1.4426972402298066E-2</v>
      </c>
    </row>
    <row r="29" spans="1:49" ht="13.5" customHeight="1">
      <c r="A29" s="56" t="s">
        <v>46</v>
      </c>
      <c r="B29" s="51">
        <v>0</v>
      </c>
      <c r="C29" s="51">
        <v>0</v>
      </c>
      <c r="D29" s="52">
        <v>0</v>
      </c>
      <c r="E29" s="52">
        <v>0</v>
      </c>
      <c r="F29" s="52">
        <v>0</v>
      </c>
      <c r="G29" s="52">
        <v>0</v>
      </c>
      <c r="H29" s="53">
        <v>0</v>
      </c>
      <c r="I29" s="53">
        <v>0</v>
      </c>
      <c r="J29" s="49"/>
      <c r="K29" s="55" t="s">
        <v>39</v>
      </c>
      <c r="L29" s="55" t="s">
        <v>39</v>
      </c>
      <c r="N29" s="56" t="s">
        <v>46</v>
      </c>
      <c r="O29" s="159">
        <f t="shared" si="18"/>
        <v>0</v>
      </c>
      <c r="P29" s="159">
        <f t="shared" si="18"/>
        <v>0</v>
      </c>
      <c r="Q29" s="161" cm="1">
        <f t="array" ref="Q29">TREND($P68:$Q68,$P$44:$Q$44,Q$5)</f>
        <v>0</v>
      </c>
      <c r="R29" s="161" cm="1">
        <f t="array" ref="R29">TREND($P68:$Q68,$P$44:$Q$44,R$5)</f>
        <v>0</v>
      </c>
      <c r="S29" s="161" cm="1">
        <f t="array" ref="S29">TREND($P68:$Q68,$P$44:$Q$44,S$5)</f>
        <v>0</v>
      </c>
      <c r="T29" s="161" cm="1">
        <f t="array" ref="T29">TREND($P68:$Q68,$P$44:$Q$44,T$5)</f>
        <v>0</v>
      </c>
      <c r="U29" s="161" cm="1">
        <f t="array" ref="U29">TREND($P68:$Q68,$P$44:$Q$44,U$5)</f>
        <v>0</v>
      </c>
      <c r="V29" s="161" cm="1">
        <f t="array" ref="V29">TREND($P68:$Q68,$P$44:$Q$44,V$5)</f>
        <v>0</v>
      </c>
      <c r="W29" s="168">
        <f t="shared" si="19"/>
        <v>0</v>
      </c>
      <c r="X29" s="161" cm="1">
        <f t="array" ref="X29">TREND($Q68:$R68,$Q$44:$R$44,X$5)</f>
        <v>0</v>
      </c>
      <c r="Y29" s="161" cm="1">
        <f t="array" ref="Y29">TREND($Q68:$R68,$Q$44:$R$44,Y$5)</f>
        <v>0</v>
      </c>
      <c r="Z29" s="161" cm="1">
        <f t="array" ref="Z29">TREND($Q68:$R68,$Q$44:$R$44,Z$5)</f>
        <v>0</v>
      </c>
      <c r="AA29" s="161" cm="1">
        <f t="array" ref="AA29">TREND($Q68:$R68,$Q$44:$R$44,AA$5)</f>
        <v>0</v>
      </c>
      <c r="AB29" s="168">
        <f t="shared" si="20"/>
        <v>0</v>
      </c>
      <c r="AC29" s="161" cm="1">
        <f t="array" ref="AC29">TREND($R68:$S68,$R$44:$S$44,AC$5)</f>
        <v>0</v>
      </c>
      <c r="AD29" s="161" cm="1">
        <f t="array" ref="AD29">TREND($R68:$S68,$R$44:$S$44,AD$5)</f>
        <v>0</v>
      </c>
      <c r="AE29" s="161" cm="1">
        <f t="array" ref="AE29">TREND($R68:$S68,$R$44:$S$44,AE$5)</f>
        <v>0</v>
      </c>
      <c r="AF29" s="161" cm="1">
        <f t="array" ref="AF29">TREND($R68:$S68,$R$44:$S$44,AF$5)</f>
        <v>0</v>
      </c>
      <c r="AG29" s="168">
        <f t="shared" si="21"/>
        <v>0</v>
      </c>
      <c r="AH29" s="161" cm="1">
        <f t="array" ref="AH29">TREND($S68:$T68,$S$44:$T$44,AH$5)</f>
        <v>0</v>
      </c>
      <c r="AI29" s="161" cm="1">
        <f t="array" ref="AI29">TREND($S68:$T68,$S$44:$T$44,AI$5)</f>
        <v>0</v>
      </c>
      <c r="AJ29" s="161" cm="1">
        <f t="array" ref="AJ29">TREND($S68:$T68,$S$44:$T$44,AJ$5)</f>
        <v>0</v>
      </c>
      <c r="AK29" s="161" cm="1">
        <f t="array" ref="AK29">TREND($S68:$T68,$S$44:$T$44,AK$5)</f>
        <v>0</v>
      </c>
      <c r="AL29" s="168">
        <f t="shared" si="22"/>
        <v>0</v>
      </c>
      <c r="AM29" s="161">
        <f t="shared" si="17"/>
        <v>0</v>
      </c>
      <c r="AN29" s="161">
        <f t="shared" si="17"/>
        <v>0</v>
      </c>
      <c r="AO29" s="161">
        <f t="shared" si="17"/>
        <v>0</v>
      </c>
      <c r="AP29" s="161">
        <f t="shared" si="17"/>
        <v>0</v>
      </c>
      <c r="AQ29" s="161">
        <f t="shared" si="17"/>
        <v>0</v>
      </c>
      <c r="AR29" s="161">
        <f t="shared" si="17"/>
        <v>0</v>
      </c>
      <c r="AS29" s="161">
        <f t="shared" si="17"/>
        <v>0</v>
      </c>
      <c r="AT29" s="161">
        <f t="shared" si="17"/>
        <v>0</v>
      </c>
      <c r="AU29" s="161">
        <f t="shared" si="17"/>
        <v>0</v>
      </c>
      <c r="AV29" s="161">
        <f t="shared" si="17"/>
        <v>0</v>
      </c>
      <c r="AW29" s="187"/>
    </row>
    <row r="30" spans="1:49" ht="13.5" customHeight="1">
      <c r="A30" s="56" t="s">
        <v>42</v>
      </c>
      <c r="B30" s="51">
        <v>1.5485365429385192</v>
      </c>
      <c r="C30" s="51">
        <v>0.28404264420545788</v>
      </c>
      <c r="D30" s="52">
        <v>0.27200000000000002</v>
      </c>
      <c r="E30" s="52">
        <v>0.24299999999999999</v>
      </c>
      <c r="F30" s="52">
        <v>0.217</v>
      </c>
      <c r="G30" s="52">
        <v>0.19</v>
      </c>
      <c r="H30" s="53">
        <v>2.4900000000000002</v>
      </c>
      <c r="I30" s="53">
        <v>1.17</v>
      </c>
      <c r="J30" s="49"/>
      <c r="K30" s="55">
        <v>-8.99</v>
      </c>
      <c r="L30" s="55">
        <v>-1.8</v>
      </c>
      <c r="N30" s="56" t="s">
        <v>42</v>
      </c>
      <c r="O30" s="159">
        <f t="shared" si="18"/>
        <v>61409800049.226929</v>
      </c>
      <c r="P30" s="159">
        <f t="shared" si="18"/>
        <v>11264184927.151186</v>
      </c>
      <c r="Q30" s="161" cm="1">
        <f t="array" ref="Q30">TREND($P69:$Q69,$P$44:$Q$44,Q$5)</f>
        <v>11195960477.603851</v>
      </c>
      <c r="R30" s="161" cm="1">
        <f t="array" ref="R30">TREND($P69:$Q69,$P$44:$Q$44,R$5)</f>
        <v>11127736028.056549</v>
      </c>
      <c r="S30" s="161" cm="1">
        <f t="array" ref="S30">TREND($P69:$Q69,$P$44:$Q$44,S$5)</f>
        <v>11059511578.509247</v>
      </c>
      <c r="T30" s="161" cm="1">
        <f t="array" ref="T30">TREND($P69:$Q69,$P$44:$Q$44,T$5)</f>
        <v>10991287128.961914</v>
      </c>
      <c r="U30" s="161" cm="1">
        <f t="array" ref="U30">TREND($P69:$Q69,$P$44:$Q$44,U$5)</f>
        <v>10923062679.414612</v>
      </c>
      <c r="V30" s="161" cm="1">
        <f t="array" ref="V30">TREND($P69:$Q69,$P$44:$Q$44,V$5)</f>
        <v>10854838229.86731</v>
      </c>
      <c r="W30" s="168">
        <f t="shared" si="19"/>
        <v>10786613780.320002</v>
      </c>
      <c r="X30" s="161" cm="1">
        <f t="array" ref="X30">TREND($Q69:$R69,$Q$44:$R$44,X$5)</f>
        <v>10556605104.122009</v>
      </c>
      <c r="Y30" s="161" cm="1">
        <f t="array" ref="Y30">TREND($Q69:$R69,$Q$44:$R$44,Y$5)</f>
        <v>10326596427.924011</v>
      </c>
      <c r="Z30" s="161" cm="1">
        <f t="array" ref="Z30">TREND($Q69:$R69,$Q$44:$R$44,Z$5)</f>
        <v>10096587751.726013</v>
      </c>
      <c r="AA30" s="161" cm="1">
        <f t="array" ref="AA30">TREND($Q69:$R69,$Q$44:$R$44,AA$5)</f>
        <v>9866579075.5280151</v>
      </c>
      <c r="AB30" s="168">
        <f t="shared" si="20"/>
        <v>9636570399.3299999</v>
      </c>
      <c r="AC30" s="161" cm="1">
        <f t="array" ref="AC30">TREND($R69:$S69,$R$44:$S$44,AC$5)</f>
        <v>9430355724.117981</v>
      </c>
      <c r="AD30" s="161" cm="1">
        <f t="array" ref="AD30">TREND($R69:$S69,$R$44:$S$44,AD$5)</f>
        <v>9224141048.9059448</v>
      </c>
      <c r="AE30" s="161" cm="1">
        <f t="array" ref="AE30">TREND($R69:$S69,$R$44:$S$44,AE$5)</f>
        <v>9017926373.6939697</v>
      </c>
      <c r="AF30" s="161" cm="1">
        <f t="array" ref="AF30">TREND($R69:$S69,$R$44:$S$44,AF$5)</f>
        <v>8811711698.4819946</v>
      </c>
      <c r="AG30" s="168">
        <f t="shared" si="21"/>
        <v>8605497023.2700005</v>
      </c>
      <c r="AH30" s="161" cm="1">
        <f t="array" ref="AH30">TREND($S69:$T69,$S$44:$T$44,AH$5)</f>
        <v>8391351014.3959961</v>
      </c>
      <c r="AI30" s="161" cm="1">
        <f t="array" ref="AI30">TREND($S69:$T69,$S$44:$T$44,AI$5)</f>
        <v>8177205005.5220337</v>
      </c>
      <c r="AJ30" s="161" cm="1">
        <f t="array" ref="AJ30">TREND($S69:$T69,$S$44:$T$44,AJ$5)</f>
        <v>7963058996.6480103</v>
      </c>
      <c r="AK30" s="161" cm="1">
        <f t="array" ref="AK30">TREND($S69:$T69,$S$44:$T$44,AK$5)</f>
        <v>7748912987.7740479</v>
      </c>
      <c r="AL30" s="168">
        <f t="shared" si="22"/>
        <v>7534766978.8999996</v>
      </c>
      <c r="AM30" s="161">
        <f t="shared" si="17"/>
        <v>7331196081.5753784</v>
      </c>
      <c r="AN30" s="161">
        <f t="shared" si="17"/>
        <v>7120414880.9216309</v>
      </c>
      <c r="AO30" s="161">
        <f t="shared" si="17"/>
        <v>6909633680.2678833</v>
      </c>
      <c r="AP30" s="161">
        <f t="shared" si="17"/>
        <v>6698852479.6141357</v>
      </c>
      <c r="AQ30" s="161">
        <f t="shared" si="17"/>
        <v>6488071278.9603882</v>
      </c>
      <c r="AR30" s="161">
        <f t="shared" si="17"/>
        <v>6277290078.3066406</v>
      </c>
      <c r="AS30" s="161">
        <f t="shared" si="17"/>
        <v>6066508877.6528931</v>
      </c>
      <c r="AT30" s="161">
        <f t="shared" si="17"/>
        <v>5855727676.9991455</v>
      </c>
      <c r="AU30" s="161">
        <f t="shared" si="17"/>
        <v>5644946476.3453979</v>
      </c>
      <c r="AV30" s="161">
        <f t="shared" si="17"/>
        <v>5434165275.6916504</v>
      </c>
      <c r="AW30" s="187"/>
    </row>
    <row r="31" spans="1:49" ht="13.5" customHeight="1">
      <c r="A31" s="56" t="s">
        <v>43</v>
      </c>
      <c r="B31" s="51">
        <v>0.72147075000000016</v>
      </c>
      <c r="C31" s="51">
        <v>1.9667732148303811</v>
      </c>
      <c r="D31" s="52">
        <v>2.1080000000000001</v>
      </c>
      <c r="E31" s="52">
        <v>2.3250000000000002</v>
      </c>
      <c r="F31" s="52">
        <v>2.524</v>
      </c>
      <c r="G31" s="52">
        <v>2.7330000000000001</v>
      </c>
      <c r="H31" s="53">
        <v>17.22</v>
      </c>
      <c r="I31" s="53">
        <v>16.77</v>
      </c>
      <c r="J31" s="49"/>
      <c r="K31" s="55">
        <v>5.73</v>
      </c>
      <c r="L31" s="55">
        <v>1.51</v>
      </c>
      <c r="N31" s="56" t="s">
        <v>43</v>
      </c>
      <c r="O31" s="159">
        <f t="shared" si="18"/>
        <v>28611126228.11694</v>
      </c>
      <c r="P31" s="159">
        <f t="shared" si="18"/>
        <v>77995673021.520798</v>
      </c>
      <c r="Q31" s="161" cm="1">
        <f t="array" ref="Q31">TREND($P70:$Q70,$P$44:$Q$44,Q$5)</f>
        <v>78795756418.08667</v>
      </c>
      <c r="R31" s="161" cm="1">
        <f t="array" ref="R31">TREND($P70:$Q70,$P$44:$Q$44,R$5)</f>
        <v>79595839814.6521</v>
      </c>
      <c r="S31" s="161" cm="1">
        <f t="array" ref="S31">TREND($P70:$Q70,$P$44:$Q$44,S$5)</f>
        <v>80395923211.217773</v>
      </c>
      <c r="T31" s="161" cm="1">
        <f t="array" ref="T31">TREND($P70:$Q70,$P$44:$Q$44,T$5)</f>
        <v>81196006607.783447</v>
      </c>
      <c r="U31" s="161" cm="1">
        <f t="array" ref="U31">TREND($P70:$Q70,$P$44:$Q$44,U$5)</f>
        <v>81996090004.348877</v>
      </c>
      <c r="V31" s="161" cm="1">
        <f t="array" ref="V31">TREND($P70:$Q70,$P$44:$Q$44,V$5)</f>
        <v>82796173400.914551</v>
      </c>
      <c r="W31" s="168">
        <f t="shared" si="19"/>
        <v>83596256797.480011</v>
      </c>
      <c r="X31" s="161" cm="1">
        <f t="array" ref="X31">TREND($Q70:$R70,$Q$44:$R$44,X$5)</f>
        <v>85317356202.133789</v>
      </c>
      <c r="Y31" s="161" cm="1">
        <f t="array" ref="Y31">TREND($Q70:$R70,$Q$44:$R$44,Y$5)</f>
        <v>87038455606.788086</v>
      </c>
      <c r="Z31" s="161" cm="1">
        <f t="array" ref="Z31">TREND($Q70:$R70,$Q$44:$R$44,Z$5)</f>
        <v>88759555011.441895</v>
      </c>
      <c r="AA31" s="161" cm="1">
        <f t="array" ref="AA31">TREND($Q70:$R70,$Q$44:$R$44,AA$5)</f>
        <v>90480654416.096191</v>
      </c>
      <c r="AB31" s="168">
        <f t="shared" si="20"/>
        <v>92201753820.75</v>
      </c>
      <c r="AC31" s="161" cm="1">
        <f t="array" ref="AC31">TREND($R70:$S70,$R$44:$S$44,AC$5)</f>
        <v>93780089219.488281</v>
      </c>
      <c r="AD31" s="161" cm="1">
        <f t="array" ref="AD31">TREND($R70:$S70,$R$44:$S$44,AD$5)</f>
        <v>95358424618.226074</v>
      </c>
      <c r="AE31" s="161" cm="1">
        <f t="array" ref="AE31">TREND($R70:$S70,$R$44:$S$44,AE$5)</f>
        <v>96936760016.964355</v>
      </c>
      <c r="AF31" s="161" cm="1">
        <f t="array" ref="AF31">TREND($R70:$S70,$R$44:$S$44,AF$5)</f>
        <v>98515095415.702148</v>
      </c>
      <c r="AG31" s="168">
        <f t="shared" si="21"/>
        <v>100093430814.44</v>
      </c>
      <c r="AH31" s="161" cm="1">
        <f t="array" ref="AH31">TREND($S70:$T70,$S$44:$T$44,AH$5)</f>
        <v>101751079549.79785</v>
      </c>
      <c r="AI31" s="161" cm="1">
        <f t="array" ref="AI31">TREND($S70:$T70,$S$44:$T$44,AI$5)</f>
        <v>103408728285.15576</v>
      </c>
      <c r="AJ31" s="161" cm="1">
        <f t="array" ref="AJ31">TREND($S70:$T70,$S$44:$T$44,AJ$5)</f>
        <v>105066377020.51367</v>
      </c>
      <c r="AK31" s="161" cm="1">
        <f t="array" ref="AK31">TREND($S70:$T70,$S$44:$T$44,AK$5)</f>
        <v>106724025755.87158</v>
      </c>
      <c r="AL31" s="168">
        <f t="shared" si="22"/>
        <v>108381674491.23001</v>
      </c>
      <c r="AM31" s="161">
        <f t="shared" si="17"/>
        <v>109933572111.09424</v>
      </c>
      <c r="AN31" s="161">
        <f t="shared" si="17"/>
        <v>111557572764.24951</v>
      </c>
      <c r="AO31" s="161">
        <f t="shared" si="17"/>
        <v>113181573417.40527</v>
      </c>
      <c r="AP31" s="161">
        <f t="shared" si="17"/>
        <v>114805574070.56055</v>
      </c>
      <c r="AQ31" s="161">
        <f t="shared" si="17"/>
        <v>116429574723.71631</v>
      </c>
      <c r="AR31" s="161">
        <f t="shared" si="17"/>
        <v>118053575376.87158</v>
      </c>
      <c r="AS31" s="161">
        <f t="shared" si="17"/>
        <v>119677576030.02734</v>
      </c>
      <c r="AT31" s="161">
        <f t="shared" si="17"/>
        <v>121301576683.18262</v>
      </c>
      <c r="AU31" s="161">
        <f t="shared" si="17"/>
        <v>122925577336.33789</v>
      </c>
      <c r="AV31" s="161">
        <f t="shared" si="17"/>
        <v>124549577989.49365</v>
      </c>
      <c r="AW31" s="187"/>
    </row>
    <row r="32" spans="1:49" ht="13.5" customHeight="1">
      <c r="A32" s="56" t="s">
        <v>44</v>
      </c>
      <c r="B32" s="51">
        <v>2.8377606619999991</v>
      </c>
      <c r="C32" s="51">
        <v>9.1732746239999994</v>
      </c>
      <c r="D32" s="52">
        <v>10.747</v>
      </c>
      <c r="E32" s="52">
        <v>11.722</v>
      </c>
      <c r="F32" s="52">
        <v>12.536</v>
      </c>
      <c r="G32" s="52">
        <v>13.374000000000001</v>
      </c>
      <c r="H32" s="53">
        <v>80.3</v>
      </c>
      <c r="I32" s="53">
        <v>82.06</v>
      </c>
      <c r="J32" s="49"/>
      <c r="K32" s="55">
        <v>6.74</v>
      </c>
      <c r="L32" s="55">
        <v>1.73</v>
      </c>
      <c r="N32" s="56" t="s">
        <v>44</v>
      </c>
      <c r="O32" s="159">
        <f t="shared" si="18"/>
        <v>112536133316.09999</v>
      </c>
      <c r="P32" s="159">
        <f t="shared" si="18"/>
        <v>363781509080.50793</v>
      </c>
      <c r="Q32" s="161" cm="1">
        <f t="array" ref="Q32">TREND($P71:$Q71,$P$44:$Q$44,Q$5)</f>
        <v>372697038401.51563</v>
      </c>
      <c r="R32" s="161" cm="1">
        <f t="array" ref="R32">TREND($P71:$Q71,$P$44:$Q$44,R$5)</f>
        <v>381612567722.52344</v>
      </c>
      <c r="S32" s="161" cm="1">
        <f t="array" ref="S32">TREND($P71:$Q71,$P$44:$Q$44,S$5)</f>
        <v>390528097043.53516</v>
      </c>
      <c r="T32" s="161" cm="1">
        <f t="array" ref="T32">TREND($P71:$Q71,$P$44:$Q$44,T$5)</f>
        <v>399443626364.54297</v>
      </c>
      <c r="U32" s="161" cm="1">
        <f t="array" ref="U32">TREND($P71:$Q71,$P$44:$Q$44,U$5)</f>
        <v>408359155685.55078</v>
      </c>
      <c r="V32" s="161" cm="1">
        <f t="array" ref="V32">TREND($P71:$Q71,$P$44:$Q$44,V$5)</f>
        <v>417274685006.55859</v>
      </c>
      <c r="W32" s="168">
        <f t="shared" si="19"/>
        <v>426190214327.57001</v>
      </c>
      <c r="X32" s="161" cm="1">
        <f t="array" ref="X32">TREND($Q71:$R71,$Q$44:$R$44,X$5)</f>
        <v>433923264648.01953</v>
      </c>
      <c r="Y32" s="161" cm="1">
        <f t="array" ref="Y32">TREND($Q71:$R71,$Q$44:$R$44,Y$5)</f>
        <v>441656314968.4707</v>
      </c>
      <c r="Z32" s="161" cm="1">
        <f t="array" ref="Z32">TREND($Q71:$R71,$Q$44:$R$44,Z$5)</f>
        <v>449389365288.91992</v>
      </c>
      <c r="AA32" s="161" cm="1">
        <f t="array" ref="AA32">TREND($Q71:$R71,$Q$44:$R$44,AA$5)</f>
        <v>457122415609.36914</v>
      </c>
      <c r="AB32" s="168">
        <f t="shared" si="20"/>
        <v>464855465929.82001</v>
      </c>
      <c r="AC32" s="161" cm="1">
        <f t="array" ref="AC32">TREND($R71:$S71,$R$44:$S$44,AC$5)</f>
        <v>471311571530.6875</v>
      </c>
      <c r="AD32" s="161" cm="1">
        <f t="array" ref="AD32">TREND($R71:$S71,$R$44:$S$44,AD$5)</f>
        <v>477767677131.55469</v>
      </c>
      <c r="AE32" s="161" cm="1">
        <f t="array" ref="AE32">TREND($R71:$S71,$R$44:$S$44,AE$5)</f>
        <v>484223782732.42383</v>
      </c>
      <c r="AF32" s="161" cm="1">
        <f t="array" ref="AF32">TREND($R71:$S71,$R$44:$S$44,AF$5)</f>
        <v>490679888333.29102</v>
      </c>
      <c r="AG32" s="168">
        <f t="shared" si="21"/>
        <v>497135993934.15997</v>
      </c>
      <c r="AH32" s="161" cm="1">
        <f t="array" ref="AH32">TREND($S71:$T71,$S$44:$T$44,AH$5)</f>
        <v>503782451542.91602</v>
      </c>
      <c r="AI32" s="161" cm="1">
        <f t="array" ref="AI32">TREND($S71:$T71,$S$44:$T$44,AI$5)</f>
        <v>510428909151.67188</v>
      </c>
      <c r="AJ32" s="161" cm="1">
        <f t="array" ref="AJ32">TREND($S71:$T71,$S$44:$T$44,AJ$5)</f>
        <v>517075366760.42773</v>
      </c>
      <c r="AK32" s="161" cm="1">
        <f t="array" ref="AK32">TREND($S71:$T71,$S$44:$T$44,AK$5)</f>
        <v>523721824369.18359</v>
      </c>
      <c r="AL32" s="168">
        <f t="shared" si="22"/>
        <v>530368281977.94</v>
      </c>
      <c r="AM32" s="161">
        <f t="shared" si="17"/>
        <v>536760936909.51367</v>
      </c>
      <c r="AN32" s="161">
        <f t="shared" si="17"/>
        <v>543326639120.98242</v>
      </c>
      <c r="AO32" s="161">
        <f t="shared" si="17"/>
        <v>549892341332.45313</v>
      </c>
      <c r="AP32" s="161">
        <f t="shared" si="17"/>
        <v>556458043543.92383</v>
      </c>
      <c r="AQ32" s="161">
        <f t="shared" si="17"/>
        <v>563023745755.39453</v>
      </c>
      <c r="AR32" s="161">
        <f t="shared" si="17"/>
        <v>569589447966.86328</v>
      </c>
      <c r="AS32" s="161">
        <f t="shared" si="17"/>
        <v>576155150178.33398</v>
      </c>
      <c r="AT32" s="161">
        <f t="shared" si="17"/>
        <v>582720852389.80469</v>
      </c>
      <c r="AU32" s="161">
        <f t="shared" si="17"/>
        <v>589286554601.27539</v>
      </c>
      <c r="AV32" s="161">
        <f t="shared" si="17"/>
        <v>595852256812.74609</v>
      </c>
      <c r="AW32" s="187"/>
    </row>
    <row r="33" spans="1:49" ht="13.5" customHeight="1">
      <c r="A33" s="57" t="s">
        <v>45</v>
      </c>
      <c r="B33" s="64">
        <v>0</v>
      </c>
      <c r="C33" s="64">
        <v>0</v>
      </c>
      <c r="D33" s="52">
        <v>0</v>
      </c>
      <c r="E33" s="52">
        <v>0</v>
      </c>
      <c r="F33" s="52">
        <v>0</v>
      </c>
      <c r="G33" s="52">
        <v>0</v>
      </c>
      <c r="H33" s="53">
        <v>0</v>
      </c>
      <c r="I33" s="53">
        <v>0</v>
      </c>
      <c r="J33" s="65"/>
      <c r="K33" s="55" t="s">
        <v>39</v>
      </c>
      <c r="L33" s="55" t="s">
        <v>39</v>
      </c>
      <c r="N33" s="57" t="s">
        <v>45</v>
      </c>
      <c r="O33" s="162">
        <f t="shared" si="18"/>
        <v>0</v>
      </c>
      <c r="P33" s="162">
        <f t="shared" si="18"/>
        <v>0</v>
      </c>
      <c r="Q33" s="178" cm="1">
        <f t="array" ref="Q33">TREND($P72:$Q72,$P$44:$Q$44,Q$5)</f>
        <v>0</v>
      </c>
      <c r="R33" s="178" cm="1">
        <f t="array" ref="R33">TREND($P72:$Q72,$P$44:$Q$44,R$5)</f>
        <v>0</v>
      </c>
      <c r="S33" s="178" cm="1">
        <f t="array" ref="S33">TREND($P72:$Q72,$P$44:$Q$44,S$5)</f>
        <v>0</v>
      </c>
      <c r="T33" s="178" cm="1">
        <f t="array" ref="T33">TREND($P72:$Q72,$P$44:$Q$44,T$5)</f>
        <v>0</v>
      </c>
      <c r="U33" s="178" cm="1">
        <f t="array" ref="U33">TREND($P72:$Q72,$P$44:$Q$44,U$5)</f>
        <v>0</v>
      </c>
      <c r="V33" s="178" cm="1">
        <f t="array" ref="V33">TREND($P72:$Q72,$P$44:$Q$44,V$5)</f>
        <v>0</v>
      </c>
      <c r="W33" s="179">
        <f t="shared" si="19"/>
        <v>0</v>
      </c>
      <c r="X33" s="178" cm="1">
        <f t="array" ref="X33">TREND($Q72:$R72,$Q$44:$R$44,X$5)</f>
        <v>0</v>
      </c>
      <c r="Y33" s="178" cm="1">
        <f t="array" ref="Y33">TREND($Q72:$R72,$Q$44:$R$44,Y$5)</f>
        <v>0</v>
      </c>
      <c r="Z33" s="178" cm="1">
        <f t="array" ref="Z33">TREND($Q72:$R72,$Q$44:$R$44,Z$5)</f>
        <v>0</v>
      </c>
      <c r="AA33" s="178" cm="1">
        <f t="array" ref="AA33">TREND($Q72:$R72,$Q$44:$R$44,AA$5)</f>
        <v>0</v>
      </c>
      <c r="AB33" s="179">
        <f t="shared" si="20"/>
        <v>0</v>
      </c>
      <c r="AC33" s="178" cm="1">
        <f t="array" ref="AC33">TREND($R72:$S72,$R$44:$S$44,AC$5)</f>
        <v>0</v>
      </c>
      <c r="AD33" s="178" cm="1">
        <f t="array" ref="AD33">TREND($R72:$S72,$R$44:$S$44,AD$5)</f>
        <v>0</v>
      </c>
      <c r="AE33" s="178" cm="1">
        <f t="array" ref="AE33">TREND($R72:$S72,$R$44:$S$44,AE$5)</f>
        <v>0</v>
      </c>
      <c r="AF33" s="178" cm="1">
        <f t="array" ref="AF33">TREND($R72:$S72,$R$44:$S$44,AF$5)</f>
        <v>0</v>
      </c>
      <c r="AG33" s="179">
        <f t="shared" si="21"/>
        <v>0</v>
      </c>
      <c r="AH33" s="178" cm="1">
        <f t="array" ref="AH33">TREND($S72:$T72,$S$44:$T$44,AH$5)</f>
        <v>0</v>
      </c>
      <c r="AI33" s="178" cm="1">
        <f t="array" ref="AI33">TREND($S72:$T72,$S$44:$T$44,AI$5)</f>
        <v>0</v>
      </c>
      <c r="AJ33" s="178" cm="1">
        <f t="array" ref="AJ33">TREND($S72:$T72,$S$44:$T$44,AJ$5)</f>
        <v>0</v>
      </c>
      <c r="AK33" s="178" cm="1">
        <f t="array" ref="AK33">TREND($S72:$T72,$S$44:$T$44,AK$5)</f>
        <v>0</v>
      </c>
      <c r="AL33" s="179">
        <f t="shared" si="22"/>
        <v>0</v>
      </c>
      <c r="AM33" s="178">
        <f t="shared" si="17"/>
        <v>0</v>
      </c>
      <c r="AN33" s="178">
        <f t="shared" si="17"/>
        <v>0</v>
      </c>
      <c r="AO33" s="178">
        <f t="shared" si="17"/>
        <v>0</v>
      </c>
      <c r="AP33" s="178">
        <f t="shared" si="17"/>
        <v>0</v>
      </c>
      <c r="AQ33" s="178">
        <f t="shared" si="17"/>
        <v>0</v>
      </c>
      <c r="AR33" s="178">
        <f t="shared" si="17"/>
        <v>0</v>
      </c>
      <c r="AS33" s="178">
        <f t="shared" si="17"/>
        <v>0</v>
      </c>
      <c r="AT33" s="178">
        <f t="shared" si="17"/>
        <v>0</v>
      </c>
      <c r="AU33" s="178">
        <f t="shared" si="17"/>
        <v>0</v>
      </c>
      <c r="AV33" s="178">
        <f t="shared" si="17"/>
        <v>0</v>
      </c>
      <c r="AW33" s="187"/>
    </row>
    <row r="34" spans="1:49" s="63" customFormat="1" ht="3" customHeight="1">
      <c r="A34" s="58"/>
      <c r="B34" s="59"/>
      <c r="C34" s="59"/>
      <c r="D34" s="60"/>
      <c r="E34" s="60"/>
      <c r="F34" s="60"/>
      <c r="G34" s="60"/>
      <c r="H34" s="61"/>
      <c r="I34" s="61"/>
      <c r="J34" s="61"/>
      <c r="K34" s="62"/>
      <c r="L34" s="62"/>
      <c r="N34" s="58"/>
      <c r="O34" s="159"/>
      <c r="P34" s="159"/>
      <c r="Q34" s="161"/>
      <c r="R34" s="161"/>
      <c r="S34" s="161"/>
      <c r="T34" s="161"/>
      <c r="U34" s="161"/>
      <c r="V34" s="161"/>
      <c r="W34" s="177"/>
      <c r="X34" s="161"/>
      <c r="Y34" s="161"/>
      <c r="Z34" s="161"/>
      <c r="AA34" s="161"/>
      <c r="AB34" s="177"/>
      <c r="AC34" s="161"/>
      <c r="AD34" s="161"/>
      <c r="AE34" s="161"/>
      <c r="AF34" s="161"/>
      <c r="AG34" s="177"/>
      <c r="AH34" s="161"/>
      <c r="AI34" s="161"/>
      <c r="AJ34" s="161"/>
      <c r="AK34" s="161"/>
      <c r="AL34" s="177"/>
      <c r="AM34" s="161"/>
      <c r="AN34" s="161"/>
      <c r="AO34" s="161"/>
      <c r="AP34" s="161"/>
      <c r="AQ34" s="161"/>
      <c r="AR34" s="161"/>
      <c r="AS34" s="161"/>
      <c r="AT34" s="161"/>
      <c r="AU34" s="161"/>
      <c r="AV34" s="161"/>
      <c r="AW34" s="187" t="e">
        <f t="shared" ref="AW34" si="23">RATE(30,0,-R34,AV34)</f>
        <v>#NUM!</v>
      </c>
    </row>
    <row r="35" spans="1:49" ht="13.5" customHeight="1">
      <c r="A35" s="50" t="s">
        <v>440</v>
      </c>
      <c r="B35" s="51">
        <f>'KEEI BAU - Overview'!B5-SUM('KEEI BAU - Industry'!B7,'KEEI BAU - Industry'!B14,'KEEI BAU - Industry'!B21,'KEEI BAU - Industry'!B28)</f>
        <v>20.91366314374924</v>
      </c>
      <c r="C35" s="51">
        <f>'KEEI BAU - Overview'!C5-SUM('KEEI BAU - Industry'!C7,'KEEI BAU - Industry'!C14,'KEEI BAU - Industry'!C21,'KEEI BAU - Industry'!C28)</f>
        <v>27.472178415737858</v>
      </c>
      <c r="D35" s="52">
        <f>'KEEI BAU - Overview'!D5-SUM('KEEI BAU - Industry'!D7,'KEEI BAU - Industry'!D14,'KEEI BAU - Industry'!D21,'KEEI BAU - Industry'!D28)</f>
        <v>32.646999999999963</v>
      </c>
      <c r="E35" s="52">
        <f>'KEEI BAU - Overview'!E5-SUM('KEEI BAU - Industry'!E7,'KEEI BAU - Industry'!E14,'KEEI BAU - Industry'!E21,'KEEI BAU - Industry'!E28)</f>
        <v>35.631000000000029</v>
      </c>
      <c r="F35" s="52">
        <f>'KEEI BAU - Overview'!F5-SUM('KEEI BAU - Industry'!F7,'KEEI BAU - Industry'!F14,'KEEI BAU - Industry'!F21,'KEEI BAU - Industry'!F28)</f>
        <v>38.045000000000016</v>
      </c>
      <c r="G35" s="52">
        <f>'KEEI BAU - Overview'!G5-SUM('KEEI BAU - Industry'!G7,'KEEI BAU - Industry'!G14,'KEEI BAU - Industry'!G21,'KEEI BAU - Industry'!G28)</f>
        <v>40.26400000000001</v>
      </c>
      <c r="H35" s="53"/>
      <c r="I35" s="53"/>
      <c r="J35" s="54"/>
      <c r="K35" s="55"/>
      <c r="L35" s="55"/>
      <c r="N35" s="50" t="s">
        <v>452</v>
      </c>
      <c r="O35" s="159">
        <f t="shared" ref="O35:P40" si="24">B35*$A$44</f>
        <v>829366202438.73547</v>
      </c>
      <c r="P35" s="159">
        <f t="shared" si="24"/>
        <v>1089455067186.0575</v>
      </c>
      <c r="Q35" s="161" cm="1">
        <f t="array" ref="Q35">TREND($P74:$Q74,$P$44:$Q$44,Q$5)</f>
        <v>1118771664776.1328</v>
      </c>
      <c r="R35" s="161" cm="1">
        <f t="array" ref="R35">TREND($P74:$Q74,$P$44:$Q$44,R$5)</f>
        <v>1148088262366.2031</v>
      </c>
      <c r="S35" s="161" cm="1">
        <f t="array" ref="S35">TREND($P74:$Q74,$P$44:$Q$44,S$5)</f>
        <v>1177404859956.2813</v>
      </c>
      <c r="T35" s="161" cm="1">
        <f t="array" ref="T35">TREND($P74:$Q74,$P$44:$Q$44,T$5)</f>
        <v>1206721457546.3516</v>
      </c>
      <c r="U35" s="161" cm="1">
        <f t="array" ref="U35">TREND($P74:$Q74,$P$44:$Q$44,U$5)</f>
        <v>1236038055136.4219</v>
      </c>
      <c r="V35" s="161" cm="1">
        <f t="array" ref="V35">TREND($P74:$Q74,$P$44:$Q$44,V$5)</f>
        <v>1265354652726.5</v>
      </c>
      <c r="W35" s="168">
        <f t="shared" ref="W35:W40" si="25">D35*$A$44</f>
        <v>1294671250316.5686</v>
      </c>
      <c r="X35" s="161" cm="1">
        <f t="array" ref="X35">TREND($Q74:$R74,$Q$44:$R$44,X$5)</f>
        <v>1318338349963.9844</v>
      </c>
      <c r="Y35" s="161" cm="1">
        <f t="array" ref="Y35">TREND($Q74:$R74,$Q$44:$R$44,Y$5)</f>
        <v>1342005449611.3906</v>
      </c>
      <c r="Z35" s="161" cm="1">
        <f t="array" ref="Z35">TREND($Q74:$R74,$Q$44:$R$44,Z$5)</f>
        <v>1365672549258.7969</v>
      </c>
      <c r="AA35" s="161" cm="1">
        <f t="array" ref="AA35">TREND($Q74:$R74,$Q$44:$R$44,AA$5)</f>
        <v>1389339648906.2109</v>
      </c>
      <c r="AB35" s="168">
        <f t="shared" ref="AB35:AB40" si="26">E35*$A$44</f>
        <v>1413006748553.6111</v>
      </c>
      <c r="AC35" s="161" cm="1">
        <f t="array" ref="AC35">TREND($R74:$S74,$R$44:$S$44,AC$5)</f>
        <v>1432152988013.6797</v>
      </c>
      <c r="AD35" s="161" cm="1">
        <f t="array" ref="AD35">TREND($R74:$S74,$R$44:$S$44,AD$5)</f>
        <v>1451299227473.75</v>
      </c>
      <c r="AE35" s="161" cm="1">
        <f t="array" ref="AE35">TREND($R74:$S74,$R$44:$S$44,AE$5)</f>
        <v>1470445466933.8203</v>
      </c>
      <c r="AF35" s="161" cm="1">
        <f t="array" ref="AF35">TREND($R74:$S74,$R$44:$S$44,AF$5)</f>
        <v>1489591706393.8828</v>
      </c>
      <c r="AG35" s="168">
        <f t="shared" ref="AG35:AG40" si="27">F35*$A$44</f>
        <v>1508737945853.9507</v>
      </c>
      <c r="AH35" s="161" cm="1">
        <f t="array" ref="AH35">TREND($S74:$T74,$S$44:$T$44,AH$5)</f>
        <v>1526337575249.9258</v>
      </c>
      <c r="AI35" s="161" cm="1">
        <f t="array" ref="AI35">TREND($S74:$T74,$S$44:$T$44,AI$5)</f>
        <v>1543937204645.9023</v>
      </c>
      <c r="AJ35" s="161" cm="1">
        <f t="array" ref="AJ35">TREND($S74:$T74,$S$44:$T$44,AJ$5)</f>
        <v>1561536834041.8789</v>
      </c>
      <c r="AK35" s="161" cm="1">
        <f t="array" ref="AK35">TREND($S74:$T74,$S$44:$T$44,AK$5)</f>
        <v>1579136463437.8555</v>
      </c>
      <c r="AL35" s="168">
        <f t="shared" ref="AL35:AL40" si="28">G35*$A$44</f>
        <v>1596736092833.8403</v>
      </c>
      <c r="AM35" s="161">
        <f t="shared" si="17"/>
        <v>1616397868981.9375</v>
      </c>
      <c r="AN35" s="161">
        <f t="shared" si="17"/>
        <v>1634653635980.8594</v>
      </c>
      <c r="AO35" s="161">
        <f t="shared" si="17"/>
        <v>1652909402979.7813</v>
      </c>
      <c r="AP35" s="161">
        <f t="shared" si="17"/>
        <v>1671165169978.7109</v>
      </c>
      <c r="AQ35" s="161">
        <f t="shared" si="17"/>
        <v>1689420936977.6328</v>
      </c>
      <c r="AR35" s="161">
        <f t="shared" si="17"/>
        <v>1707676703976.5547</v>
      </c>
      <c r="AS35" s="161">
        <f t="shared" si="17"/>
        <v>1725932470975.4844</v>
      </c>
      <c r="AT35" s="161">
        <f t="shared" si="17"/>
        <v>1744188237974.4063</v>
      </c>
      <c r="AU35" s="161">
        <f t="shared" si="17"/>
        <v>1762444004973.3281</v>
      </c>
      <c r="AV35" s="161">
        <f t="shared" si="17"/>
        <v>1780699771972.2578</v>
      </c>
      <c r="AW35" s="190">
        <f>(AV35/R35)^(1/30)-1</f>
        <v>1.4737820932900769E-2</v>
      </c>
    </row>
    <row r="36" spans="1:49" ht="13.5" customHeight="1">
      <c r="A36" s="56" t="s">
        <v>46</v>
      </c>
      <c r="B36" s="51">
        <f>'KEEI BAU - Overview'!B6-SUM('KEEI BAU - Industry'!B8,'KEEI BAU - Industry'!B15,'KEEI BAU - Industry'!B22,'KEEI BAU - Industry'!B29)</f>
        <v>2.047982749973464</v>
      </c>
      <c r="C36" s="51">
        <f>'KEEI BAU - Overview'!C6-SUM('KEEI BAU - Industry'!C8,'KEEI BAU - Industry'!C15,'KEEI BAU - Industry'!C22,'KEEI BAU - Industry'!C29)</f>
        <v>4.014113014239733</v>
      </c>
      <c r="D36" s="52">
        <f>'KEEI BAU - Overview'!D6-SUM('KEEI BAU - Industry'!D8,'KEEI BAU - Industry'!D15,'KEEI BAU - Industry'!D22,'KEEI BAU - Industry'!D29)</f>
        <v>5.6080000000000041</v>
      </c>
      <c r="E36" s="52">
        <f>'KEEI BAU - Overview'!E6-SUM('KEEI BAU - Industry'!E8,'KEEI BAU - Industry'!E15,'KEEI BAU - Industry'!E22,'KEEI BAU - Industry'!E29)</f>
        <v>6.2650000000000006</v>
      </c>
      <c r="F36" s="52">
        <f>'KEEI BAU - Overview'!F6-SUM('KEEI BAU - Industry'!F8,'KEEI BAU - Industry'!F15,'KEEI BAU - Industry'!F22,'KEEI BAU - Industry'!F29)</f>
        <v>6.7220000000000013</v>
      </c>
      <c r="G36" s="52">
        <f>'KEEI BAU - Overview'!G6-SUM('KEEI BAU - Industry'!G8,'KEEI BAU - Industry'!G15,'KEEI BAU - Industry'!G22,'KEEI BAU - Industry'!G29)</f>
        <v>7.0169999999999995</v>
      </c>
      <c r="H36" s="53"/>
      <c r="I36" s="53"/>
      <c r="J36" s="49"/>
      <c r="K36" s="55"/>
      <c r="L36" s="55"/>
      <c r="N36" s="56" t="s">
        <v>46</v>
      </c>
      <c r="O36" s="159">
        <f t="shared" si="24"/>
        <v>81216172620.299316</v>
      </c>
      <c r="P36" s="159">
        <f t="shared" si="24"/>
        <v>159186348364.55939</v>
      </c>
      <c r="Q36" s="161" cm="1">
        <f t="array" ref="Q36">TREND($P75:$Q75,$P$44:$Q$44,Q$5)</f>
        <v>168216098009.97656</v>
      </c>
      <c r="R36" s="161" cm="1">
        <f t="array" ref="R36">TREND($P75:$Q75,$P$44:$Q$44,R$5)</f>
        <v>177245847655.39453</v>
      </c>
      <c r="S36" s="161" cm="1">
        <f t="array" ref="S36">TREND($P75:$Q75,$P$44:$Q$44,S$5)</f>
        <v>186275597300.8125</v>
      </c>
      <c r="T36" s="161" cm="1">
        <f t="array" ref="T36">TREND($P75:$Q75,$P$44:$Q$44,T$5)</f>
        <v>195305346946.23047</v>
      </c>
      <c r="U36" s="161" cm="1">
        <f t="array" ref="U36">TREND($P75:$Q75,$P$44:$Q$44,U$5)</f>
        <v>204335096591.64844</v>
      </c>
      <c r="V36" s="161" cm="1">
        <f t="array" ref="V36">TREND($P75:$Q75,$P$44:$Q$44,V$5)</f>
        <v>213364846237.0625</v>
      </c>
      <c r="W36" s="168">
        <f t="shared" si="25"/>
        <v>222394595882.48016</v>
      </c>
      <c r="X36" s="161" cm="1">
        <f t="array" ref="X36">TREND($Q75:$R75,$Q$44:$R$44,X$5)</f>
        <v>227605482098.41406</v>
      </c>
      <c r="Y36" s="161" cm="1">
        <f t="array" ref="Y36">TREND($Q75:$R75,$Q$44:$R$44,Y$5)</f>
        <v>232816368314.34766</v>
      </c>
      <c r="Z36" s="161" cm="1">
        <f t="array" ref="Z36">TREND($Q75:$R75,$Q$44:$R$44,Z$5)</f>
        <v>238027254530.28125</v>
      </c>
      <c r="AA36" s="161" cm="1">
        <f t="array" ref="AA36">TREND($Q75:$R75,$Q$44:$R$44,AA$5)</f>
        <v>243238140746.21484</v>
      </c>
      <c r="AB36" s="168">
        <f t="shared" si="26"/>
        <v>248449026962.15002</v>
      </c>
      <c r="AC36" s="161" cm="1">
        <f t="array" ref="AC36">TREND($R75:$S75,$R$44:$S$44,AC$5)</f>
        <v>252073646445.68457</v>
      </c>
      <c r="AD36" s="161" cm="1">
        <f t="array" ref="AD36">TREND($R75:$S75,$R$44:$S$44,AD$5)</f>
        <v>255698265929.21875</v>
      </c>
      <c r="AE36" s="161" cm="1">
        <f t="array" ref="AE36">TREND($R75:$S75,$R$44:$S$44,AE$5)</f>
        <v>259322885412.75293</v>
      </c>
      <c r="AF36" s="161" cm="1">
        <f t="array" ref="AF36">TREND($R75:$S75,$R$44:$S$44,AF$5)</f>
        <v>262947504896.28711</v>
      </c>
      <c r="AG36" s="168">
        <f t="shared" si="27"/>
        <v>266572124379.82004</v>
      </c>
      <c r="AH36" s="161" cm="1">
        <f t="array" ref="AH36">TREND($S75:$T75,$S$44:$T$44,AH$5)</f>
        <v>268911867810.11035</v>
      </c>
      <c r="AI36" s="161" cm="1">
        <f t="array" ref="AI36">TREND($S75:$T75,$S$44:$T$44,AI$5)</f>
        <v>271251611240.40039</v>
      </c>
      <c r="AJ36" s="161" cm="1">
        <f t="array" ref="AJ36">TREND($S75:$T75,$S$44:$T$44,AJ$5)</f>
        <v>273591354670.69043</v>
      </c>
      <c r="AK36" s="161" cm="1">
        <f t="array" ref="AK36">TREND($S75:$T75,$S$44:$T$44,AK$5)</f>
        <v>275931098100.98047</v>
      </c>
      <c r="AL36" s="168">
        <f t="shared" si="28"/>
        <v>278270841531.26996</v>
      </c>
      <c r="AM36" s="161">
        <f t="shared" si="17"/>
        <v>282323753032.55273</v>
      </c>
      <c r="AN36" s="161">
        <f t="shared" si="17"/>
        <v>285208595394.52148</v>
      </c>
      <c r="AO36" s="161">
        <f t="shared" si="17"/>
        <v>288093437756.49121</v>
      </c>
      <c r="AP36" s="161">
        <f t="shared" si="17"/>
        <v>290978280118.45996</v>
      </c>
      <c r="AQ36" s="161">
        <f t="shared" si="17"/>
        <v>293863122480.42969</v>
      </c>
      <c r="AR36" s="161">
        <f t="shared" si="17"/>
        <v>296747964842.39844</v>
      </c>
      <c r="AS36" s="161">
        <f t="shared" si="17"/>
        <v>299632807204.36816</v>
      </c>
      <c r="AT36" s="161">
        <f t="shared" si="17"/>
        <v>302517649566.33691</v>
      </c>
      <c r="AU36" s="161">
        <f t="shared" si="17"/>
        <v>305402491928.30566</v>
      </c>
      <c r="AV36" s="161">
        <f t="shared" si="17"/>
        <v>308287334290.27539</v>
      </c>
      <c r="AW36" s="187"/>
    </row>
    <row r="37" spans="1:49" ht="13.5" customHeight="1">
      <c r="A37" s="56" t="s">
        <v>42</v>
      </c>
      <c r="B37" s="51">
        <f>'KEEI BAU - Overview'!B7-SUM('KEEI BAU - Industry'!B9,'KEEI BAU - Industry'!B16,'KEEI BAU - Industry'!B23,'KEEI BAU - Industry'!B30)</f>
        <v>11.857646919881766</v>
      </c>
      <c r="C37" s="51">
        <f>'KEEI BAU - Overview'!C7-SUM('KEEI BAU - Industry'!C9,'KEEI BAU - Industry'!C16,'KEEI BAU - Industry'!C23,'KEEI BAU - Industry'!C30)</f>
        <v>6.1196384395911707</v>
      </c>
      <c r="D37" s="52">
        <f>'KEEI BAU - Overview'!D7-SUM('KEEI BAU - Industry'!D9,'KEEI BAU - Industry'!D16,'KEEI BAU - Industry'!D23,'KEEI BAU - Industry'!D30)</f>
        <v>6.5229999999999819</v>
      </c>
      <c r="E37" s="52">
        <f>'KEEI BAU - Overview'!E7-SUM('KEEI BAU - Industry'!E9,'KEEI BAU - Industry'!E16,'KEEI BAU - Industry'!E23,'KEEI BAU - Industry'!E30)</f>
        <v>6.8240000000000123</v>
      </c>
      <c r="F37" s="52">
        <f>'KEEI BAU - Overview'!F7-SUM('KEEI BAU - Industry'!F9,'KEEI BAU - Industry'!F16,'KEEI BAU - Industry'!F23,'KEEI BAU - Industry'!F30)</f>
        <v>7.0379999999999967</v>
      </c>
      <c r="G37" s="52">
        <f>'KEEI BAU - Overview'!G7-SUM('KEEI BAU - Industry'!G9,'KEEI BAU - Industry'!G16,'KEEI BAU - Industry'!G23,'KEEI BAU - Industry'!G30)</f>
        <v>7.2059999999999889</v>
      </c>
      <c r="H37" s="53"/>
      <c r="I37" s="53"/>
      <c r="J37" s="49"/>
      <c r="K37" s="55"/>
      <c r="L37" s="55"/>
      <c r="N37" s="56" t="s">
        <v>42</v>
      </c>
      <c r="O37" s="159">
        <f t="shared" si="24"/>
        <v>470234770838.84436</v>
      </c>
      <c r="P37" s="159">
        <f t="shared" si="24"/>
        <v>242684471775.99304</v>
      </c>
      <c r="Q37" s="161" cm="1">
        <f t="array" ref="Q37">TREND($P76:$Q76,$P$44:$Q$44,Q$5)</f>
        <v>244969611148.86963</v>
      </c>
      <c r="R37" s="161" cm="1">
        <f t="array" ref="R37">TREND($P76:$Q76,$P$44:$Q$44,R$5)</f>
        <v>247254750521.74658</v>
      </c>
      <c r="S37" s="161" cm="1">
        <f t="array" ref="S37">TREND($P76:$Q76,$P$44:$Q$44,S$5)</f>
        <v>249539889894.62354</v>
      </c>
      <c r="T37" s="161" cm="1">
        <f t="array" ref="T37">TREND($P76:$Q76,$P$44:$Q$44,T$5)</f>
        <v>251825029267.49951</v>
      </c>
      <c r="U37" s="161" cm="1">
        <f t="array" ref="U37">TREND($P76:$Q76,$P$44:$Q$44,U$5)</f>
        <v>254110168640.37646</v>
      </c>
      <c r="V37" s="161" cm="1">
        <f t="array" ref="V37">TREND($P76:$Q76,$P$44:$Q$44,V$5)</f>
        <v>256395308013.25342</v>
      </c>
      <c r="W37" s="168">
        <f t="shared" si="25"/>
        <v>258680447386.12927</v>
      </c>
      <c r="X37" s="161" cm="1">
        <f t="array" ref="X37">TREND($Q76:$R76,$Q$44:$R$44,X$5)</f>
        <v>261067778818.3916</v>
      </c>
      <c r="Y37" s="161" cm="1">
        <f t="array" ref="Y37">TREND($Q76:$R76,$Q$44:$R$44,Y$5)</f>
        <v>263455110250.6543</v>
      </c>
      <c r="Z37" s="161" cm="1">
        <f t="array" ref="Z37">TREND($Q76:$R76,$Q$44:$R$44,Z$5)</f>
        <v>265842441682.91602</v>
      </c>
      <c r="AA37" s="161" cm="1">
        <f t="array" ref="AA37">TREND($Q76:$R76,$Q$44:$R$44,AA$5)</f>
        <v>268229773115.17871</v>
      </c>
      <c r="AB37" s="168">
        <f t="shared" si="26"/>
        <v>270617104547.44049</v>
      </c>
      <c r="AC37" s="161" cm="1">
        <f t="array" ref="AC37">TREND($R76:$S76,$R$44:$S$44,AC$5)</f>
        <v>272314409951.1084</v>
      </c>
      <c r="AD37" s="161" cm="1">
        <f t="array" ref="AD37">TREND($R76:$S76,$R$44:$S$44,AD$5)</f>
        <v>274011715354.77637</v>
      </c>
      <c r="AE37" s="161" cm="1">
        <f t="array" ref="AE37">TREND($R76:$S76,$R$44:$S$44,AE$5)</f>
        <v>275709020758.44434</v>
      </c>
      <c r="AF37" s="161" cm="1">
        <f t="array" ref="AF37">TREND($R76:$S76,$R$44:$S$44,AF$5)</f>
        <v>277406326162.1123</v>
      </c>
      <c r="AG37" s="168">
        <f t="shared" si="27"/>
        <v>279103631565.77985</v>
      </c>
      <c r="AH37" s="161" cm="1">
        <f t="array" ref="AH37">TREND($S76:$T76,$S$44:$T$44,AH$5)</f>
        <v>280436095620.99609</v>
      </c>
      <c r="AI37" s="161" cm="1">
        <f t="array" ref="AI37">TREND($S76:$T76,$S$44:$T$44,AI$5)</f>
        <v>281768559676.21191</v>
      </c>
      <c r="AJ37" s="161" cm="1">
        <f t="array" ref="AJ37">TREND($S76:$T76,$S$44:$T$44,AJ$5)</f>
        <v>283101023731.42822</v>
      </c>
      <c r="AK37" s="161" cm="1">
        <f t="array" ref="AK37">TREND($S76:$T76,$S$44:$T$44,AK$5)</f>
        <v>284433487786.64404</v>
      </c>
      <c r="AL37" s="168">
        <f t="shared" si="28"/>
        <v>285765951841.85956</v>
      </c>
      <c r="AM37" s="161">
        <f t="shared" si="17"/>
        <v>287584871028.34473</v>
      </c>
      <c r="AN37" s="161">
        <f t="shared" si="17"/>
        <v>289072116261.69189</v>
      </c>
      <c r="AO37" s="161">
        <f t="shared" si="17"/>
        <v>290559361495.03906</v>
      </c>
      <c r="AP37" s="161">
        <f t="shared" si="17"/>
        <v>292046606728.38623</v>
      </c>
      <c r="AQ37" s="161">
        <f t="shared" si="17"/>
        <v>293533851961.7334</v>
      </c>
      <c r="AR37" s="161">
        <f t="shared" si="17"/>
        <v>295021097195.08008</v>
      </c>
      <c r="AS37" s="161">
        <f t="shared" si="17"/>
        <v>296508342428.42725</v>
      </c>
      <c r="AT37" s="161">
        <f t="shared" si="17"/>
        <v>297995587661.77441</v>
      </c>
      <c r="AU37" s="161">
        <f t="shared" si="17"/>
        <v>299482832895.12158</v>
      </c>
      <c r="AV37" s="161">
        <f t="shared" si="17"/>
        <v>300970078128.46875</v>
      </c>
      <c r="AW37" s="187"/>
    </row>
    <row r="38" spans="1:49" ht="13.5" customHeight="1">
      <c r="A38" s="56" t="s">
        <v>43</v>
      </c>
      <c r="B38" s="51">
        <f>'KEEI BAU - Overview'!B8-SUM('KEEI BAU - Industry'!B10,'KEEI BAU - Industry'!B17,'KEEI BAU - Industry'!B24,'KEEI BAU - Industry'!B31)</f>
        <v>1.3685105999999998</v>
      </c>
      <c r="C38" s="51">
        <f>'KEEI BAU - Overview'!C8-SUM('KEEI BAU - Industry'!C10,'KEEI BAU - Industry'!C17,'KEEI BAU - Industry'!C24,'KEEI BAU - Industry'!C31)</f>
        <v>2.0819591640509518</v>
      </c>
      <c r="D38" s="52">
        <f>'KEEI BAU - Overview'!D8-SUM('KEEI BAU - Industry'!D10,'KEEI BAU - Industry'!D17,'KEEI BAU - Industry'!D24,'KEEI BAU - Industry'!D31)</f>
        <v>2.3209999999999997</v>
      </c>
      <c r="E38" s="52">
        <f>'KEEI BAU - Overview'!E8-SUM('KEEI BAU - Industry'!E10,'KEEI BAU - Industry'!E17,'KEEI BAU - Industry'!E24,'KEEI BAU - Industry'!E31)</f>
        <v>2.5180000000000007</v>
      </c>
      <c r="F38" s="52">
        <f>'KEEI BAU - Overview'!F8-SUM('KEEI BAU - Industry'!F10,'KEEI BAU - Industry'!F17,'KEEI BAU - Industry'!F24,'KEEI BAU - Industry'!F31)</f>
        <v>2.7240000000000002</v>
      </c>
      <c r="G38" s="52">
        <f>'KEEI BAU - Overview'!G8-SUM('KEEI BAU - Industry'!G10,'KEEI BAU - Industry'!G17,'KEEI BAU - Industry'!G24,'KEEI BAU - Industry'!G31)</f>
        <v>2.9579999999999984</v>
      </c>
      <c r="H38" s="53"/>
      <c r="I38" s="53"/>
      <c r="J38" s="49"/>
      <c r="K38" s="55"/>
      <c r="L38" s="55"/>
      <c r="N38" s="56" t="s">
        <v>43</v>
      </c>
      <c r="O38" s="159">
        <f t="shared" si="24"/>
        <v>54270570942.919075</v>
      </c>
      <c r="P38" s="159">
        <f t="shared" si="24"/>
        <v>82563564003.733475</v>
      </c>
      <c r="Q38" s="161" cm="1">
        <f t="array" ref="Q38">TREND($P77:$Q77,$P$44:$Q$44,Q$5)</f>
        <v>83917787309.987305</v>
      </c>
      <c r="R38" s="161" cm="1">
        <f t="array" ref="R38">TREND($P77:$Q77,$P$44:$Q$44,R$5)</f>
        <v>85272010616.241211</v>
      </c>
      <c r="S38" s="161" cm="1">
        <f t="array" ref="S38">TREND($P77:$Q77,$P$44:$Q$44,S$5)</f>
        <v>86626233922.495117</v>
      </c>
      <c r="T38" s="161" cm="1">
        <f t="array" ref="T38">TREND($P77:$Q77,$P$44:$Q$44,T$5)</f>
        <v>87980457228.748535</v>
      </c>
      <c r="U38" s="161" cm="1">
        <f t="array" ref="U38">TREND($P77:$Q77,$P$44:$Q$44,U$5)</f>
        <v>89334680535.002441</v>
      </c>
      <c r="V38" s="161" cm="1">
        <f t="array" ref="V38">TREND($P77:$Q77,$P$44:$Q$44,V$5)</f>
        <v>90688903841.256348</v>
      </c>
      <c r="W38" s="168">
        <f t="shared" si="25"/>
        <v>92043127147.509995</v>
      </c>
      <c r="X38" s="161" cm="1">
        <f t="array" ref="X38">TREND($Q77:$R77,$Q$44:$R$44,X$5)</f>
        <v>93605599878.924316</v>
      </c>
      <c r="Y38" s="161" cm="1">
        <f t="array" ref="Y38">TREND($Q77:$R77,$Q$44:$R$44,Y$5)</f>
        <v>95168072610.337891</v>
      </c>
      <c r="Z38" s="161" cm="1">
        <f t="array" ref="Z38">TREND($Q77:$R77,$Q$44:$R$44,Z$5)</f>
        <v>96730545341.751953</v>
      </c>
      <c r="AA38" s="161" cm="1">
        <f t="array" ref="AA38">TREND($Q77:$R77,$Q$44:$R$44,AA$5)</f>
        <v>98293018073.166016</v>
      </c>
      <c r="AB38" s="168">
        <f t="shared" si="26"/>
        <v>99855490804.580032</v>
      </c>
      <c r="AC38" s="161" cm="1">
        <f t="array" ref="AC38">TREND($R77:$S77,$R$44:$S$44,AC$5)</f>
        <v>101489345538.95215</v>
      </c>
      <c r="AD38" s="161" cm="1">
        <f t="array" ref="AD38">TREND($R77:$S77,$R$44:$S$44,AD$5)</f>
        <v>103123200273.32422</v>
      </c>
      <c r="AE38" s="161" cm="1">
        <f t="array" ref="AE38">TREND($R77:$S77,$R$44:$S$44,AE$5)</f>
        <v>104757055007.6958</v>
      </c>
      <c r="AF38" s="161" cm="1">
        <f t="array" ref="AF38">TREND($R77:$S77,$R$44:$S$44,AF$5)</f>
        <v>106390909742.06787</v>
      </c>
      <c r="AG38" s="168">
        <f t="shared" si="27"/>
        <v>108024764476.44</v>
      </c>
      <c r="AH38" s="161" cm="1">
        <f t="array" ref="AH38">TREND($S77:$T77,$S$44:$T$44,AH$5)</f>
        <v>109880696553.34766</v>
      </c>
      <c r="AI38" s="161" cm="1">
        <f t="array" ref="AI38">TREND($S77:$T77,$S$44:$T$44,AI$5)</f>
        <v>111736628630.25586</v>
      </c>
      <c r="AJ38" s="161" cm="1">
        <f t="array" ref="AJ38">TREND($S77:$T77,$S$44:$T$44,AJ$5)</f>
        <v>113592560707.16357</v>
      </c>
      <c r="AK38" s="161" cm="1">
        <f t="array" ref="AK38">TREND($S77:$T77,$S$44:$T$44,AK$5)</f>
        <v>115448492784.07178</v>
      </c>
      <c r="AL38" s="168">
        <f t="shared" si="28"/>
        <v>117304424860.97993</v>
      </c>
      <c r="AM38" s="161">
        <f t="shared" si="17"/>
        <v>118864253814.50635</v>
      </c>
      <c r="AN38" s="161">
        <f t="shared" si="17"/>
        <v>120625971261.24707</v>
      </c>
      <c r="AO38" s="161">
        <f t="shared" si="17"/>
        <v>122387688707.98828</v>
      </c>
      <c r="AP38" s="161">
        <f t="shared" si="17"/>
        <v>124149406154.72949</v>
      </c>
      <c r="AQ38" s="161">
        <f t="shared" si="17"/>
        <v>125911123601.4707</v>
      </c>
      <c r="AR38" s="161">
        <f t="shared" si="17"/>
        <v>127672841048.21191</v>
      </c>
      <c r="AS38" s="161">
        <f t="shared" si="17"/>
        <v>129434558494.95313</v>
      </c>
      <c r="AT38" s="161">
        <f t="shared" si="17"/>
        <v>131196275941.69434</v>
      </c>
      <c r="AU38" s="161">
        <f t="shared" si="17"/>
        <v>132957993388.43555</v>
      </c>
      <c r="AV38" s="161">
        <f t="shared" si="17"/>
        <v>134719710835.17676</v>
      </c>
      <c r="AW38" s="187"/>
    </row>
    <row r="39" spans="1:49" ht="13.5" customHeight="1">
      <c r="A39" s="56" t="s">
        <v>44</v>
      </c>
      <c r="B39" s="51">
        <f>'KEEI BAU - Overview'!B9-SUM('KEEI BAU - Industry'!B11,'KEEI BAU - Industry'!B18,'KEEI BAU - Industry'!B25,'KEEI BAU - Industry'!B32)</f>
        <v>3.7315228738940016</v>
      </c>
      <c r="C39" s="51">
        <f>'KEEI BAU - Overview'!C9-SUM('KEEI BAU - Industry'!C11,'KEEI BAU - Industry'!C18,'KEEI BAU - Industry'!C25,'KEEI BAU - Industry'!C32)</f>
        <v>5.824467797856002</v>
      </c>
      <c r="D39" s="52">
        <f>'KEEI BAU - Overview'!D9-SUM('KEEI BAU - Industry'!D11,'KEEI BAU - Industry'!D18,'KEEI BAU - Industry'!D25,'KEEI BAU - Industry'!D32)</f>
        <v>6.5809999999999995</v>
      </c>
      <c r="E39" s="52">
        <f>'KEEI BAU - Overview'!E9-SUM('KEEI BAU - Industry'!E11,'KEEI BAU - Industry'!E18,'KEEI BAU - Industry'!E25,'KEEI BAU - Industry'!E32)</f>
        <v>6.8460000000000001</v>
      </c>
      <c r="F39" s="52">
        <f>'KEEI BAU - Overview'!F9-SUM('KEEI BAU - Industry'!F11,'KEEI BAU - Industry'!F18,'KEEI BAU - Industry'!F25,'KEEI BAU - Industry'!F32)</f>
        <v>6.9860000000000007</v>
      </c>
      <c r="G39" s="52">
        <f>'KEEI BAU - Overview'!G9-SUM('KEEI BAU - Industry'!G11,'KEEI BAU - Industry'!G18,'KEEI BAU - Industry'!G25,'KEEI BAU - Industry'!G32)</f>
        <v>7.0859999999999985</v>
      </c>
      <c r="H39" s="53"/>
      <c r="I39" s="53"/>
      <c r="J39" s="49"/>
      <c r="K39" s="55"/>
      <c r="L39" s="55"/>
      <c r="N39" s="56" t="s">
        <v>44</v>
      </c>
      <c r="O39" s="159">
        <f t="shared" si="24"/>
        <v>147979764901.19238</v>
      </c>
      <c r="P39" s="159">
        <f t="shared" si="24"/>
        <v>230978987541.85159</v>
      </c>
      <c r="Q39" s="161" cm="1">
        <f t="array" ref="Q39">TREND($P78:$Q78,$P$44:$Q$44,Q$5)</f>
        <v>235264922771.31641</v>
      </c>
      <c r="R39" s="161" cm="1">
        <f t="array" ref="R39">TREND($P78:$Q78,$P$44:$Q$44,R$5)</f>
        <v>239550858000.78223</v>
      </c>
      <c r="S39" s="161" cm="1">
        <f t="array" ref="S39">TREND($P78:$Q78,$P$44:$Q$44,S$5)</f>
        <v>243836793230.24707</v>
      </c>
      <c r="T39" s="161" cm="1">
        <f t="array" ref="T39">TREND($P78:$Q78,$P$44:$Q$44,T$5)</f>
        <v>248122728459.71289</v>
      </c>
      <c r="U39" s="161" cm="1">
        <f t="array" ref="U39">TREND($P78:$Q78,$P$44:$Q$44,U$5)</f>
        <v>252408663689.17871</v>
      </c>
      <c r="V39" s="161" cm="1">
        <f t="array" ref="V39">TREND($P78:$Q78,$P$44:$Q$44,V$5)</f>
        <v>256694598918.64355</v>
      </c>
      <c r="W39" s="168">
        <f t="shared" si="25"/>
        <v>260980534148.10999</v>
      </c>
      <c r="X39" s="161" cm="1">
        <f t="array" ref="X39">TREND($Q78:$R78,$Q$44:$R$44,X$5)</f>
        <v>263082337568.54004</v>
      </c>
      <c r="Y39" s="161" cm="1">
        <f t="array" ref="Y39">TREND($Q78:$R78,$Q$44:$R$44,Y$5)</f>
        <v>265184140988.96973</v>
      </c>
      <c r="Z39" s="161" cm="1">
        <f t="array" ref="Z39">TREND($Q78:$R78,$Q$44:$R$44,Z$5)</f>
        <v>267285944409.3999</v>
      </c>
      <c r="AA39" s="161" cm="1">
        <f t="array" ref="AA39">TREND($Q78:$R78,$Q$44:$R$44,AA$5)</f>
        <v>269387747829.83008</v>
      </c>
      <c r="AB39" s="168">
        <f t="shared" si="26"/>
        <v>271489551250.26001</v>
      </c>
      <c r="AC39" s="161" cm="1">
        <f t="array" ref="AC39">TREND($R78:$S78,$R$44:$S$44,AC$5)</f>
        <v>272599937962.93994</v>
      </c>
      <c r="AD39" s="161" cm="1">
        <f t="array" ref="AD39">TREND($R78:$S78,$R$44:$S$44,AD$5)</f>
        <v>273710324675.62012</v>
      </c>
      <c r="AE39" s="161" cm="1">
        <f t="array" ref="AE39">TREND($R78:$S78,$R$44:$S$44,AE$5)</f>
        <v>274820711388.2998</v>
      </c>
      <c r="AF39" s="161" cm="1">
        <f t="array" ref="AF39">TREND($R78:$S78,$R$44:$S$44,AF$5)</f>
        <v>275931098100.97998</v>
      </c>
      <c r="AG39" s="168">
        <f t="shared" si="27"/>
        <v>277041484813.66003</v>
      </c>
      <c r="AH39" s="161" cm="1">
        <f t="array" ref="AH39">TREND($S78:$T78,$S$44:$T$44,AH$5)</f>
        <v>277834618179.86011</v>
      </c>
      <c r="AI39" s="161" cm="1">
        <f t="array" ref="AI39">TREND($S78:$T78,$S$44:$T$44,AI$5)</f>
        <v>278627751546.06006</v>
      </c>
      <c r="AJ39" s="161" cm="1">
        <f t="array" ref="AJ39">TREND($S78:$T78,$S$44:$T$44,AJ$5)</f>
        <v>279420884912.26001</v>
      </c>
      <c r="AK39" s="161" cm="1">
        <f t="array" ref="AK39">TREND($S78:$T78,$S$44:$T$44,AK$5)</f>
        <v>280214018278.45996</v>
      </c>
      <c r="AL39" s="168">
        <f t="shared" si="28"/>
        <v>281007151644.65991</v>
      </c>
      <c r="AM39" s="161">
        <f t="shared" si="17"/>
        <v>282223289472.83325</v>
      </c>
      <c r="AN39" s="161">
        <f t="shared" si="17"/>
        <v>283151015167.84302</v>
      </c>
      <c r="AO39" s="161">
        <f t="shared" si="17"/>
        <v>284078740862.85254</v>
      </c>
      <c r="AP39" s="161">
        <f t="shared" si="17"/>
        <v>285006466557.8623</v>
      </c>
      <c r="AQ39" s="161">
        <f t="shared" si="17"/>
        <v>285934192252.87207</v>
      </c>
      <c r="AR39" s="161">
        <f t="shared" si="17"/>
        <v>286861917947.88184</v>
      </c>
      <c r="AS39" s="161">
        <f t="shared" si="17"/>
        <v>287789643642.89136</v>
      </c>
      <c r="AT39" s="161">
        <f t="shared" si="17"/>
        <v>288717369337.90112</v>
      </c>
      <c r="AU39" s="161">
        <f t="shared" si="17"/>
        <v>289645095032.91089</v>
      </c>
      <c r="AV39" s="161">
        <f t="shared" si="17"/>
        <v>290572820727.92041</v>
      </c>
      <c r="AW39" s="187"/>
    </row>
    <row r="40" spans="1:49" ht="13.5" customHeight="1" thickBot="1">
      <c r="A40" s="57" t="s">
        <v>45</v>
      </c>
      <c r="B40" s="51">
        <f>'KEEI BAU - Overview'!B11-SUM('KEEI BAU - Industry'!B12,'KEEI BAU - Industry'!B19,'KEEI BAU - Industry'!B26,'KEEI BAU - Industry'!B33)</f>
        <v>1.9079999999999999</v>
      </c>
      <c r="C40" s="51">
        <f>'KEEI BAU - Overview'!C11-SUM('KEEI BAU - Industry'!C12,'KEEI BAU - Industry'!C19,'KEEI BAU - Industry'!C26,'KEEI BAU - Industry'!C33)</f>
        <v>9.4320000000000004</v>
      </c>
      <c r="D40" s="52">
        <f>'KEEI BAU - Overview'!D11-SUM('KEEI BAU - Industry'!D12,'KEEI BAU - Industry'!D19,'KEEI BAU - Industry'!D26,'KEEI BAU - Industry'!D33)</f>
        <v>11.618</v>
      </c>
      <c r="E40" s="52">
        <f>'KEEI BAU - Overview'!E11-SUM('KEEI BAU - Industry'!E12,'KEEI BAU - Industry'!E19,'KEEI BAU - Industry'!E26,'KEEI BAU - Industry'!E33)</f>
        <v>13.179</v>
      </c>
      <c r="F40" s="52">
        <f>'KEEI BAU - Overview'!F11-SUM('KEEI BAU - Industry'!F12,'KEEI BAU - Industry'!F19,'KEEI BAU - Industry'!F26,'KEEI BAU - Industry'!F33)</f>
        <v>14.574</v>
      </c>
      <c r="G40" s="52">
        <f>'KEEI BAU - Overview'!G11-SUM('KEEI BAU - Industry'!G12,'KEEI BAU - Industry'!G19,'KEEI BAU - Industry'!G26,'KEEI BAU - Industry'!G33)</f>
        <v>15.999000000000001</v>
      </c>
      <c r="H40" s="53"/>
      <c r="I40" s="53"/>
      <c r="J40" s="65"/>
      <c r="K40" s="55"/>
      <c r="L40" s="55"/>
      <c r="N40" s="57" t="s">
        <v>45</v>
      </c>
      <c r="O40" s="159">
        <f t="shared" si="24"/>
        <v>75664923135.479996</v>
      </c>
      <c r="P40" s="180">
        <f t="shared" si="24"/>
        <v>374041695499.92004</v>
      </c>
      <c r="Q40" s="170" cm="1">
        <f t="array" ref="Q40">TREND($P79:$Q79,$P$44:$Q$44,Q$5)</f>
        <v>386425906489.30078</v>
      </c>
      <c r="R40" s="170" cm="1">
        <f t="array" ref="R40">TREND($P79:$Q79,$P$44:$Q$44,R$5)</f>
        <v>398810117478.67969</v>
      </c>
      <c r="S40" s="170" cm="1">
        <f t="array" ref="S40">TREND($P79:$Q79,$P$44:$Q$44,S$5)</f>
        <v>411194328468.05859</v>
      </c>
      <c r="T40" s="170" cm="1">
        <f t="array" ref="T40">TREND($P79:$Q79,$P$44:$Q$44,T$5)</f>
        <v>423578539457.44141</v>
      </c>
      <c r="U40" s="170" cm="1">
        <f t="array" ref="U40">TREND($P79:$Q79,$P$44:$Q$44,U$5)</f>
        <v>435962750446.82031</v>
      </c>
      <c r="V40" s="170" cm="1">
        <f t="array" ref="V40">TREND($P79:$Q79,$P$44:$Q$44,V$5)</f>
        <v>448346961436.19922</v>
      </c>
      <c r="W40" s="171">
        <f t="shared" si="25"/>
        <v>460731172425.58002</v>
      </c>
      <c r="X40" s="170" cm="1">
        <f t="array" ref="X40">TREND($Q79:$R79,$Q$44:$R$44,X$5)</f>
        <v>473111984271.96484</v>
      </c>
      <c r="Y40" s="170" cm="1">
        <f t="array" ref="Y40">TREND($Q79:$R79,$Q$44:$R$44,Y$5)</f>
        <v>485492796118.34375</v>
      </c>
      <c r="Z40" s="170" cm="1">
        <f t="array" ref="Z40">TREND($Q79:$R79,$Q$44:$R$44,Z$5)</f>
        <v>497873607964.72656</v>
      </c>
      <c r="AA40" s="170" cm="1">
        <f t="array" ref="AA40">TREND($Q79:$R79,$Q$44:$R$44,AA$5)</f>
        <v>510254419811.10938</v>
      </c>
      <c r="AB40" s="171">
        <f t="shared" si="26"/>
        <v>522635231657.48999</v>
      </c>
      <c r="AC40" s="170" cm="1">
        <f t="array" ref="AC40">TREND($R79:$S79,$R$44:$S$44,AC$5)</f>
        <v>533699442115.98047</v>
      </c>
      <c r="AD40" s="170" cm="1">
        <f t="array" ref="AD40">TREND($R79:$S79,$R$44:$S$44,AD$5)</f>
        <v>544763652574.46875</v>
      </c>
      <c r="AE40" s="170" cm="1">
        <f t="array" ref="AE40">TREND($R79:$S79,$R$44:$S$44,AE$5)</f>
        <v>555827863032.95703</v>
      </c>
      <c r="AF40" s="170" cm="1">
        <f t="array" ref="AF40">TREND($R79:$S79,$R$44:$S$44,AF$5)</f>
        <v>566892073491.44922</v>
      </c>
      <c r="AG40" s="171">
        <f t="shared" si="27"/>
        <v>577956283949.93994</v>
      </c>
      <c r="AH40" s="170" cm="1">
        <f t="array" ref="AH40">TREND($S79:$T79,$S$44:$T$44,AH$5)</f>
        <v>589258434418.29297</v>
      </c>
      <c r="AI40" s="170" cm="1">
        <f t="array" ref="AI40">TREND($S79:$T79,$S$44:$T$44,AI$5)</f>
        <v>600560584886.64063</v>
      </c>
      <c r="AJ40" s="170" cm="1">
        <f t="array" ref="AJ40">TREND($S79:$T79,$S$44:$T$44,AJ$5)</f>
        <v>611862735354.99219</v>
      </c>
      <c r="AK40" s="170" cm="1">
        <f t="array" ref="AK40">TREND($S79:$T79,$S$44:$T$44,AK$5)</f>
        <v>623164885823.34375</v>
      </c>
      <c r="AL40" s="171">
        <f t="shared" si="28"/>
        <v>634467036291.69006</v>
      </c>
      <c r="AM40" s="170">
        <f t="shared" si="17"/>
        <v>645451933413.5625</v>
      </c>
      <c r="AN40" s="170">
        <f t="shared" si="17"/>
        <v>656653139635.30859</v>
      </c>
      <c r="AO40" s="170">
        <f t="shared" si="17"/>
        <v>667854345857.05078</v>
      </c>
      <c r="AP40" s="170">
        <f t="shared" si="17"/>
        <v>679055552078.79297</v>
      </c>
      <c r="AQ40" s="170">
        <f t="shared" si="17"/>
        <v>690256758300.53516</v>
      </c>
      <c r="AR40" s="170">
        <f t="shared" si="17"/>
        <v>701457964522.28125</v>
      </c>
      <c r="AS40" s="170">
        <f t="shared" si="17"/>
        <v>712659170744.02344</v>
      </c>
      <c r="AT40" s="170">
        <f t="shared" si="17"/>
        <v>723860376965.76563</v>
      </c>
      <c r="AU40" s="170">
        <f t="shared" si="17"/>
        <v>735061583187.50781</v>
      </c>
      <c r="AV40" s="170">
        <f t="shared" si="17"/>
        <v>746262789409.25</v>
      </c>
      <c r="AW40" s="187"/>
    </row>
    <row r="41" spans="1:49" ht="33.75" customHeight="1">
      <c r="A41" s="468" t="s">
        <v>40</v>
      </c>
      <c r="B41" s="469"/>
      <c r="C41" s="469"/>
      <c r="D41" s="469"/>
      <c r="E41" s="469"/>
      <c r="F41" s="469"/>
      <c r="G41" s="469"/>
      <c r="H41" s="469"/>
      <c r="I41" s="469"/>
      <c r="J41" s="469"/>
      <c r="K41" s="469"/>
      <c r="L41" s="469"/>
      <c r="N41" s="468" t="s">
        <v>40</v>
      </c>
      <c r="O41" s="469"/>
      <c r="P41" s="470"/>
      <c r="Q41" s="470"/>
      <c r="R41" s="470"/>
      <c r="S41" s="470"/>
      <c r="T41" s="470"/>
      <c r="U41" s="470"/>
      <c r="V41" s="470"/>
      <c r="W41" s="470"/>
      <c r="X41" s="470"/>
      <c r="Y41" s="470"/>
      <c r="Z41" s="470"/>
      <c r="AA41" s="470"/>
      <c r="AB41" s="470"/>
      <c r="AC41" s="470"/>
      <c r="AD41" s="470"/>
      <c r="AE41" s="470"/>
      <c r="AF41" s="470"/>
      <c r="AG41" s="470"/>
      <c r="AH41" s="470"/>
      <c r="AI41" s="470"/>
      <c r="AJ41" s="470"/>
      <c r="AK41" s="470"/>
      <c r="AL41" s="470"/>
      <c r="AM41" s="38"/>
      <c r="AN41" s="38"/>
      <c r="AO41" s="38"/>
      <c r="AP41" s="38"/>
      <c r="AQ41" s="38"/>
      <c r="AR41" s="38"/>
      <c r="AS41" s="38"/>
      <c r="AT41" s="38"/>
      <c r="AU41" s="38"/>
      <c r="AV41" s="38"/>
    </row>
    <row r="42" spans="1:49" ht="17.5" thickBot="1">
      <c r="H42" s="66"/>
      <c r="I42" s="66"/>
      <c r="J42" s="67"/>
      <c r="K42" s="66"/>
      <c r="L42" s="66"/>
    </row>
    <row r="43" spans="1:49">
      <c r="A43" s="322" t="s">
        <v>615</v>
      </c>
      <c r="C43" s="320"/>
      <c r="D43" s="321"/>
      <c r="N43" s="303" t="s">
        <v>449</v>
      </c>
      <c r="O43" s="304"/>
      <c r="P43" s="304"/>
      <c r="Q43" s="304"/>
      <c r="R43" s="304"/>
      <c r="S43" s="304"/>
      <c r="T43" s="305"/>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row>
    <row r="44" spans="1:49">
      <c r="A44" s="323">
        <v>39656668310</v>
      </c>
      <c r="B44" s="320" t="s">
        <v>29</v>
      </c>
      <c r="N44" s="306"/>
      <c r="O44" s="154">
        <v>2000</v>
      </c>
      <c r="P44" s="154">
        <v>2018</v>
      </c>
      <c r="Q44" s="166">
        <v>2025</v>
      </c>
      <c r="R44" s="166">
        <v>2030</v>
      </c>
      <c r="S44" s="166">
        <v>2035</v>
      </c>
      <c r="T44" s="307">
        <v>2040</v>
      </c>
      <c r="U44" s="38"/>
      <c r="V44" s="38"/>
      <c r="W44" s="38"/>
      <c r="X44" s="38"/>
      <c r="Y44" s="38"/>
      <c r="AA44" s="38"/>
      <c r="AB44" s="38"/>
      <c r="AC44" s="38"/>
      <c r="AD44" s="38"/>
      <c r="AE44" s="38"/>
      <c r="AF44" s="38"/>
      <c r="AG44" s="38"/>
      <c r="AH44" s="38"/>
      <c r="AI44" s="38"/>
      <c r="AJ44" s="38"/>
      <c r="AK44" s="38"/>
      <c r="AL44" s="38"/>
      <c r="AM44" s="38"/>
      <c r="AN44" s="38"/>
      <c r="AO44" s="38"/>
      <c r="AP44" s="38"/>
      <c r="AQ44" s="38"/>
      <c r="AR44" s="38"/>
      <c r="AS44" s="38"/>
      <c r="AT44" s="188"/>
      <c r="AU44" s="38"/>
      <c r="AV44" s="38"/>
    </row>
    <row r="45" spans="1:49">
      <c r="N45" s="308" t="s">
        <v>35</v>
      </c>
      <c r="O45" s="157"/>
      <c r="P45" s="157"/>
      <c r="Q45" s="167"/>
      <c r="R45" s="167"/>
      <c r="S45" s="167"/>
      <c r="T45" s="309"/>
      <c r="U45" s="38"/>
      <c r="V45" s="38"/>
      <c r="W45" s="38"/>
      <c r="X45" s="38"/>
      <c r="Y45" s="38"/>
      <c r="AA45" s="38"/>
      <c r="AB45" s="38"/>
      <c r="AC45" s="38"/>
      <c r="AD45" s="38"/>
      <c r="AE45" s="38"/>
      <c r="AF45" s="38"/>
      <c r="AG45" s="38"/>
      <c r="AH45" s="38"/>
      <c r="AI45" s="38"/>
      <c r="AJ45" s="38"/>
      <c r="AK45" s="38"/>
      <c r="AL45" s="38"/>
      <c r="AM45" s="38"/>
      <c r="AN45" s="38"/>
      <c r="AO45" s="38"/>
      <c r="AP45" s="38"/>
      <c r="AQ45" s="38"/>
      <c r="AR45" s="38"/>
      <c r="AS45" s="38"/>
      <c r="AT45" s="189"/>
      <c r="AU45" s="181"/>
      <c r="AV45" s="181"/>
      <c r="AW45" s="187"/>
    </row>
    <row r="46" spans="1:49">
      <c r="N46" s="310" t="s">
        <v>416</v>
      </c>
      <c r="O46" s="159">
        <v>1426133105764.2202</v>
      </c>
      <c r="P46" s="159">
        <v>2836205260862.8901</v>
      </c>
      <c r="Q46" s="168">
        <v>3214252279862.1201</v>
      </c>
      <c r="R46" s="168">
        <v>3343850271899.1997</v>
      </c>
      <c r="S46" s="168">
        <v>3413289098110.0098</v>
      </c>
      <c r="T46" s="311">
        <v>3454452719815.7896</v>
      </c>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row>
    <row r="47" spans="1:49">
      <c r="N47" s="312" t="s">
        <v>443</v>
      </c>
      <c r="O47" s="159">
        <v>10826270448.630001</v>
      </c>
      <c r="P47" s="159">
        <v>8684810359.8899994</v>
      </c>
      <c r="Q47" s="168">
        <v>10310733760.6</v>
      </c>
      <c r="R47" s="168">
        <v>11341807136.66</v>
      </c>
      <c r="S47" s="168">
        <v>11857343824.689999</v>
      </c>
      <c r="T47" s="311">
        <v>12015970497.93</v>
      </c>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row>
    <row r="48" spans="1:49">
      <c r="N48" s="312" t="s">
        <v>444</v>
      </c>
      <c r="O48" s="159">
        <v>1310930484323.6702</v>
      </c>
      <c r="P48" s="159">
        <v>2470134555693.2798</v>
      </c>
      <c r="Q48" s="168">
        <v>2758597160980.2197</v>
      </c>
      <c r="R48" s="168">
        <v>2838584660961.4897</v>
      </c>
      <c r="S48" s="168">
        <v>2873046305722.8799</v>
      </c>
      <c r="T48" s="311">
        <v>2887639959660.96</v>
      </c>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row>
    <row r="49" spans="14:48">
      <c r="N49" s="312" t="s">
        <v>445</v>
      </c>
      <c r="O49" s="159">
        <v>12650477190.889999</v>
      </c>
      <c r="P49" s="159">
        <v>144865809336.42999</v>
      </c>
      <c r="Q49" s="168">
        <v>182262047552.76001</v>
      </c>
      <c r="R49" s="168">
        <v>202486948390.85999</v>
      </c>
      <c r="S49" s="168">
        <v>211925235448.64001</v>
      </c>
      <c r="T49" s="311">
        <v>214780515566.96002</v>
      </c>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row>
    <row r="50" spans="14:48">
      <c r="N50" s="312" t="s">
        <v>244</v>
      </c>
      <c r="O50" s="159">
        <v>91725873801.030014</v>
      </c>
      <c r="P50" s="159">
        <v>212520085473.29001</v>
      </c>
      <c r="Q50" s="168">
        <v>263042680900.23001</v>
      </c>
      <c r="R50" s="168">
        <v>291397198741.88</v>
      </c>
      <c r="S50" s="168">
        <v>316460213113.79999</v>
      </c>
      <c r="T50" s="311">
        <v>340055930758.25</v>
      </c>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row>
    <row r="51" spans="14:48">
      <c r="N51" s="313" t="s">
        <v>446</v>
      </c>
      <c r="O51" s="162">
        <v>0</v>
      </c>
      <c r="P51" s="162">
        <v>0</v>
      </c>
      <c r="Q51" s="168">
        <v>0</v>
      </c>
      <c r="R51" s="168">
        <v>0</v>
      </c>
      <c r="S51" s="168">
        <v>0</v>
      </c>
      <c r="T51" s="311">
        <v>0</v>
      </c>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row>
    <row r="52" spans="14:48">
      <c r="N52" s="314"/>
      <c r="O52" s="159"/>
      <c r="P52" s="159"/>
      <c r="Q52" s="169"/>
      <c r="R52" s="169"/>
      <c r="S52" s="169"/>
      <c r="T52" s="315"/>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row>
    <row r="53" spans="14:48">
      <c r="N53" s="310" t="s">
        <v>354</v>
      </c>
      <c r="O53" s="159">
        <v>225606786015.59</v>
      </c>
      <c r="P53" s="159">
        <v>171356463767.50998</v>
      </c>
      <c r="Q53" s="168">
        <v>178613634068.23999</v>
      </c>
      <c r="R53" s="168">
        <v>178296380721.76001</v>
      </c>
      <c r="S53" s="168">
        <v>176630800652.73999</v>
      </c>
      <c r="T53" s="311">
        <v>175679040613.29999</v>
      </c>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row>
    <row r="54" spans="14:48">
      <c r="N54" s="312" t="s">
        <v>443</v>
      </c>
      <c r="O54" s="159">
        <v>139948382465.98999</v>
      </c>
      <c r="P54" s="159">
        <v>87086043608.76001</v>
      </c>
      <c r="Q54" s="168">
        <v>85817030222.840012</v>
      </c>
      <c r="R54" s="168">
        <v>82525526753.110001</v>
      </c>
      <c r="S54" s="168">
        <v>79035739941.830002</v>
      </c>
      <c r="T54" s="311">
        <v>76140803155.199997</v>
      </c>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row>
    <row r="55" spans="14:48">
      <c r="N55" s="312" t="s">
        <v>444</v>
      </c>
      <c r="O55" s="159">
        <v>45049975200.159996</v>
      </c>
      <c r="P55" s="159">
        <v>21176660877.540001</v>
      </c>
      <c r="Q55" s="168">
        <v>21771510902.190002</v>
      </c>
      <c r="R55" s="168">
        <v>21731854233.880001</v>
      </c>
      <c r="S55" s="168">
        <v>21493914224.02</v>
      </c>
      <c r="T55" s="311">
        <v>21493914224.02</v>
      </c>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row>
    <row r="56" spans="14:48">
      <c r="N56" s="312" t="s">
        <v>445</v>
      </c>
      <c r="O56" s="159">
        <v>9993480414.1200008</v>
      </c>
      <c r="P56" s="159">
        <v>21692197565.570004</v>
      </c>
      <c r="Q56" s="168">
        <v>25102671040.23</v>
      </c>
      <c r="R56" s="168">
        <v>26371684426.150002</v>
      </c>
      <c r="S56" s="168">
        <v>27085504455.730003</v>
      </c>
      <c r="T56" s="311">
        <v>27402757802.209999</v>
      </c>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row>
    <row r="57" spans="14:48">
      <c r="N57" s="312" t="s">
        <v>244</v>
      </c>
      <c r="O57" s="159">
        <v>30614947935.32</v>
      </c>
      <c r="P57" s="159">
        <v>41441218383.949997</v>
      </c>
      <c r="Q57" s="168">
        <v>45882765234.669998</v>
      </c>
      <c r="R57" s="168">
        <v>47627658640.310005</v>
      </c>
      <c r="S57" s="168">
        <v>49055298699.470001</v>
      </c>
      <c r="T57" s="311">
        <v>50601908763.559998</v>
      </c>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14:48">
      <c r="N58" s="313" t="s">
        <v>446</v>
      </c>
      <c r="O58" s="162">
        <v>0</v>
      </c>
      <c r="P58" s="162">
        <v>0</v>
      </c>
      <c r="Q58" s="168">
        <v>0</v>
      </c>
      <c r="R58" s="168">
        <v>0</v>
      </c>
      <c r="S58" s="168">
        <v>0</v>
      </c>
      <c r="T58" s="311">
        <v>0</v>
      </c>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row>
    <row r="59" spans="14:48">
      <c r="N59" s="314"/>
      <c r="O59" s="159"/>
      <c r="P59" s="159"/>
      <c r="Q59" s="169"/>
      <c r="R59" s="169"/>
      <c r="S59" s="169"/>
      <c r="T59" s="315"/>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row>
    <row r="60" spans="14:48">
      <c r="N60" s="310" t="s">
        <v>447</v>
      </c>
      <c r="O60" s="159">
        <v>656895614617.48059</v>
      </c>
      <c r="P60" s="159">
        <v>1200951879470.5627</v>
      </c>
      <c r="Q60" s="168">
        <v>1356337369538.6199</v>
      </c>
      <c r="R60" s="168">
        <v>1400554554704.27</v>
      </c>
      <c r="S60" s="168">
        <v>1392464594369.03</v>
      </c>
      <c r="T60" s="311">
        <v>1355345952830.8699</v>
      </c>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row>
    <row r="61" spans="14:48">
      <c r="N61" s="312" t="s">
        <v>443</v>
      </c>
      <c r="O61" s="159">
        <v>526442955893.83069</v>
      </c>
      <c r="P61" s="159">
        <v>1013738930240.3107</v>
      </c>
      <c r="Q61" s="168">
        <v>1179072062192.9199</v>
      </c>
      <c r="R61" s="168">
        <v>1223884097383.22</v>
      </c>
      <c r="S61" s="168">
        <v>1214088900310.6499</v>
      </c>
      <c r="T61" s="311">
        <v>1175225365366.8501</v>
      </c>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row>
    <row r="62" spans="14:48">
      <c r="N62" s="312" t="s">
        <v>444</v>
      </c>
      <c r="O62" s="159">
        <v>36595829325.918251</v>
      </c>
      <c r="P62" s="159">
        <v>2709300599.1758423</v>
      </c>
      <c r="Q62" s="168">
        <v>2300086761.98</v>
      </c>
      <c r="R62" s="168">
        <v>2260430093.6700001</v>
      </c>
      <c r="S62" s="168">
        <v>2181116757.0500002</v>
      </c>
      <c r="T62" s="311">
        <v>2062146752.1199999</v>
      </c>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row>
    <row r="63" spans="14:48">
      <c r="N63" s="312" t="s">
        <v>445</v>
      </c>
      <c r="O63" s="159">
        <v>25658603993.433983</v>
      </c>
      <c r="P63" s="159">
        <v>65642399014.985733</v>
      </c>
      <c r="Q63" s="168">
        <v>70826809601.660004</v>
      </c>
      <c r="R63" s="168">
        <v>73523463046.740005</v>
      </c>
      <c r="S63" s="168">
        <v>76656339843.229996</v>
      </c>
      <c r="T63" s="311">
        <v>79234023283.380005</v>
      </c>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row>
    <row r="64" spans="14:48">
      <c r="N64" s="312" t="s">
        <v>244</v>
      </c>
      <c r="O64" s="159">
        <v>68198225404.297661</v>
      </c>
      <c r="P64" s="159">
        <v>118861249616.0905</v>
      </c>
      <c r="Q64" s="168">
        <v>104098754313.75</v>
      </c>
      <c r="R64" s="168">
        <v>100926220848.95</v>
      </c>
      <c r="S64" s="168">
        <v>99538237458.099991</v>
      </c>
      <c r="T64" s="311">
        <v>98824417428.520004</v>
      </c>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row>
    <row r="65" spans="8:48">
      <c r="N65" s="313" t="s">
        <v>446</v>
      </c>
      <c r="O65" s="162">
        <v>0</v>
      </c>
      <c r="P65" s="162">
        <v>0</v>
      </c>
      <c r="Q65" s="168">
        <v>0</v>
      </c>
      <c r="R65" s="168">
        <v>0</v>
      </c>
      <c r="S65" s="168">
        <v>0</v>
      </c>
      <c r="T65" s="311">
        <v>0</v>
      </c>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row>
    <row r="66" spans="8:48">
      <c r="N66" s="314"/>
      <c r="O66" s="159"/>
      <c r="P66" s="159"/>
      <c r="Q66" s="169"/>
      <c r="R66" s="169"/>
      <c r="S66" s="169"/>
      <c r="T66" s="315"/>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row>
    <row r="67" spans="8:48">
      <c r="N67" s="310" t="s">
        <v>448</v>
      </c>
      <c r="O67" s="159">
        <v>202557059593.44385</v>
      </c>
      <c r="P67" s="159">
        <v>453041367029.17993</v>
      </c>
      <c r="Q67" s="168">
        <v>520612741573.67999</v>
      </c>
      <c r="R67" s="168">
        <v>566693790149.90002</v>
      </c>
      <c r="S67" s="168">
        <v>605834921771.87</v>
      </c>
      <c r="T67" s="311">
        <v>646324380116.37988</v>
      </c>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row>
    <row r="68" spans="8:48">
      <c r="H68" s="66"/>
      <c r="I68" s="66"/>
      <c r="J68" s="67"/>
      <c r="K68" s="66"/>
      <c r="L68" s="66"/>
      <c r="N68" s="312" t="s">
        <v>443</v>
      </c>
      <c r="O68" s="159">
        <v>0</v>
      </c>
      <c r="P68" s="159">
        <v>0</v>
      </c>
      <c r="Q68" s="168">
        <v>0</v>
      </c>
      <c r="R68" s="168">
        <v>0</v>
      </c>
      <c r="S68" s="168">
        <v>0</v>
      </c>
      <c r="T68" s="311">
        <v>0</v>
      </c>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row>
    <row r="69" spans="8:48">
      <c r="H69" s="66"/>
      <c r="I69" s="66"/>
      <c r="J69" s="67"/>
      <c r="K69" s="66"/>
      <c r="L69" s="66"/>
      <c r="N69" s="312" t="s">
        <v>444</v>
      </c>
      <c r="O69" s="159">
        <v>61409800049.226929</v>
      </c>
      <c r="P69" s="159">
        <v>11264184927.151186</v>
      </c>
      <c r="Q69" s="168">
        <v>10786613780.320002</v>
      </c>
      <c r="R69" s="168">
        <v>9636570399.3299999</v>
      </c>
      <c r="S69" s="168">
        <v>8605497023.2700005</v>
      </c>
      <c r="T69" s="311">
        <v>7534766978.8999996</v>
      </c>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row>
    <row r="70" spans="8:48">
      <c r="H70" s="66"/>
      <c r="I70" s="66"/>
      <c r="J70" s="67"/>
      <c r="K70" s="66"/>
      <c r="L70" s="66"/>
      <c r="N70" s="312" t="s">
        <v>445</v>
      </c>
      <c r="O70" s="159">
        <v>28611126228.11694</v>
      </c>
      <c r="P70" s="159">
        <v>77995673021.520798</v>
      </c>
      <c r="Q70" s="168">
        <v>83596256797.480011</v>
      </c>
      <c r="R70" s="168">
        <v>92201753820.75</v>
      </c>
      <c r="S70" s="168">
        <v>100093430814.44</v>
      </c>
      <c r="T70" s="311">
        <v>108381674491.23001</v>
      </c>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row>
    <row r="71" spans="8:48">
      <c r="H71" s="66"/>
      <c r="I71" s="66"/>
      <c r="J71" s="67"/>
      <c r="K71" s="66"/>
      <c r="L71" s="66"/>
      <c r="N71" s="312" t="s">
        <v>244</v>
      </c>
      <c r="O71" s="159">
        <v>112536133316.09999</v>
      </c>
      <c r="P71" s="159">
        <v>363781509080.50793</v>
      </c>
      <c r="Q71" s="168">
        <v>426190214327.57001</v>
      </c>
      <c r="R71" s="168">
        <v>464855465929.82001</v>
      </c>
      <c r="S71" s="168">
        <v>497135993934.15997</v>
      </c>
      <c r="T71" s="311">
        <v>530368281977.94</v>
      </c>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row>
    <row r="72" spans="8:48">
      <c r="H72" s="66"/>
      <c r="I72" s="66"/>
      <c r="J72" s="67"/>
      <c r="K72" s="66"/>
      <c r="L72" s="66"/>
      <c r="N72" s="313" t="s">
        <v>446</v>
      </c>
      <c r="O72" s="162">
        <v>0</v>
      </c>
      <c r="P72" s="162">
        <v>0</v>
      </c>
      <c r="Q72" s="168">
        <v>0</v>
      </c>
      <c r="R72" s="168">
        <v>0</v>
      </c>
      <c r="S72" s="168">
        <v>0</v>
      </c>
      <c r="T72" s="311">
        <v>0</v>
      </c>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row>
    <row r="73" spans="8:48">
      <c r="H73" s="66"/>
      <c r="I73" s="66"/>
      <c r="J73" s="67"/>
      <c r="K73" s="66"/>
      <c r="L73" s="66"/>
      <c r="N73" s="314"/>
      <c r="O73" s="159"/>
      <c r="P73" s="159"/>
      <c r="Q73" s="169"/>
      <c r="R73" s="169"/>
      <c r="S73" s="169"/>
      <c r="T73" s="315"/>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row>
    <row r="74" spans="8:48">
      <c r="H74" s="66"/>
      <c r="I74" s="66"/>
      <c r="J74" s="67"/>
      <c r="K74" s="66"/>
      <c r="L74" s="66"/>
      <c r="N74" s="310" t="s">
        <v>439</v>
      </c>
      <c r="O74" s="159">
        <v>829366202438.73547</v>
      </c>
      <c r="P74" s="159">
        <v>1089455067186.0575</v>
      </c>
      <c r="Q74" s="168">
        <v>1294671250316.5686</v>
      </c>
      <c r="R74" s="168">
        <v>1413006748553.6111</v>
      </c>
      <c r="S74" s="168">
        <v>1508737945853.9507</v>
      </c>
      <c r="T74" s="311">
        <v>1596736092833.8403</v>
      </c>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row>
    <row r="75" spans="8:48">
      <c r="H75" s="66"/>
      <c r="I75" s="66"/>
      <c r="J75" s="67"/>
      <c r="K75" s="66"/>
      <c r="L75" s="66"/>
      <c r="N75" s="312" t="s">
        <v>443</v>
      </c>
      <c r="O75" s="159">
        <v>81216172620.299316</v>
      </c>
      <c r="P75" s="159">
        <v>159186348364.55939</v>
      </c>
      <c r="Q75" s="168">
        <v>222394595882.48016</v>
      </c>
      <c r="R75" s="168">
        <v>248449026962.15002</v>
      </c>
      <c r="S75" s="168">
        <v>266572124379.82004</v>
      </c>
      <c r="T75" s="311">
        <v>278270841531.26996</v>
      </c>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row>
    <row r="76" spans="8:48">
      <c r="H76" s="66"/>
      <c r="I76" s="66"/>
      <c r="J76" s="67"/>
      <c r="K76" s="66"/>
      <c r="L76" s="66"/>
      <c r="N76" s="312" t="s">
        <v>444</v>
      </c>
      <c r="O76" s="159">
        <v>470234770838.84436</v>
      </c>
      <c r="P76" s="159">
        <v>242684471775.99304</v>
      </c>
      <c r="Q76" s="168">
        <v>258680447386.12927</v>
      </c>
      <c r="R76" s="168">
        <v>270617104547.44049</v>
      </c>
      <c r="S76" s="168">
        <v>279103631565.77985</v>
      </c>
      <c r="T76" s="311">
        <v>285765951841.85956</v>
      </c>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row>
    <row r="77" spans="8:48">
      <c r="H77" s="66"/>
      <c r="I77" s="66"/>
      <c r="J77" s="67"/>
      <c r="K77" s="66"/>
      <c r="L77" s="66"/>
      <c r="N77" s="312" t="s">
        <v>445</v>
      </c>
      <c r="O77" s="159">
        <v>54270570942.919075</v>
      </c>
      <c r="P77" s="159">
        <v>82563564003.733475</v>
      </c>
      <c r="Q77" s="168">
        <v>92043127147.509995</v>
      </c>
      <c r="R77" s="168">
        <v>99855490804.580032</v>
      </c>
      <c r="S77" s="168">
        <v>108024764476.44</v>
      </c>
      <c r="T77" s="311">
        <v>117304424860.97993</v>
      </c>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row>
    <row r="78" spans="8:48">
      <c r="H78" s="66"/>
      <c r="I78" s="66"/>
      <c r="J78" s="67"/>
      <c r="K78" s="66"/>
      <c r="L78" s="66"/>
      <c r="N78" s="312" t="s">
        <v>244</v>
      </c>
      <c r="O78" s="159">
        <v>147979764901.19238</v>
      </c>
      <c r="P78" s="159">
        <v>230978987541.85159</v>
      </c>
      <c r="Q78" s="168">
        <v>260980534148.10999</v>
      </c>
      <c r="R78" s="168">
        <v>271489551250.26001</v>
      </c>
      <c r="S78" s="168">
        <v>277041484813.66003</v>
      </c>
      <c r="T78" s="311">
        <v>281007151644.65991</v>
      </c>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row>
    <row r="79" spans="8:48" ht="17.5" thickBot="1">
      <c r="H79" s="66"/>
      <c r="I79" s="66"/>
      <c r="J79" s="67"/>
      <c r="K79" s="66"/>
      <c r="L79" s="66"/>
      <c r="N79" s="316" t="s">
        <v>446</v>
      </c>
      <c r="O79" s="317">
        <v>75664923135.479996</v>
      </c>
      <c r="P79" s="317">
        <v>374041695499.92004</v>
      </c>
      <c r="Q79" s="318">
        <v>460731172425.58002</v>
      </c>
      <c r="R79" s="318">
        <v>522635231657.48999</v>
      </c>
      <c r="S79" s="318">
        <v>577956283949.93994</v>
      </c>
      <c r="T79" s="319">
        <v>634467036291.69006</v>
      </c>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row>
    <row r="80" spans="8:48">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row r="108" spans="8:12">
      <c r="H108" s="66"/>
      <c r="I108" s="66"/>
      <c r="J108" s="67"/>
      <c r="K108" s="66"/>
      <c r="L108" s="66"/>
    </row>
  </sheetData>
  <mergeCells count="6">
    <mergeCell ref="N41:AL41"/>
    <mergeCell ref="A2:L2"/>
    <mergeCell ref="A3:L3"/>
    <mergeCell ref="H4:I4"/>
    <mergeCell ref="K4:L4"/>
    <mergeCell ref="A41:L41"/>
  </mergeCells>
  <phoneticPr fontId="3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102A-BE48-4858-BDA4-536D110D4695}">
  <dimension ref="A1:AW25"/>
  <sheetViews>
    <sheetView workbookViewId="0">
      <selection activeCell="O5" sqref="O5"/>
    </sheetView>
  </sheetViews>
  <sheetFormatPr defaultColWidth="9.08203125" defaultRowHeight="17"/>
  <cols>
    <col min="1" max="1" width="20.6640625" style="226" customWidth="1"/>
    <col min="2" max="3" width="6.1640625" style="226" customWidth="1"/>
    <col min="4" max="4" width="6.1640625" style="226" customWidth="1" collapsed="1"/>
    <col min="5" max="7" width="6.1640625" style="226" customWidth="1"/>
    <col min="8" max="9" width="5.58203125" style="226" customWidth="1"/>
    <col min="10" max="10" width="0.6640625" style="245" customWidth="1"/>
    <col min="11" max="12" width="5.58203125" style="226" customWidth="1"/>
    <col min="13" max="13" width="4.4140625" style="38" customWidth="1"/>
    <col min="14" max="14" width="20.6640625" style="38" customWidth="1"/>
    <col min="15" max="48" width="6.1640625" style="160" customWidth="1"/>
    <col min="49" max="49" width="9.08203125" style="38"/>
    <col min="50" max="16384" width="9.08203125" style="226"/>
  </cols>
  <sheetData>
    <row r="1" spans="1:49" ht="30" customHeight="1">
      <c r="A1" s="474" t="s">
        <v>537</v>
      </c>
      <c r="B1" s="475"/>
      <c r="C1" s="475"/>
      <c r="D1" s="475"/>
      <c r="E1" s="475"/>
      <c r="F1" s="475"/>
      <c r="G1" s="475"/>
      <c r="H1" s="475"/>
      <c r="I1" s="475"/>
      <c r="J1" s="475"/>
      <c r="K1" s="475"/>
      <c r="L1" s="475"/>
      <c r="M1" s="172">
        <v>1</v>
      </c>
      <c r="N1" s="173" t="s">
        <v>41</v>
      </c>
      <c r="O1" s="174" t="s">
        <v>28</v>
      </c>
      <c r="Q1" s="176"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6" t="s">
        <v>51</v>
      </c>
      <c r="B2" s="476"/>
      <c r="C2" s="476"/>
      <c r="D2" s="476"/>
      <c r="E2" s="476"/>
      <c r="F2" s="476"/>
      <c r="G2" s="476"/>
      <c r="H2" s="476"/>
      <c r="I2" s="476"/>
      <c r="J2" s="476"/>
      <c r="K2" s="476"/>
      <c r="L2" s="476"/>
      <c r="N2" s="163" t="s">
        <v>441</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7"/>
      <c r="B3" s="228"/>
      <c r="C3" s="228"/>
      <c r="D3" s="228"/>
      <c r="E3" s="228"/>
      <c r="F3" s="228"/>
      <c r="G3" s="228"/>
      <c r="H3" s="467" t="s">
        <v>31</v>
      </c>
      <c r="I3" s="467"/>
      <c r="J3" s="229"/>
      <c r="K3" s="467" t="s">
        <v>32</v>
      </c>
      <c r="L3" s="467"/>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7"/>
      <c r="B4" s="230">
        <v>2000</v>
      </c>
      <c r="C4" s="230">
        <v>2018</v>
      </c>
      <c r="D4" s="230">
        <v>2025</v>
      </c>
      <c r="E4" s="230">
        <v>2030</v>
      </c>
      <c r="F4" s="230">
        <v>2035</v>
      </c>
      <c r="G4" s="230">
        <v>2040</v>
      </c>
      <c r="H4" s="231">
        <v>2018</v>
      </c>
      <c r="I4" s="231">
        <v>2040</v>
      </c>
      <c r="J4" s="232"/>
      <c r="K4" s="231" t="s">
        <v>33</v>
      </c>
      <c r="L4" s="231"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6" t="s">
        <v>456</v>
      </c>
    </row>
    <row r="5" spans="1:49" ht="13.5" customHeight="1">
      <c r="A5" s="233" t="s">
        <v>538</v>
      </c>
      <c r="B5" s="234">
        <v>18.923999999999999</v>
      </c>
      <c r="C5" s="234">
        <v>53.462000000000003</v>
      </c>
      <c r="D5" s="235">
        <v>56.15</v>
      </c>
      <c r="E5" s="235">
        <v>61.253999999999998</v>
      </c>
      <c r="F5" s="235">
        <v>64.962000000000003</v>
      </c>
      <c r="G5" s="235">
        <v>71.137</v>
      </c>
      <c r="H5" s="236">
        <v>100.17</v>
      </c>
      <c r="I5" s="236">
        <v>100.16999999999999</v>
      </c>
      <c r="J5" s="237"/>
      <c r="K5" s="238">
        <v>5.94</v>
      </c>
      <c r="L5" s="238">
        <v>1.31</v>
      </c>
      <c r="N5" s="233" t="s">
        <v>538</v>
      </c>
      <c r="O5" s="159">
        <f t="shared" ref="O5:P7" si="0">B5*$A$22</f>
        <v>750462791098.43994</v>
      </c>
      <c r="P5" s="159">
        <f t="shared" si="0"/>
        <v>2120124801189.2202</v>
      </c>
      <c r="Q5" s="161" cm="1">
        <f t="array" ref="Q5">TREND($P23:$Q23,$P$22:$Q$22,Q$4)</f>
        <v>2135352961820.2578</v>
      </c>
      <c r="R5" s="161" cm="1">
        <f t="array" ref="R5">TREND($P23:$Q23,$P$22:$Q$22,R$4)</f>
        <v>2150581122451.2969</v>
      </c>
      <c r="S5" s="161" cm="1">
        <f t="array" ref="S5">TREND($P23:$Q23,$P$22:$Q$22,S$4)</f>
        <v>2165809283082.3398</v>
      </c>
      <c r="T5" s="161" cm="1">
        <f t="array" ref="T5">TREND($P23:$Q23,$P$22:$Q$22,T$4)</f>
        <v>2181037443713.3789</v>
      </c>
      <c r="U5" s="161" cm="1">
        <f t="array" ref="U5">TREND($P23:$Q23,$P$22:$Q$22,U$4)</f>
        <v>2196265604344.418</v>
      </c>
      <c r="V5" s="161" cm="1">
        <f t="array" ref="V5">TREND($P23:$Q23,$P$22:$Q$22,V$4)</f>
        <v>2211493764975.457</v>
      </c>
      <c r="W5" s="168">
        <f>D5*$A$22</f>
        <v>2226721925606.5</v>
      </c>
      <c r="X5" s="161" cm="1">
        <f t="array" ref="X5">TREND($Q23:$R23,$Q$22:$R$22,X$4)</f>
        <v>2267203452617.3438</v>
      </c>
      <c r="Y5" s="161" cm="1">
        <f t="array" ref="Y5">TREND($Q23:$R23,$Q$22:$R$22,Y$4)</f>
        <v>2307684979628.1875</v>
      </c>
      <c r="Z5" s="161" cm="1">
        <f t="array" ref="Z5">TREND($Q23:$R23,$Q$22:$R$22,Z$4)</f>
        <v>2348166506639.0469</v>
      </c>
      <c r="AA5" s="161" cm="1">
        <f t="array" ref="AA5">TREND($Q23:$R23,$Q$22:$R$22,AA$4)</f>
        <v>2388648033649.8906</v>
      </c>
      <c r="AB5" s="168">
        <f>E5*$A$22</f>
        <v>2429129560660.7397</v>
      </c>
      <c r="AC5" s="161" cm="1">
        <f t="array" ref="AC5">TREND($R23:$S23,$R$22:$S$22,AC$4)</f>
        <v>2458538945879.4297</v>
      </c>
      <c r="AD5" s="161" cm="1">
        <f t="array" ref="AD5">TREND($R23:$S23,$R$22:$S$22,AD$4)</f>
        <v>2487948331098.125</v>
      </c>
      <c r="AE5" s="161" cm="1">
        <f t="array" ref="AE5">TREND($R23:$S23,$R$22:$S$22,AE$4)</f>
        <v>2517357716316.8281</v>
      </c>
      <c r="AF5" s="161" cm="1">
        <f t="array" ref="AF5">TREND($R23:$S23,$R$22:$S$22,AF$4)</f>
        <v>2546767101535.5234</v>
      </c>
      <c r="AG5" s="168">
        <f>F5*$A$22</f>
        <v>2576176486754.2202</v>
      </c>
      <c r="AH5" s="161" cm="1">
        <f t="array" ref="AH5">TREND($S23:$T23,$S$22:$T$22,AH$4)</f>
        <v>2625152472117.0625</v>
      </c>
      <c r="AI5" s="161" cm="1">
        <f t="array" ref="AI5">TREND($S23:$T23,$S$22:$T$22,AI$4)</f>
        <v>2674128457479.9219</v>
      </c>
      <c r="AJ5" s="161" cm="1">
        <f t="array" ref="AJ5">TREND($S23:$T23,$S$22:$T$22,AJ$4)</f>
        <v>2723104442842.7656</v>
      </c>
      <c r="AK5" s="161" cm="1">
        <f t="array" ref="AK5">TREND($S23:$T23,$S$22:$T$22,AK$4)</f>
        <v>2772080428205.6094</v>
      </c>
      <c r="AL5" s="168">
        <f>G5*$A$22</f>
        <v>2821056413568.4702</v>
      </c>
      <c r="AM5" s="161">
        <f>_xlfn.FORECAST.LINEAR(AM$4,$AC5:$AL5,$AC$4:$AL$4)</f>
        <v>2843943598739.125</v>
      </c>
      <c r="AN5" s="161">
        <f t="shared" ref="AN5:AV7" si="1">_xlfn.FORECAST.LINEAR(AN$4,$AC5:$AL5,$AC$4:$AL$4)</f>
        <v>2884618602222.625</v>
      </c>
      <c r="AO5" s="161">
        <f t="shared" si="1"/>
        <v>2925293605706.1406</v>
      </c>
      <c r="AP5" s="161">
        <f t="shared" si="1"/>
        <v>2965968609189.6563</v>
      </c>
      <c r="AQ5" s="161">
        <f t="shared" si="1"/>
        <v>3006643612673.1719</v>
      </c>
      <c r="AR5" s="161">
        <f t="shared" si="1"/>
        <v>3047318616156.6719</v>
      </c>
      <c r="AS5" s="161">
        <f t="shared" si="1"/>
        <v>3087993619640.1875</v>
      </c>
      <c r="AT5" s="161">
        <f t="shared" si="1"/>
        <v>3128668623123.7031</v>
      </c>
      <c r="AU5" s="161">
        <f t="shared" si="1"/>
        <v>3169343626607.2188</v>
      </c>
      <c r="AV5" s="161">
        <f t="shared" si="1"/>
        <v>3210018630090.7344</v>
      </c>
      <c r="AW5" s="190">
        <f>(AV5/R5)^(1/30)-1</f>
        <v>1.344081462763258E-2</v>
      </c>
    </row>
    <row r="6" spans="1:49" ht="13.5" customHeight="1">
      <c r="A6" s="239" t="s">
        <v>539</v>
      </c>
      <c r="B6" s="240">
        <v>6.7649999999999997</v>
      </c>
      <c r="C6" s="240">
        <v>27.69</v>
      </c>
      <c r="D6" s="241">
        <v>27.73</v>
      </c>
      <c r="E6" s="241">
        <v>31.283000000000001</v>
      </c>
      <c r="F6" s="241">
        <v>33.979999999999997</v>
      </c>
      <c r="G6" s="241">
        <v>39.469000000000001</v>
      </c>
      <c r="H6" s="242">
        <v>51.79</v>
      </c>
      <c r="I6" s="242">
        <v>55.48</v>
      </c>
      <c r="J6" s="243"/>
      <c r="K6" s="244">
        <v>8.14</v>
      </c>
      <c r="L6" s="244">
        <v>1.62</v>
      </c>
      <c r="N6" s="239" t="s">
        <v>539</v>
      </c>
      <c r="O6" s="159">
        <f t="shared" si="0"/>
        <v>268277361117.14999</v>
      </c>
      <c r="P6" s="159">
        <f t="shared" si="0"/>
        <v>1098093145503.9</v>
      </c>
      <c r="Q6" s="161" cm="1">
        <f t="array" ref="Q6">TREND($P24:$Q24,$P$22:$Q$22,Q$4)</f>
        <v>1098319755037.1001</v>
      </c>
      <c r="R6" s="161" cm="1">
        <f t="array" ref="R6">TREND($P24:$Q24,$P$22:$Q$22,R$4)</f>
        <v>1098546364570.3</v>
      </c>
      <c r="S6" s="161" cm="1">
        <f t="array" ref="S6">TREND($P24:$Q24,$P$22:$Q$22,S$4)</f>
        <v>1098772974103.5001</v>
      </c>
      <c r="T6" s="161" cm="1">
        <f t="array" ref="T6">TREND($P24:$Q24,$P$22:$Q$22,T$4)</f>
        <v>1098999583636.7002</v>
      </c>
      <c r="U6" s="161" cm="1">
        <f t="array" ref="U6">TREND($P24:$Q24,$P$22:$Q$22,U$4)</f>
        <v>1099226193169.9001</v>
      </c>
      <c r="V6" s="161" cm="1">
        <f t="array" ref="V6">TREND($P24:$Q24,$P$22:$Q$22,V$4)</f>
        <v>1099452802703.1001</v>
      </c>
      <c r="W6" s="168">
        <f>D6*$A$22</f>
        <v>1099679412236.3</v>
      </c>
      <c r="X6" s="161" cm="1">
        <f t="array" ref="X6">TREND($Q24:$R24,$Q$22:$R$22,X$4)</f>
        <v>1127859440737.3906</v>
      </c>
      <c r="Y6" s="161" cm="1">
        <f t="array" ref="Y6">TREND($Q24:$R24,$Q$22:$R$22,Y$4)</f>
        <v>1156039469238.4766</v>
      </c>
      <c r="Z6" s="161" cm="1">
        <f t="array" ref="Z6">TREND($Q24:$R24,$Q$22:$R$22,Z$4)</f>
        <v>1184219497739.5625</v>
      </c>
      <c r="AA6" s="161" cm="1">
        <f t="array" ref="AA6">TREND($Q24:$R24,$Q$22:$R$22,AA$4)</f>
        <v>1212399526240.6484</v>
      </c>
      <c r="AB6" s="168">
        <f>E6*$A$22</f>
        <v>1240579554741.73</v>
      </c>
      <c r="AC6" s="161" cm="1">
        <f t="array" ref="AC6">TREND($R24:$S24,$R$22:$S$22,AC$4)</f>
        <v>1261970361628.1406</v>
      </c>
      <c r="AD6" s="161" cm="1">
        <f t="array" ref="AD6">TREND($R24:$S24,$R$22:$S$22,AD$4)</f>
        <v>1283361168514.5547</v>
      </c>
      <c r="AE6" s="161" cm="1">
        <f t="array" ref="AE6">TREND($R24:$S24,$R$22:$S$22,AE$4)</f>
        <v>1304751975400.9688</v>
      </c>
      <c r="AF6" s="161" cm="1">
        <f t="array" ref="AF6">TREND($R24:$S24,$R$22:$S$22,AF$4)</f>
        <v>1326142782287.3828</v>
      </c>
      <c r="AG6" s="168">
        <f>F6*$A$22</f>
        <v>1347533589173.7998</v>
      </c>
      <c r="AH6" s="161" cm="1">
        <f t="array" ref="AH6">TREND($S24:$T24,$S$22:$T$22,AH$4)</f>
        <v>1391068679644.5313</v>
      </c>
      <c r="AI6" s="161" cm="1">
        <f t="array" ref="AI6">TREND($S24:$T24,$S$22:$T$22,AI$4)</f>
        <v>1434603770115.2344</v>
      </c>
      <c r="AJ6" s="161" cm="1">
        <f t="array" ref="AJ6">TREND($S24:$T24,$S$22:$T$22,AJ$4)</f>
        <v>1478138860585.9531</v>
      </c>
      <c r="AK6" s="161" cm="1">
        <f t="array" ref="AK6">TREND($S24:$T24,$S$22:$T$22,AK$4)</f>
        <v>1521673951056.6719</v>
      </c>
      <c r="AL6" s="168">
        <f>G6*$A$22</f>
        <v>1565209041527.3901</v>
      </c>
      <c r="AM6" s="161">
        <f>_xlfn.FORECAST.LINEAR(AM$4,$AC6:$AL6,$AC$4:$AL$4)</f>
        <v>1579218420552.375</v>
      </c>
      <c r="AN6" s="161">
        <f t="shared" si="1"/>
        <v>1613358966472.1719</v>
      </c>
      <c r="AO6" s="161">
        <f t="shared" si="1"/>
        <v>1647499512391.9766</v>
      </c>
      <c r="AP6" s="161">
        <f t="shared" si="1"/>
        <v>1681640058311.7813</v>
      </c>
      <c r="AQ6" s="161">
        <f t="shared" si="1"/>
        <v>1715780604231.5781</v>
      </c>
      <c r="AR6" s="161">
        <f t="shared" si="1"/>
        <v>1749921150151.3828</v>
      </c>
      <c r="AS6" s="161">
        <f t="shared" si="1"/>
        <v>1784061696071.1797</v>
      </c>
      <c r="AT6" s="161">
        <f t="shared" si="1"/>
        <v>1818202241990.9844</v>
      </c>
      <c r="AU6" s="161">
        <f t="shared" si="1"/>
        <v>1852342787910.7891</v>
      </c>
      <c r="AV6" s="161">
        <f t="shared" si="1"/>
        <v>1886483333830.5859</v>
      </c>
      <c r="AW6" s="190"/>
    </row>
    <row r="7" spans="1:49" ht="13.5" customHeight="1">
      <c r="A7" s="239" t="s">
        <v>540</v>
      </c>
      <c r="B7" s="240">
        <v>12.561</v>
      </c>
      <c r="C7" s="240">
        <v>25.864999999999998</v>
      </c>
      <c r="D7" s="241">
        <v>28.533999999999999</v>
      </c>
      <c r="E7" s="241">
        <v>30.09</v>
      </c>
      <c r="F7" s="241">
        <v>31.105</v>
      </c>
      <c r="G7" s="241">
        <v>31.792999999999999</v>
      </c>
      <c r="H7" s="242">
        <v>48.38</v>
      </c>
      <c r="I7" s="242">
        <v>44.69</v>
      </c>
      <c r="J7" s="243"/>
      <c r="K7" s="244">
        <v>4.09</v>
      </c>
      <c r="L7" s="244">
        <v>0.94</v>
      </c>
      <c r="N7" s="239" t="s">
        <v>540</v>
      </c>
      <c r="O7" s="162">
        <f t="shared" si="0"/>
        <v>498127410641.90997</v>
      </c>
      <c r="P7" s="162">
        <f t="shared" si="0"/>
        <v>1025719725838.1499</v>
      </c>
      <c r="Q7" s="178" cm="1">
        <f t="array" ref="Q7">TREND($P25:$Q25,$P$22:$Q$22,Q$4)</f>
        <v>1040840246940.918</v>
      </c>
      <c r="R7" s="178" cm="1">
        <f t="array" ref="R7">TREND($P25:$Q25,$P$22:$Q$22,R$4)</f>
        <v>1055960768043.6875</v>
      </c>
      <c r="S7" s="178" cm="1">
        <f t="array" ref="S7">TREND($P25:$Q25,$P$22:$Q$22,S$4)</f>
        <v>1071081289146.4609</v>
      </c>
      <c r="T7" s="178" cm="1">
        <f t="array" ref="T7">TREND($P25:$Q25,$P$22:$Q$22,T$4)</f>
        <v>1086201810249.2305</v>
      </c>
      <c r="U7" s="178" cm="1">
        <f t="array" ref="U7">TREND($P25:$Q25,$P$22:$Q$22,U$4)</f>
        <v>1101322331352</v>
      </c>
      <c r="V7" s="178" cm="1">
        <f t="array" ref="V7">TREND($P25:$Q25,$P$22:$Q$22,V$4)</f>
        <v>1116442852454.7695</v>
      </c>
      <c r="W7" s="179">
        <f>D7*$A$22</f>
        <v>1131563373557.54</v>
      </c>
      <c r="X7" s="178" cm="1">
        <f t="array" ref="X7">TREND($Q25:$R25,$Q$22:$R$22,X$4)</f>
        <v>1143904528735.6133</v>
      </c>
      <c r="Y7" s="178" cm="1">
        <f t="array" ref="Y7">TREND($Q25:$R25,$Q$22:$R$22,Y$4)</f>
        <v>1156245683913.6836</v>
      </c>
      <c r="Z7" s="178" cm="1">
        <f t="array" ref="Z7">TREND($Q25:$R25,$Q$22:$R$22,Z$4)</f>
        <v>1168586839091.7578</v>
      </c>
      <c r="AA7" s="178" cm="1">
        <f t="array" ref="AA7">TREND($Q25:$R25,$Q$22:$R$22,AA$4)</f>
        <v>1180927994269.8281</v>
      </c>
      <c r="AB7" s="179">
        <f>E7*$A$22</f>
        <v>1193269149447.8999</v>
      </c>
      <c r="AC7" s="178" cm="1">
        <f t="array" ref="AC7">TREND($R25:$S25,$R$22:$S$22,AC$4)</f>
        <v>1201319453114.8301</v>
      </c>
      <c r="AD7" s="178" cm="1">
        <f t="array" ref="AD7">TREND($R25:$S25,$R$22:$S$22,AD$4)</f>
        <v>1209369756781.7598</v>
      </c>
      <c r="AE7" s="178" cm="1">
        <f t="array" ref="AE7">TREND($R25:$S25,$R$22:$S$22,AE$4)</f>
        <v>1217420060448.6895</v>
      </c>
      <c r="AF7" s="178" cm="1">
        <f t="array" ref="AF7">TREND($R25:$S25,$R$22:$S$22,AF$4)</f>
        <v>1225470364115.6211</v>
      </c>
      <c r="AG7" s="179">
        <f>F7*$A$22</f>
        <v>1233520667782.55</v>
      </c>
      <c r="AH7" s="178" cm="1">
        <f t="array" ref="AH7">TREND($S25:$T25,$S$22:$T$22,AH$4)</f>
        <v>1238977425342.0039</v>
      </c>
      <c r="AI7" s="178" cm="1">
        <f t="array" ref="AI7">TREND($S25:$T25,$S$22:$T$22,AI$4)</f>
        <v>1244434182901.4609</v>
      </c>
      <c r="AJ7" s="178" cm="1">
        <f t="array" ref="AJ7">TREND($S25:$T25,$S$22:$T$22,AJ$4)</f>
        <v>1249890940460.916</v>
      </c>
      <c r="AK7" s="178" cm="1">
        <f t="array" ref="AK7">TREND($S25:$T25,$S$22:$T$22,AK$4)</f>
        <v>1255347698020.373</v>
      </c>
      <c r="AL7" s="179">
        <f>G7*$A$22</f>
        <v>1260804455579.8301</v>
      </c>
      <c r="AM7" s="178">
        <f t="shared" ref="AM7" si="2">_xlfn.FORECAST.LINEAR(AM$4,$AC7:$AL7,$AC$4:$AL$4)</f>
        <v>1269719274615.916</v>
      </c>
      <c r="AN7" s="178">
        <f t="shared" si="1"/>
        <v>1276276324463.3906</v>
      </c>
      <c r="AO7" s="178">
        <f t="shared" si="1"/>
        <v>1282833374310.8672</v>
      </c>
      <c r="AP7" s="178">
        <f t="shared" si="1"/>
        <v>1289390424158.3418</v>
      </c>
      <c r="AQ7" s="178">
        <f t="shared" si="1"/>
        <v>1295947474005.8164</v>
      </c>
      <c r="AR7" s="178">
        <f t="shared" si="1"/>
        <v>1302504523853.291</v>
      </c>
      <c r="AS7" s="178">
        <f t="shared" si="1"/>
        <v>1309061573700.7676</v>
      </c>
      <c r="AT7" s="178">
        <f t="shared" si="1"/>
        <v>1315618623548.2422</v>
      </c>
      <c r="AU7" s="178">
        <f t="shared" si="1"/>
        <v>1322175673395.7168</v>
      </c>
      <c r="AV7" s="178">
        <f t="shared" si="1"/>
        <v>1328732723243.1934</v>
      </c>
      <c r="AW7" s="187"/>
    </row>
    <row r="8" spans="1:49" s="245" customFormat="1" ht="3" customHeight="1">
      <c r="A8" s="58"/>
      <c r="B8" s="59"/>
      <c r="C8" s="59"/>
      <c r="D8" s="60"/>
      <c r="E8" s="60"/>
      <c r="F8" s="60"/>
      <c r="G8" s="60"/>
      <c r="H8" s="60"/>
      <c r="I8" s="60"/>
      <c r="J8" s="62"/>
      <c r="K8" s="62"/>
      <c r="L8" s="62"/>
      <c r="M8" s="38"/>
      <c r="N8" s="58"/>
      <c r="O8" s="159"/>
      <c r="P8" s="15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7"/>
    </row>
    <row r="9" spans="1:49" ht="13.5" customHeight="1">
      <c r="A9" s="233" t="s">
        <v>541</v>
      </c>
      <c r="B9" s="234"/>
      <c r="C9" s="234"/>
      <c r="D9" s="235"/>
      <c r="E9" s="235"/>
      <c r="F9" s="235"/>
      <c r="G9" s="235"/>
      <c r="H9" s="246"/>
      <c r="I9" s="246"/>
      <c r="J9" s="243"/>
      <c r="K9" s="246"/>
      <c r="L9" s="246"/>
      <c r="N9" s="233" t="s">
        <v>548</v>
      </c>
      <c r="O9" s="159"/>
      <c r="P9" s="159"/>
      <c r="Q9" s="252">
        <f>Q5/P5-1</f>
        <v>7.1826718042711235E-3</v>
      </c>
      <c r="R9" s="252">
        <f t="shared" ref="R9:AV9" si="3">R5/Q5-1</f>
        <v>7.1314489469964659E-3</v>
      </c>
      <c r="S9" s="252">
        <f t="shared" si="3"/>
        <v>7.0809515028595893E-3</v>
      </c>
      <c r="T9" s="252">
        <f t="shared" si="3"/>
        <v>7.0311641703588723E-3</v>
      </c>
      <c r="U9" s="252">
        <f t="shared" si="3"/>
        <v>6.9820720753477339E-3</v>
      </c>
      <c r="V9" s="252">
        <f t="shared" si="3"/>
        <v>6.9336607562020536E-3</v>
      </c>
      <c r="W9" s="252">
        <f t="shared" si="3"/>
        <v>6.8859161496266363E-3</v>
      </c>
      <c r="X9" s="252">
        <f t="shared" si="3"/>
        <v>1.8179875333925066E-2</v>
      </c>
      <c r="Y9" s="252">
        <f t="shared" si="3"/>
        <v>1.7855268773567801E-2</v>
      </c>
      <c r="Z9" s="252">
        <f t="shared" si="3"/>
        <v>1.7542050742723969E-2</v>
      </c>
      <c r="AA9" s="252">
        <f t="shared" si="3"/>
        <v>1.7239632239191227E-2</v>
      </c>
      <c r="AB9" s="252">
        <f t="shared" si="3"/>
        <v>1.6947464189185135E-2</v>
      </c>
      <c r="AC9" s="252">
        <f t="shared" si="3"/>
        <v>1.210696444313597E-2</v>
      </c>
      <c r="AD9" s="252">
        <f t="shared" si="3"/>
        <v>1.1962139248591575E-2</v>
      </c>
      <c r="AE9" s="252">
        <f t="shared" si="3"/>
        <v>1.1820737935390513E-2</v>
      </c>
      <c r="AF9" s="252">
        <f t="shared" si="3"/>
        <v>1.1682640503601016E-2</v>
      </c>
      <c r="AG9" s="252">
        <f t="shared" si="3"/>
        <v>1.1547732496216545E-2</v>
      </c>
      <c r="AH9" s="252">
        <f t="shared" si="3"/>
        <v>1.9011114189831035E-2</v>
      </c>
      <c r="AI9" s="252">
        <f t="shared" si="3"/>
        <v>1.8656434581631132E-2</v>
      </c>
      <c r="AJ9" s="252">
        <f t="shared" si="3"/>
        <v>1.8314746707792207E-2</v>
      </c>
      <c r="AK9" s="252">
        <f t="shared" si="3"/>
        <v>1.7985349585679433E-2</v>
      </c>
      <c r="AL9" s="252">
        <f t="shared" si="3"/>
        <v>1.7667591771340918E-2</v>
      </c>
      <c r="AM9" s="252">
        <f t="shared" si="3"/>
        <v>8.1129838668145826E-3</v>
      </c>
      <c r="AN9" s="252">
        <f t="shared" si="3"/>
        <v>1.4302324244944042E-2</v>
      </c>
      <c r="AO9" s="252">
        <f t="shared" si="3"/>
        <v>1.4100652145893733E-2</v>
      </c>
      <c r="AP9" s="252">
        <f t="shared" si="3"/>
        <v>1.3904588381888905E-2</v>
      </c>
      <c r="AQ9" s="252">
        <f t="shared" si="3"/>
        <v>1.3713902216459628E-2</v>
      </c>
      <c r="AR9" s="252">
        <f t="shared" si="3"/>
        <v>1.3528375399083803E-2</v>
      </c>
      <c r="AS9" s="252">
        <f t="shared" si="3"/>
        <v>1.3347801331918374E-2</v>
      </c>
      <c r="AT9" s="252">
        <f t="shared" si="3"/>
        <v>1.3171984302304152E-2</v>
      </c>
      <c r="AU9" s="252">
        <f t="shared" si="3"/>
        <v>1.3000738775238219E-2</v>
      </c>
      <c r="AV9" s="252">
        <f t="shared" si="3"/>
        <v>1.2833888740255706E-2</v>
      </c>
      <c r="AW9" s="187"/>
    </row>
    <row r="10" spans="1:49" ht="13.5" customHeight="1">
      <c r="A10" s="239" t="s">
        <v>148</v>
      </c>
      <c r="B10" s="240">
        <v>5.6529999999999996</v>
      </c>
      <c r="C10" s="240">
        <v>27.195</v>
      </c>
      <c r="D10" s="241">
        <v>27.298999999999999</v>
      </c>
      <c r="E10" s="241">
        <v>30.882000000000001</v>
      </c>
      <c r="F10" s="241">
        <v>33.612000000000002</v>
      </c>
      <c r="G10" s="241">
        <v>39.131</v>
      </c>
      <c r="H10" s="242">
        <v>50.87</v>
      </c>
      <c r="I10" s="242">
        <v>55.01</v>
      </c>
      <c r="J10" s="243"/>
      <c r="K10" s="244">
        <v>9.1199999999999992</v>
      </c>
      <c r="L10" s="244">
        <v>1.67</v>
      </c>
      <c r="N10" s="50"/>
      <c r="O10" s="259"/>
      <c r="P10" s="259"/>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7"/>
    </row>
    <row r="11" spans="1:49" ht="13.5" customHeight="1">
      <c r="A11" s="239" t="s">
        <v>85</v>
      </c>
      <c r="B11" s="240">
        <v>13.058999999999999</v>
      </c>
      <c r="C11" s="240">
        <v>26.027999999999999</v>
      </c>
      <c r="D11" s="241">
        <v>28.568999999999999</v>
      </c>
      <c r="E11" s="241">
        <v>30.076000000000001</v>
      </c>
      <c r="F11" s="241">
        <v>31.044</v>
      </c>
      <c r="G11" s="241">
        <v>31.693000000000001</v>
      </c>
      <c r="H11" s="242">
        <v>48.69</v>
      </c>
      <c r="I11" s="242">
        <v>44.55</v>
      </c>
      <c r="J11" s="243"/>
      <c r="K11" s="244">
        <v>3.91</v>
      </c>
      <c r="L11" s="244">
        <v>0.9</v>
      </c>
      <c r="N11" s="50"/>
      <c r="O11" s="259"/>
      <c r="P11" s="259"/>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7"/>
    </row>
    <row r="12" spans="1:49" s="245" customFormat="1" ht="3" customHeight="1">
      <c r="A12" s="58"/>
      <c r="B12" s="59"/>
      <c r="C12" s="59"/>
      <c r="D12" s="60"/>
      <c r="E12" s="60"/>
      <c r="F12" s="60"/>
      <c r="G12" s="60"/>
      <c r="H12" s="60"/>
      <c r="I12" s="60"/>
      <c r="J12" s="62"/>
      <c r="K12" s="62"/>
      <c r="L12" s="62"/>
      <c r="M12" s="63"/>
      <c r="N12" s="255"/>
      <c r="O12" s="259"/>
      <c r="P12" s="259"/>
      <c r="Q12" s="161"/>
      <c r="R12" s="161"/>
      <c r="S12" s="161"/>
      <c r="T12" s="161"/>
      <c r="U12" s="161"/>
      <c r="V12" s="161"/>
      <c r="W12" s="256"/>
      <c r="X12" s="161"/>
      <c r="Y12" s="161"/>
      <c r="Z12" s="161"/>
      <c r="AA12" s="161"/>
      <c r="AB12" s="256"/>
      <c r="AC12" s="161"/>
      <c r="AD12" s="161"/>
      <c r="AE12" s="161"/>
      <c r="AF12" s="161"/>
      <c r="AG12" s="256"/>
      <c r="AH12" s="161"/>
      <c r="AI12" s="161"/>
      <c r="AJ12" s="161"/>
      <c r="AK12" s="161"/>
      <c r="AL12" s="256"/>
      <c r="AM12" s="161"/>
      <c r="AN12" s="161"/>
      <c r="AO12" s="161"/>
      <c r="AP12" s="161"/>
      <c r="AQ12" s="161"/>
      <c r="AR12" s="161"/>
      <c r="AS12" s="161"/>
      <c r="AT12" s="161"/>
      <c r="AU12" s="161"/>
      <c r="AV12" s="161"/>
      <c r="AW12" s="187"/>
    </row>
    <row r="13" spans="1:49" ht="13.5" customHeight="1">
      <c r="A13" s="233" t="s">
        <v>542</v>
      </c>
      <c r="B13" s="234"/>
      <c r="C13" s="234"/>
      <c r="D13" s="235"/>
      <c r="E13" s="235"/>
      <c r="F13" s="235"/>
      <c r="G13" s="235"/>
      <c r="H13" s="236"/>
      <c r="I13" s="236"/>
      <c r="J13" s="237"/>
      <c r="K13" s="238"/>
      <c r="L13" s="238"/>
      <c r="N13" s="45"/>
      <c r="O13" s="259"/>
      <c r="P13" s="259"/>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90"/>
    </row>
    <row r="14" spans="1:49" ht="13.5" customHeight="1">
      <c r="A14" s="239" t="s">
        <v>543</v>
      </c>
      <c r="B14" s="240">
        <v>5.7679999999999998</v>
      </c>
      <c r="C14" s="240">
        <v>23.937000000000001</v>
      </c>
      <c r="D14" s="241">
        <v>24.091000000000001</v>
      </c>
      <c r="E14" s="241">
        <v>27.452999999999999</v>
      </c>
      <c r="F14" s="241">
        <v>30.027999999999999</v>
      </c>
      <c r="G14" s="241">
        <v>35.454999999999998</v>
      </c>
      <c r="H14" s="242">
        <v>44.77</v>
      </c>
      <c r="I14" s="242">
        <v>49.84</v>
      </c>
      <c r="J14" s="243"/>
      <c r="K14" s="244">
        <v>8.23</v>
      </c>
      <c r="L14" s="244">
        <v>1.8</v>
      </c>
      <c r="N14" s="50"/>
      <c r="O14" s="259"/>
      <c r="P14" s="259"/>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7"/>
    </row>
    <row r="15" spans="1:49" ht="13.5" customHeight="1">
      <c r="A15" s="239" t="s">
        <v>544</v>
      </c>
      <c r="B15" s="240">
        <v>0.55600000000000005</v>
      </c>
      <c r="C15" s="240">
        <v>3.5569999999999999</v>
      </c>
      <c r="D15" s="241">
        <v>3.4049999999999998</v>
      </c>
      <c r="E15" s="241">
        <v>3.585</v>
      </c>
      <c r="F15" s="241">
        <v>3.698</v>
      </c>
      <c r="G15" s="241">
        <v>3.7549999999999999</v>
      </c>
      <c r="H15" s="242">
        <v>6.65</v>
      </c>
      <c r="I15" s="242">
        <v>5.28</v>
      </c>
      <c r="J15" s="243"/>
      <c r="K15" s="244">
        <v>10.86</v>
      </c>
      <c r="L15" s="244">
        <v>0.25</v>
      </c>
      <c r="N15" s="50"/>
      <c r="O15" s="259"/>
      <c r="P15" s="259"/>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7"/>
    </row>
    <row r="16" spans="1:49" ht="13.5" customHeight="1">
      <c r="A16" s="239" t="s">
        <v>120</v>
      </c>
      <c r="B16" s="240">
        <v>3.3079999999999998</v>
      </c>
      <c r="C16" s="240">
        <v>9.9039999999999999</v>
      </c>
      <c r="D16" s="241">
        <v>11.444000000000001</v>
      </c>
      <c r="E16" s="241">
        <v>12.468</v>
      </c>
      <c r="F16" s="241">
        <v>13.208</v>
      </c>
      <c r="G16" s="241">
        <v>13.795999999999999</v>
      </c>
      <c r="H16" s="242">
        <v>18.52</v>
      </c>
      <c r="I16" s="242">
        <v>19.39</v>
      </c>
      <c r="J16" s="243"/>
      <c r="K16" s="244">
        <v>6.28</v>
      </c>
      <c r="L16" s="244">
        <v>1.52</v>
      </c>
      <c r="N16" s="50"/>
      <c r="O16" s="259"/>
      <c r="P16" s="259"/>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7"/>
    </row>
    <row r="17" spans="1:49" ht="13.5" customHeight="1">
      <c r="A17" s="239" t="s">
        <v>545</v>
      </c>
      <c r="B17" s="240">
        <v>0</v>
      </c>
      <c r="C17" s="240">
        <v>1.2390000000000001</v>
      </c>
      <c r="D17" s="241">
        <v>1.452</v>
      </c>
      <c r="E17" s="241">
        <v>1.526</v>
      </c>
      <c r="F17" s="241">
        <v>1.4370000000000001</v>
      </c>
      <c r="G17" s="241">
        <v>1.3149999999999999</v>
      </c>
      <c r="H17" s="242">
        <v>2.3199999999999998</v>
      </c>
      <c r="I17" s="242">
        <v>1.85</v>
      </c>
      <c r="J17" s="243"/>
      <c r="K17" s="244" t="s">
        <v>39</v>
      </c>
      <c r="L17" s="244">
        <v>0.27</v>
      </c>
      <c r="N17" s="50"/>
      <c r="O17" s="259"/>
      <c r="P17" s="259"/>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7"/>
    </row>
    <row r="18" spans="1:49" ht="13.5" customHeight="1">
      <c r="A18" s="239" t="s">
        <v>546</v>
      </c>
      <c r="B18" s="240">
        <v>7.3529999999999998</v>
      </c>
      <c r="C18" s="240">
        <v>10.9</v>
      </c>
      <c r="D18" s="241">
        <v>10.433</v>
      </c>
      <c r="E18" s="241">
        <v>10.444000000000001</v>
      </c>
      <c r="F18" s="241">
        <v>10.455</v>
      </c>
      <c r="G18" s="241">
        <v>10.427</v>
      </c>
      <c r="H18" s="242">
        <v>20.39</v>
      </c>
      <c r="I18" s="242">
        <v>14.66</v>
      </c>
      <c r="J18" s="243"/>
      <c r="K18" s="244">
        <v>2.21</v>
      </c>
      <c r="L18" s="244">
        <v>-0.2</v>
      </c>
      <c r="N18" s="50"/>
      <c r="O18" s="259"/>
      <c r="P18" s="259"/>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7"/>
    </row>
    <row r="19" spans="1:49" ht="13.5" customHeight="1">
      <c r="A19" s="239" t="s">
        <v>547</v>
      </c>
      <c r="B19" s="240">
        <v>1.9</v>
      </c>
      <c r="C19" s="240">
        <v>3.8220000000000001</v>
      </c>
      <c r="D19" s="241">
        <v>5.2060000000000004</v>
      </c>
      <c r="E19" s="241">
        <v>5.6520000000000001</v>
      </c>
      <c r="F19" s="241">
        <v>6.0049999999999999</v>
      </c>
      <c r="G19" s="241">
        <v>6.2549999999999999</v>
      </c>
      <c r="H19" s="242">
        <v>7.15</v>
      </c>
      <c r="I19" s="242">
        <v>8.7899999999999991</v>
      </c>
      <c r="J19" s="243"/>
      <c r="K19" s="244">
        <v>3.96</v>
      </c>
      <c r="L19" s="244">
        <v>2.2599999999999998</v>
      </c>
      <c r="M19" s="63"/>
      <c r="N19" s="50"/>
      <c r="O19" s="259"/>
      <c r="P19" s="259"/>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7"/>
    </row>
    <row r="20" spans="1:49">
      <c r="H20" s="249"/>
      <c r="I20" s="249"/>
      <c r="J20" s="250"/>
      <c r="K20" s="249"/>
      <c r="L20" s="249"/>
      <c r="N20" s="257"/>
      <c r="O20" s="258"/>
      <c r="P20" s="258"/>
      <c r="Q20" s="258"/>
      <c r="R20" s="258"/>
      <c r="S20" s="258"/>
      <c r="T20" s="258"/>
      <c r="U20" s="258"/>
      <c r="V20" s="258"/>
      <c r="W20" s="258"/>
      <c r="X20" s="258"/>
      <c r="Y20" s="258"/>
      <c r="Z20" s="258"/>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row>
    <row r="21" spans="1:49">
      <c r="A21" s="322" t="s">
        <v>615</v>
      </c>
      <c r="B21" s="38"/>
      <c r="H21" s="249"/>
      <c r="I21" s="249"/>
      <c r="J21" s="250"/>
      <c r="K21" s="249"/>
      <c r="L21" s="249"/>
      <c r="N21" s="39" t="s">
        <v>449</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A22" s="175">
        <v>39656668310</v>
      </c>
      <c r="B22" s="320" t="s">
        <v>29</v>
      </c>
      <c r="H22" s="249"/>
      <c r="I22" s="249"/>
      <c r="J22" s="250"/>
      <c r="K22" s="249"/>
      <c r="L22" s="249"/>
      <c r="N22" s="39"/>
      <c r="O22" s="154">
        <v>2000</v>
      </c>
      <c r="P22" s="154">
        <v>2018</v>
      </c>
      <c r="Q22" s="166">
        <v>2025</v>
      </c>
      <c r="R22" s="166">
        <v>2030</v>
      </c>
      <c r="S22" s="166">
        <v>2035</v>
      </c>
      <c r="T22" s="166">
        <v>2040</v>
      </c>
      <c r="U22" s="38"/>
      <c r="V22" s="38"/>
      <c r="W22" s="38"/>
      <c r="X22" s="38"/>
      <c r="Y22" s="38"/>
      <c r="Z22" s="186"/>
      <c r="AA22" s="38"/>
      <c r="AB22" s="38"/>
      <c r="AC22" s="38"/>
      <c r="AD22" s="38"/>
      <c r="AE22" s="38"/>
      <c r="AF22" s="38"/>
      <c r="AG22" s="38"/>
      <c r="AH22" s="38"/>
      <c r="AI22" s="38"/>
      <c r="AJ22" s="38"/>
      <c r="AK22" s="38"/>
      <c r="AL22" s="38"/>
      <c r="AM22" s="38"/>
      <c r="AN22" s="38"/>
      <c r="AO22" s="38"/>
      <c r="AP22" s="38"/>
      <c r="AQ22" s="38"/>
      <c r="AR22" s="38"/>
      <c r="AS22" s="38"/>
      <c r="AT22" s="188"/>
      <c r="AU22" s="38"/>
      <c r="AV22" s="38"/>
    </row>
    <row r="23" spans="1:49">
      <c r="H23" s="249"/>
      <c r="I23" s="249"/>
      <c r="J23" s="250"/>
      <c r="K23" s="249"/>
      <c r="L23" s="249"/>
      <c r="N23" s="233" t="s">
        <v>538</v>
      </c>
      <c r="O23" s="253">
        <f>O5</f>
        <v>750462791098.43994</v>
      </c>
      <c r="P23" s="253">
        <f>P5</f>
        <v>2120124801189.2202</v>
      </c>
      <c r="Q23" s="254">
        <f>W5</f>
        <v>2226721925606.5</v>
      </c>
      <c r="R23" s="254">
        <f>AB5</f>
        <v>2429129560660.7397</v>
      </c>
      <c r="S23" s="254">
        <f>AG5</f>
        <v>2576176486754.2202</v>
      </c>
      <c r="T23" s="254">
        <f>AL5</f>
        <v>2821056413568.4702</v>
      </c>
      <c r="U23" s="38"/>
      <c r="V23" s="38"/>
      <c r="W23" s="38"/>
      <c r="X23" s="38"/>
      <c r="Y23" s="38"/>
      <c r="Z23" s="186"/>
      <c r="AA23" s="38"/>
      <c r="AB23" s="38"/>
      <c r="AC23" s="38"/>
      <c r="AD23" s="38"/>
      <c r="AE23" s="38"/>
      <c r="AF23" s="38"/>
      <c r="AG23" s="38"/>
      <c r="AH23" s="38"/>
      <c r="AI23" s="38"/>
      <c r="AJ23" s="38"/>
      <c r="AK23" s="38"/>
      <c r="AL23" s="38"/>
      <c r="AM23" s="38"/>
      <c r="AN23" s="38"/>
      <c r="AO23" s="38"/>
      <c r="AP23" s="38"/>
      <c r="AQ23" s="38"/>
      <c r="AR23" s="38"/>
      <c r="AS23" s="38"/>
      <c r="AT23" s="189"/>
      <c r="AU23" s="181"/>
      <c r="AV23" s="181"/>
      <c r="AW23" s="187"/>
    </row>
    <row r="24" spans="1:49">
      <c r="H24" s="249"/>
      <c r="I24" s="249"/>
      <c r="J24" s="250"/>
      <c r="K24" s="249"/>
      <c r="L24" s="249"/>
      <c r="N24" s="239" t="s">
        <v>539</v>
      </c>
      <c r="O24" s="253">
        <f t="shared" ref="O24:P25" si="4">O6</f>
        <v>268277361117.14999</v>
      </c>
      <c r="P24" s="253">
        <f t="shared" si="4"/>
        <v>1098093145503.9</v>
      </c>
      <c r="Q24" s="254">
        <f t="shared" ref="Q24:Q25" si="5">W6</f>
        <v>1099679412236.3</v>
      </c>
      <c r="R24" s="254">
        <f t="shared" ref="R24:R25" si="6">AB6</f>
        <v>1240579554741.73</v>
      </c>
      <c r="S24" s="254">
        <f t="shared" ref="S24:S25" si="7">AG6</f>
        <v>1347533589173.7998</v>
      </c>
      <c r="T24" s="254">
        <f t="shared" ref="T24:T25" si="8">AL6</f>
        <v>1565209041527.3901</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9"/>
      <c r="I25" s="249"/>
      <c r="J25" s="250"/>
      <c r="K25" s="249"/>
      <c r="L25" s="249"/>
      <c r="N25" s="239" t="s">
        <v>540</v>
      </c>
      <c r="O25" s="253">
        <f t="shared" si="4"/>
        <v>498127410641.90997</v>
      </c>
      <c r="P25" s="253">
        <f t="shared" si="4"/>
        <v>1025719725838.1499</v>
      </c>
      <c r="Q25" s="254">
        <f t="shared" si="5"/>
        <v>1131563373557.54</v>
      </c>
      <c r="R25" s="254">
        <f t="shared" si="6"/>
        <v>1193269149447.8999</v>
      </c>
      <c r="S25" s="254">
        <f t="shared" si="7"/>
        <v>1233520667782.55</v>
      </c>
      <c r="T25" s="254">
        <f t="shared" si="8"/>
        <v>1260804455579.8301</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sheetData>
  <mergeCells count="4">
    <mergeCell ref="A1:L1"/>
    <mergeCell ref="A2:L2"/>
    <mergeCell ref="H3:I3"/>
    <mergeCell ref="K3:L3"/>
  </mergeCells>
  <phoneticPr fontId="3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D53F5-E114-4557-8261-402A0C0A1141}">
  <dimension ref="A1:AW105"/>
  <sheetViews>
    <sheetView workbookViewId="0">
      <selection activeCell="AM5" sqref="AM5"/>
    </sheetView>
  </sheetViews>
  <sheetFormatPr defaultColWidth="9.08203125" defaultRowHeight="17"/>
  <cols>
    <col min="1" max="1" width="20.6640625" style="226" customWidth="1"/>
    <col min="2" max="3" width="6.1640625" style="226" customWidth="1"/>
    <col min="4" max="4" width="6.1640625" style="226" customWidth="1" collapsed="1"/>
    <col min="5" max="7" width="6.1640625" style="226" customWidth="1"/>
    <col min="8" max="9" width="5.58203125" style="226" customWidth="1"/>
    <col min="10" max="10" width="0.6640625" style="245" customWidth="1"/>
    <col min="11" max="12" width="5.58203125" style="226" customWidth="1"/>
    <col min="13" max="13" width="4.4140625" style="38" customWidth="1"/>
    <col min="14" max="14" width="20.6640625" style="38" customWidth="1"/>
    <col min="15" max="48" width="6.1640625" style="160" customWidth="1"/>
    <col min="49" max="49" width="9.08203125" style="38"/>
    <col min="50" max="16384" width="9.08203125" style="226"/>
  </cols>
  <sheetData>
    <row r="1" spans="1:49" ht="30" customHeight="1">
      <c r="A1" s="474" t="s">
        <v>563</v>
      </c>
      <c r="B1" s="475"/>
      <c r="C1" s="475"/>
      <c r="D1" s="475"/>
      <c r="E1" s="475"/>
      <c r="F1" s="475"/>
      <c r="G1" s="475"/>
      <c r="H1" s="475"/>
      <c r="I1" s="475"/>
      <c r="J1" s="475"/>
      <c r="K1" s="475"/>
      <c r="L1" s="475"/>
      <c r="M1" s="172">
        <v>1</v>
      </c>
      <c r="N1" s="173" t="s">
        <v>41</v>
      </c>
      <c r="O1" s="174" t="s">
        <v>28</v>
      </c>
      <c r="Q1" s="176"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6" t="s">
        <v>51</v>
      </c>
      <c r="B2" s="476"/>
      <c r="C2" s="476"/>
      <c r="D2" s="476"/>
      <c r="E2" s="476"/>
      <c r="F2" s="476"/>
      <c r="G2" s="476"/>
      <c r="H2" s="476"/>
      <c r="I2" s="476"/>
      <c r="J2" s="476"/>
      <c r="K2" s="476"/>
      <c r="L2" s="476"/>
      <c r="N2" s="163" t="s">
        <v>441</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7"/>
      <c r="B3" s="228"/>
      <c r="C3" s="228"/>
      <c r="D3" s="228"/>
      <c r="E3" s="228"/>
      <c r="F3" s="228"/>
      <c r="G3" s="228"/>
      <c r="H3" s="467" t="s">
        <v>31</v>
      </c>
      <c r="I3" s="467"/>
      <c r="J3" s="229"/>
      <c r="K3" s="467" t="s">
        <v>32</v>
      </c>
      <c r="L3" s="467"/>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7"/>
      <c r="B4" s="230">
        <v>2000</v>
      </c>
      <c r="C4" s="230">
        <v>2018</v>
      </c>
      <c r="D4" s="230">
        <v>2025</v>
      </c>
      <c r="E4" s="230">
        <v>2030</v>
      </c>
      <c r="F4" s="230">
        <v>2035</v>
      </c>
      <c r="G4" s="230">
        <v>2040</v>
      </c>
      <c r="H4" s="231">
        <v>2018</v>
      </c>
      <c r="I4" s="231">
        <v>2040</v>
      </c>
      <c r="J4" s="232"/>
      <c r="K4" s="231" t="s">
        <v>33</v>
      </c>
      <c r="L4" s="231"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6" t="s">
        <v>456</v>
      </c>
    </row>
    <row r="5" spans="1:49" ht="13.5" customHeight="1">
      <c r="A5" s="266" t="s">
        <v>564</v>
      </c>
      <c r="B5" s="268">
        <v>130.33099999999999</v>
      </c>
      <c r="C5" s="268">
        <v>163.71100000000001</v>
      </c>
      <c r="D5" s="269">
        <v>192.869</v>
      </c>
      <c r="E5" s="269">
        <v>199.166</v>
      </c>
      <c r="F5" s="269">
        <v>200.482</v>
      </c>
      <c r="G5" s="269">
        <v>198.499</v>
      </c>
      <c r="H5" s="281" t="s">
        <v>39</v>
      </c>
      <c r="I5" s="281" t="s">
        <v>39</v>
      </c>
      <c r="J5" s="270"/>
      <c r="K5" s="271">
        <v>1.27</v>
      </c>
      <c r="L5" s="271">
        <v>0.88</v>
      </c>
      <c r="N5" s="233" t="s">
        <v>538</v>
      </c>
      <c r="O5" s="159">
        <f>B7*$A$33</f>
        <v>3990174652015.5796</v>
      </c>
      <c r="P5" s="159">
        <f>C5*$A$33</f>
        <v>6492232825698.4102</v>
      </c>
      <c r="Q5" s="161" cm="1">
        <f t="array" ref="Q5">TREND($P23:$Q23,$P$22:$Q$22,Q$4)</f>
        <v>6276749820578.5</v>
      </c>
      <c r="R5" s="161" cm="1">
        <f t="array" ref="R5">TREND($P23:$Q23,$P$22:$Q$22,R$4)</f>
        <v>6061266815458.625</v>
      </c>
      <c r="S5" s="161" cm="1">
        <f t="array" ref="S5">TREND($P23:$Q23,$P$22:$Q$22,S$4)</f>
        <v>5845783810338.75</v>
      </c>
      <c r="T5" s="161" cm="1">
        <f t="array" ref="T5">TREND($P23:$Q23,$P$22:$Q$22,T$4)</f>
        <v>5630300805218.875</v>
      </c>
      <c r="U5" s="161" cm="1">
        <f t="array" ref="U5">TREND($P23:$Q23,$P$22:$Q$22,U$4)</f>
        <v>5414817800099</v>
      </c>
      <c r="V5" s="161" cm="1">
        <f t="array" ref="V5">TREND($P23:$Q23,$P$22:$Q$22,V$4)</f>
        <v>5199334794979.125</v>
      </c>
      <c r="W5" s="168">
        <f>D7*$A$33</f>
        <v>4983851789859.25</v>
      </c>
      <c r="X5" s="161" cm="1">
        <f t="array" ref="X5">TREND($Q23:$R23,$Q$22:$R$22,X$4)</f>
        <v>4998405787129.0234</v>
      </c>
      <c r="Y5" s="161" cm="1">
        <f t="array" ref="Y5">TREND($Q23:$R23,$Q$22:$R$22,Y$4)</f>
        <v>5012959784398.793</v>
      </c>
      <c r="Z5" s="161" cm="1">
        <f t="array" ref="Z5">TREND($Q23:$R23,$Q$22:$R$22,Z$4)</f>
        <v>5027513781668.5625</v>
      </c>
      <c r="AA5" s="161" cm="1">
        <f t="array" ref="AA5">TREND($Q23:$R23,$Q$22:$R$22,AA$4)</f>
        <v>5042067778938.332</v>
      </c>
      <c r="AB5" s="168">
        <f>E7*$A$33</f>
        <v>5056621776208.1006</v>
      </c>
      <c r="AC5" s="161" cm="1">
        <f t="array" ref="AC5">TREND($R23:$S23,$R$22:$S$22,AC$4)</f>
        <v>5053988573432.3164</v>
      </c>
      <c r="AD5" s="161" cm="1">
        <f t="array" ref="AD5">TREND($R23:$S23,$R$22:$S$22,AD$4)</f>
        <v>5051355370656.5322</v>
      </c>
      <c r="AE5" s="161" cm="1">
        <f t="array" ref="AE5">TREND($R23:$S23,$R$22:$S$22,AE$4)</f>
        <v>5048722167880.748</v>
      </c>
      <c r="AF5" s="161" cm="1">
        <f t="array" ref="AF5">TREND($R23:$S23,$R$22:$S$22,AF$4)</f>
        <v>5046088965104.9639</v>
      </c>
      <c r="AG5" s="168">
        <f>F7*$A$33</f>
        <v>5043455762329.1797</v>
      </c>
      <c r="AH5" s="161" cm="1">
        <f t="array" ref="AH5">TREND($S23:$T23,$S$22:$T$22,AH$4)</f>
        <v>5032304307200.4063</v>
      </c>
      <c r="AI5" s="161" cm="1">
        <f t="array" ref="AI5">TREND($S23:$T23,$S$22:$T$22,AI$4)</f>
        <v>5021152852071.6367</v>
      </c>
      <c r="AJ5" s="161" cm="1">
        <f t="array" ref="AJ5">TREND($S23:$T23,$S$22:$T$22,AJ$4)</f>
        <v>5010001396942.8633</v>
      </c>
      <c r="AK5" s="161" cm="1">
        <f t="array" ref="AK5">TREND($S23:$T23,$S$22:$T$22,AK$4)</f>
        <v>4998849941814.0898</v>
      </c>
      <c r="AL5" s="168">
        <f>G7*$A$33</f>
        <v>4987698486685.3203</v>
      </c>
      <c r="AM5" s="161">
        <f>_xlfn.FORECAST.LINEAR(AM$4,$AC5:$AL5,$AC$4:$AL$4)</f>
        <v>4987904701360.5313</v>
      </c>
      <c r="AN5" s="161">
        <f t="shared" ref="AN5:AV7" si="0">_xlfn.FORECAST.LINEAR(AN$4,$AC5:$AL5,$AC$4:$AL$4)</f>
        <v>4980367050260.2988</v>
      </c>
      <c r="AO5" s="161">
        <f t="shared" si="0"/>
        <v>4972829399160.0664</v>
      </c>
      <c r="AP5" s="161">
        <f t="shared" si="0"/>
        <v>4965291748059.8359</v>
      </c>
      <c r="AQ5" s="161">
        <f t="shared" si="0"/>
        <v>4957754096959.6035</v>
      </c>
      <c r="AR5" s="161">
        <f t="shared" si="0"/>
        <v>4950216445859.3711</v>
      </c>
      <c r="AS5" s="161">
        <f t="shared" si="0"/>
        <v>4942678794759.1406</v>
      </c>
      <c r="AT5" s="161">
        <f t="shared" si="0"/>
        <v>4935141143658.9082</v>
      </c>
      <c r="AU5" s="161">
        <f t="shared" si="0"/>
        <v>4927603492558.6758</v>
      </c>
      <c r="AV5" s="161">
        <f t="shared" si="0"/>
        <v>4920065841458.4453</v>
      </c>
      <c r="AW5" s="190">
        <f>(AV5/R5)^(1/30)-1</f>
        <v>-6.9291125871073778E-3</v>
      </c>
    </row>
    <row r="6" spans="1:49" ht="13.5" customHeight="1">
      <c r="A6" s="266" t="s">
        <v>565</v>
      </c>
      <c r="B6" s="268">
        <v>7.1630000000000003</v>
      </c>
      <c r="C6" s="268">
        <v>8.8350000000000009</v>
      </c>
      <c r="D6" s="269">
        <v>9.9939999999999998</v>
      </c>
      <c r="E6" s="269">
        <v>10.558</v>
      </c>
      <c r="F6" s="269">
        <v>11.04</v>
      </c>
      <c r="G6" s="269">
        <v>11.282999999999999</v>
      </c>
      <c r="H6" s="281" t="s">
        <v>39</v>
      </c>
      <c r="I6" s="281" t="s">
        <v>39</v>
      </c>
      <c r="J6" s="270"/>
      <c r="K6" s="271">
        <v>1.17</v>
      </c>
      <c r="L6" s="271">
        <v>1.1200000000000001</v>
      </c>
      <c r="N6" s="239" t="s">
        <v>539</v>
      </c>
      <c r="O6" s="159">
        <f t="shared" ref="O6:O7" si="1">B8*$A$33</f>
        <v>268832554473.48999</v>
      </c>
      <c r="P6" s="159">
        <f t="shared" ref="P6:P7" si="2">C6*$A$33</f>
        <v>350366664518.85004</v>
      </c>
      <c r="Q6" s="161" cm="1">
        <f t="array" ref="Q6">TREND($P24:$Q24,$P$22:$Q$22,Q$4)</f>
        <v>304942783588.92188</v>
      </c>
      <c r="R6" s="161" cm="1">
        <f t="array" ref="R6">TREND($P24:$Q24,$P$22:$Q$22,R$4)</f>
        <v>259518902658.96875</v>
      </c>
      <c r="S6" s="161" cm="1">
        <f t="array" ref="S6">TREND($P24:$Q24,$P$22:$Q$22,S$4)</f>
        <v>214095021729.03125</v>
      </c>
      <c r="T6" s="161" cm="1">
        <f t="array" ref="T6">TREND($P24:$Q24,$P$22:$Q$22,T$4)</f>
        <v>168671140799.09375</v>
      </c>
      <c r="U6" s="161" cm="1">
        <f t="array" ref="U6">TREND($P24:$Q24,$P$22:$Q$22,U$4)</f>
        <v>123247259869.15625</v>
      </c>
      <c r="V6" s="161" cm="1">
        <f t="array" ref="V6">TREND($P24:$Q24,$P$22:$Q$22,V$4)</f>
        <v>77823378939.21875</v>
      </c>
      <c r="W6" s="168">
        <f t="shared" ref="W6:W7" si="3">D8*$A$33</f>
        <v>32399498009.269997</v>
      </c>
      <c r="X6" s="161" cm="1">
        <f t="array" ref="X6">TREND($Q24:$R24,$Q$22:$R$22,X$4)</f>
        <v>32550193348.847992</v>
      </c>
      <c r="Y6" s="161" cm="1">
        <f t="array" ref="Y6">TREND($Q24:$R24,$Q$22:$R$22,Y$4)</f>
        <v>32700888688.425995</v>
      </c>
      <c r="Z6" s="161" cm="1">
        <f t="array" ref="Z6">TREND($Q24:$R24,$Q$22:$R$22,Z$4)</f>
        <v>32851584028.003998</v>
      </c>
      <c r="AA6" s="161" cm="1">
        <f t="array" ref="AA6">TREND($Q24:$R24,$Q$22:$R$22,AA$4)</f>
        <v>33002279367.582001</v>
      </c>
      <c r="AB6" s="168">
        <f t="shared" ref="AB6:AB7" si="4">E8*$A$33</f>
        <v>33152974707.16</v>
      </c>
      <c r="AC6" s="161" cm="1">
        <f t="array" ref="AC6">TREND($R24:$S24,$R$22:$S$22,AC$4)</f>
        <v>33232288043.779968</v>
      </c>
      <c r="AD6" s="161" cm="1">
        <f t="array" ref="AD6">TREND($R24:$S24,$R$22:$S$22,AD$4)</f>
        <v>33311601380.399994</v>
      </c>
      <c r="AE6" s="161" cm="1">
        <f t="array" ref="AE6">TREND($R24:$S24,$R$22:$S$22,AE$4)</f>
        <v>33390914717.019989</v>
      </c>
      <c r="AF6" s="161" cm="1">
        <f t="array" ref="AF6">TREND($R24:$S24,$R$22:$S$22,AF$4)</f>
        <v>33470228053.639984</v>
      </c>
      <c r="AG6" s="168">
        <f t="shared" ref="AG6:AG7" si="5">F8*$A$33</f>
        <v>33549541390.259998</v>
      </c>
      <c r="AH6" s="161" cm="1">
        <f t="array" ref="AH6">TREND($S24:$T24,$S$22:$T$22,AH$4)</f>
        <v>33073661370.540039</v>
      </c>
      <c r="AI6" s="161" cm="1">
        <f t="array" ref="AI6">TREND($S24:$T24,$S$22:$T$22,AI$4)</f>
        <v>32597781350.820068</v>
      </c>
      <c r="AJ6" s="161" cm="1">
        <f t="array" ref="AJ6">TREND($S24:$T24,$S$22:$T$22,AJ$4)</f>
        <v>32121901331.099976</v>
      </c>
      <c r="AK6" s="161" cm="1">
        <f t="array" ref="AK6">TREND($S24:$T24,$S$22:$T$22,AK$4)</f>
        <v>31646021311.380005</v>
      </c>
      <c r="AL6" s="168">
        <f t="shared" ref="AL6:AL7" si="6">G8*$A$33</f>
        <v>31170141291.66</v>
      </c>
      <c r="AM6" s="161">
        <f>_xlfn.FORECAST.LINEAR(AM$4,$AC6:$AL6,$AC$4:$AL$4)</f>
        <v>31434519080.393372</v>
      </c>
      <c r="AN6" s="161">
        <f t="shared" si="0"/>
        <v>31194175636.090332</v>
      </c>
      <c r="AO6" s="161">
        <f t="shared" si="0"/>
        <v>30953832191.787292</v>
      </c>
      <c r="AP6" s="161">
        <f t="shared" si="0"/>
        <v>30713488747.484253</v>
      </c>
      <c r="AQ6" s="161">
        <f t="shared" si="0"/>
        <v>30473145303.181213</v>
      </c>
      <c r="AR6" s="161">
        <f t="shared" si="0"/>
        <v>30232801858.878235</v>
      </c>
      <c r="AS6" s="161">
        <f t="shared" si="0"/>
        <v>29992458414.575195</v>
      </c>
      <c r="AT6" s="161">
        <f t="shared" si="0"/>
        <v>29752114970.272156</v>
      </c>
      <c r="AU6" s="161">
        <f t="shared" si="0"/>
        <v>29511771525.969116</v>
      </c>
      <c r="AV6" s="161">
        <f t="shared" si="0"/>
        <v>29271428081.666077</v>
      </c>
      <c r="AW6" s="190"/>
    </row>
    <row r="7" spans="1:49" ht="13.5" customHeight="1">
      <c r="A7" s="266" t="s">
        <v>550</v>
      </c>
      <c r="B7" s="234">
        <v>100.61799999999999</v>
      </c>
      <c r="C7" s="234">
        <v>118.521</v>
      </c>
      <c r="D7" s="235">
        <v>125.675</v>
      </c>
      <c r="E7" s="235">
        <v>127.51</v>
      </c>
      <c r="F7" s="235">
        <v>127.178</v>
      </c>
      <c r="G7" s="235">
        <v>125.77200000000001</v>
      </c>
      <c r="H7" s="236">
        <v>100</v>
      </c>
      <c r="I7" s="236">
        <v>99.990000000000009</v>
      </c>
      <c r="J7" s="237"/>
      <c r="K7" s="238">
        <v>0.91</v>
      </c>
      <c r="L7" s="238">
        <v>0.27</v>
      </c>
      <c r="N7" s="239" t="s">
        <v>567</v>
      </c>
      <c r="O7" s="159">
        <f t="shared" si="1"/>
        <v>3721342097542.0898</v>
      </c>
      <c r="P7" s="159">
        <f t="shared" si="2"/>
        <v>4700147984769.5098</v>
      </c>
      <c r="Q7" s="178" cm="1">
        <f t="array" ref="Q7">TREND($P25:$Q25,$P$22:$Q$22,Q$4)</f>
        <v>4736048600066.7109</v>
      </c>
      <c r="R7" s="178" cm="1">
        <f t="array" ref="R7">TREND($P25:$Q25,$P$22:$Q$22,R$4)</f>
        <v>4771949215363.9297</v>
      </c>
      <c r="S7" s="178" cm="1">
        <f t="array" ref="S7">TREND($P25:$Q25,$P$22:$Q$22,S$4)</f>
        <v>4807849830661.1328</v>
      </c>
      <c r="T7" s="178" cm="1">
        <f t="array" ref="T7">TREND($P25:$Q25,$P$22:$Q$22,T$4)</f>
        <v>4843750445958.3359</v>
      </c>
      <c r="U7" s="178" cm="1">
        <f t="array" ref="U7">TREND($P25:$Q25,$P$22:$Q$22,U$4)</f>
        <v>4879651061255.5547</v>
      </c>
      <c r="V7" s="178" cm="1">
        <f t="array" ref="V7">TREND($P25:$Q25,$P$22:$Q$22,V$4)</f>
        <v>4915551676552.7578</v>
      </c>
      <c r="W7" s="168">
        <f t="shared" si="3"/>
        <v>4951452291849.9805</v>
      </c>
      <c r="X7" s="178" cm="1">
        <f t="array" ref="X7">TREND($Q25:$R25,$Q$22:$R$22,X$4)</f>
        <v>4965863525113.832</v>
      </c>
      <c r="Y7" s="178" cm="1">
        <f t="array" ref="Y7">TREND($Q25:$R25,$Q$22:$R$22,Y$4)</f>
        <v>4980274758377.6836</v>
      </c>
      <c r="Z7" s="178" cm="1">
        <f t="array" ref="Z7">TREND($Q25:$R25,$Q$22:$R$22,Z$4)</f>
        <v>4994685991641.5391</v>
      </c>
      <c r="AA7" s="178" cm="1">
        <f t="array" ref="AA7">TREND($Q25:$R25,$Q$22:$R$22,AA$4)</f>
        <v>5009097224905.3945</v>
      </c>
      <c r="AB7" s="168">
        <f t="shared" si="4"/>
        <v>5023508458169.25</v>
      </c>
      <c r="AC7" s="178" cm="1">
        <f t="array" ref="AC7">TREND($R25:$S25,$R$22:$S$22,AC$4)</f>
        <v>5020788010723.1836</v>
      </c>
      <c r="AD7" s="178" cm="1">
        <f t="array" ref="AD7">TREND($R25:$S25,$R$22:$S$22,AD$4)</f>
        <v>5018067563277.1182</v>
      </c>
      <c r="AE7" s="178" cm="1">
        <f t="array" ref="AE7">TREND($R25:$S25,$R$22:$S$22,AE$4)</f>
        <v>5015347115831.0518</v>
      </c>
      <c r="AF7" s="178" cm="1">
        <f t="array" ref="AF7">TREND($R25:$S25,$R$22:$S$22,AF$4)</f>
        <v>5012626668384.9854</v>
      </c>
      <c r="AG7" s="168">
        <f t="shared" si="5"/>
        <v>5009906220938.9199</v>
      </c>
      <c r="AH7" s="178" cm="1">
        <f t="array" ref="AH7">TREND($S25:$T25,$S$22:$T$22,AH$4)</f>
        <v>4999222714496.2109</v>
      </c>
      <c r="AI7" s="178" cm="1">
        <f t="array" ref="AI7">TREND($S25:$T25,$S$22:$T$22,AI$4)</f>
        <v>4988539208053.4961</v>
      </c>
      <c r="AJ7" s="178" cm="1">
        <f t="array" ref="AJ7">TREND($S25:$T25,$S$22:$T$22,AJ$4)</f>
        <v>4977855701610.7813</v>
      </c>
      <c r="AK7" s="178" cm="1">
        <f t="array" ref="AK7">TREND($S25:$T25,$S$22:$T$22,AK$4)</f>
        <v>4967172195168.0664</v>
      </c>
      <c r="AL7" s="168">
        <f t="shared" si="6"/>
        <v>4956488688725.3496</v>
      </c>
      <c r="AM7" s="178">
        <f t="shared" ref="AM7" si="7">_xlfn.FORECAST.LINEAR(AM$4,$AC7:$AL7,$AC$4:$AL$4)</f>
        <v>4956422594278.1699</v>
      </c>
      <c r="AN7" s="178">
        <f t="shared" si="0"/>
        <v>4949117355288.5781</v>
      </c>
      <c r="AO7" s="178">
        <f t="shared" si="0"/>
        <v>4941812116298.9883</v>
      </c>
      <c r="AP7" s="178">
        <f t="shared" si="0"/>
        <v>4934506877309.3984</v>
      </c>
      <c r="AQ7" s="178">
        <f t="shared" si="0"/>
        <v>4927201638319.8086</v>
      </c>
      <c r="AR7" s="178">
        <f t="shared" si="0"/>
        <v>4919896399330.2168</v>
      </c>
      <c r="AS7" s="178">
        <f t="shared" si="0"/>
        <v>4912591160340.627</v>
      </c>
      <c r="AT7" s="178">
        <f t="shared" si="0"/>
        <v>4905285921351.0371</v>
      </c>
      <c r="AU7" s="178">
        <f t="shared" si="0"/>
        <v>4897980682361.4473</v>
      </c>
      <c r="AV7" s="178">
        <f t="shared" si="0"/>
        <v>4890675443371.8574</v>
      </c>
      <c r="AW7" s="187"/>
    </row>
    <row r="8" spans="1:49" ht="13.5" customHeight="1">
      <c r="A8" s="239" t="s">
        <v>566</v>
      </c>
      <c r="B8" s="268">
        <v>6.7789999999999999</v>
      </c>
      <c r="C8" s="268">
        <v>1.6910000000000001</v>
      </c>
      <c r="D8" s="269">
        <v>0.81699999999999995</v>
      </c>
      <c r="E8" s="269">
        <v>0.83599999999999997</v>
      </c>
      <c r="F8" s="269">
        <v>0.84599999999999997</v>
      </c>
      <c r="G8" s="269">
        <v>0.78600000000000003</v>
      </c>
      <c r="H8" s="242">
        <v>1.43</v>
      </c>
      <c r="I8" s="242">
        <v>0.62</v>
      </c>
      <c r="J8" s="270"/>
      <c r="K8" s="271">
        <v>-7.42</v>
      </c>
      <c r="L8" s="271">
        <v>-3.42</v>
      </c>
      <c r="N8" s="58"/>
      <c r="O8" s="159"/>
      <c r="P8" s="159"/>
      <c r="Q8" s="245"/>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7"/>
    </row>
    <row r="9" spans="1:49" ht="13.5" customHeight="1">
      <c r="A9" s="239" t="s">
        <v>567</v>
      </c>
      <c r="B9" s="268">
        <v>93.838999999999999</v>
      </c>
      <c r="C9" s="268">
        <v>116.83</v>
      </c>
      <c r="D9" s="269">
        <v>124.858</v>
      </c>
      <c r="E9" s="269">
        <v>126.675</v>
      </c>
      <c r="F9" s="269">
        <v>126.33199999999999</v>
      </c>
      <c r="G9" s="269">
        <v>124.985</v>
      </c>
      <c r="H9" s="242">
        <v>98.57</v>
      </c>
      <c r="I9" s="242">
        <v>99.37</v>
      </c>
      <c r="J9" s="270"/>
      <c r="K9" s="271">
        <v>1.22</v>
      </c>
      <c r="L9" s="271">
        <v>0.31</v>
      </c>
      <c r="N9" s="233" t="s">
        <v>548</v>
      </c>
      <c r="O9" s="159"/>
      <c r="P9" s="159"/>
      <c r="Q9" s="252">
        <f>Q5/P5-1</f>
        <v>-3.3190893010946354E-2</v>
      </c>
      <c r="R9" s="252">
        <f t="shared" ref="R9:AV9" si="8">R5/Q5-1</f>
        <v>-3.4330347915637494E-2</v>
      </c>
      <c r="S9" s="252">
        <f t="shared" si="8"/>
        <v>-3.5550819932610112E-2</v>
      </c>
      <c r="T9" s="252">
        <f t="shared" si="8"/>
        <v>-3.6861268242382783E-2</v>
      </c>
      <c r="U9" s="252">
        <f t="shared" si="8"/>
        <v>-3.8272023569351443E-2</v>
      </c>
      <c r="V9" s="252">
        <f t="shared" si="8"/>
        <v>-3.9795061085145855E-2</v>
      </c>
      <c r="W9" s="252">
        <f t="shared" si="8"/>
        <v>-4.1444341173790478E-2</v>
      </c>
      <c r="X9" s="252">
        <f t="shared" si="8"/>
        <v>2.9202307539295536E-3</v>
      </c>
      <c r="Y9" s="252">
        <f t="shared" si="8"/>
        <v>2.9117278367527533E-3</v>
      </c>
      <c r="Z9" s="252">
        <f t="shared" si="8"/>
        <v>2.9032742921784038E-3</v>
      </c>
      <c r="AA9" s="252">
        <f t="shared" si="8"/>
        <v>2.8948696914241623E-3</v>
      </c>
      <c r="AB9" s="252">
        <f t="shared" si="8"/>
        <v>2.8865136106586142E-3</v>
      </c>
      <c r="AC9" s="252">
        <f t="shared" si="8"/>
        <v>-5.207434711003156E-4</v>
      </c>
      <c r="AD9" s="252">
        <f t="shared" si="8"/>
        <v>-5.2101478614852148E-4</v>
      </c>
      <c r="AE9" s="252">
        <f t="shared" si="8"/>
        <v>-5.212863840624582E-4</v>
      </c>
      <c r="AF9" s="252">
        <f t="shared" si="8"/>
        <v>-5.2155826528466065E-4</v>
      </c>
      <c r="AG9" s="252">
        <f t="shared" si="8"/>
        <v>-5.2183043025866294E-4</v>
      </c>
      <c r="AH9" s="252">
        <f t="shared" si="8"/>
        <v>-2.2110742424007457E-3</v>
      </c>
      <c r="AI9" s="252">
        <f t="shared" si="8"/>
        <v>-2.2159739252679556E-3</v>
      </c>
      <c r="AJ9" s="252">
        <f t="shared" si="8"/>
        <v>-2.220895371502718E-3</v>
      </c>
      <c r="AK9" s="252">
        <f t="shared" si="8"/>
        <v>-2.2258387264278978E-3</v>
      </c>
      <c r="AL9" s="252">
        <f t="shared" si="8"/>
        <v>-2.2308041366656539E-3</v>
      </c>
      <c r="AM9" s="252">
        <f t="shared" si="8"/>
        <v>4.1344655407948849E-5</v>
      </c>
      <c r="AN9" s="252">
        <f t="shared" si="8"/>
        <v>-1.5111858689234037E-3</v>
      </c>
      <c r="AO9" s="252">
        <f t="shared" si="8"/>
        <v>-1.5134730079459091E-3</v>
      </c>
      <c r="AP9" s="252">
        <f t="shared" si="8"/>
        <v>-1.5157670805082679E-3</v>
      </c>
      <c r="AQ9" s="252">
        <f t="shared" si="8"/>
        <v>-1.5180681181882205E-3</v>
      </c>
      <c r="AR9" s="252">
        <f t="shared" si="8"/>
        <v>-1.5203761527533555E-3</v>
      </c>
      <c r="AS9" s="252">
        <f t="shared" si="8"/>
        <v>-1.5226912161659945E-3</v>
      </c>
      <c r="AT9" s="252">
        <f t="shared" si="8"/>
        <v>-1.5250133405846356E-3</v>
      </c>
      <c r="AU9" s="252">
        <f t="shared" si="8"/>
        <v>-1.5273425583617328E-3</v>
      </c>
      <c r="AV9" s="252">
        <f t="shared" si="8"/>
        <v>-1.5296789020491364E-3</v>
      </c>
      <c r="AW9" s="187"/>
    </row>
    <row r="10" spans="1:49" s="245" customFormat="1" ht="3" customHeight="1">
      <c r="A10" s="58"/>
      <c r="B10" s="59"/>
      <c r="C10" s="59"/>
      <c r="D10" s="60"/>
      <c r="E10" s="60"/>
      <c r="F10" s="60"/>
      <c r="G10" s="60"/>
      <c r="H10" s="60"/>
      <c r="I10" s="60"/>
      <c r="J10" s="62"/>
      <c r="K10" s="62"/>
      <c r="L10" s="62"/>
      <c r="M10" s="38"/>
      <c r="N10" s="50"/>
      <c r="O10" s="259"/>
      <c r="P10" s="259"/>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7"/>
    </row>
    <row r="11" spans="1:49" ht="13.5" customHeight="1">
      <c r="A11" s="233" t="s">
        <v>568</v>
      </c>
      <c r="B11" s="282"/>
      <c r="C11" s="282"/>
      <c r="D11" s="283"/>
      <c r="E11" s="283"/>
      <c r="F11" s="283"/>
      <c r="G11" s="283"/>
      <c r="H11" s="281"/>
      <c r="I11" s="281"/>
      <c r="J11" s="270"/>
      <c r="K11" s="271"/>
      <c r="L11" s="271"/>
      <c r="N11" s="50"/>
      <c r="O11" s="259"/>
      <c r="P11" s="259"/>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7"/>
    </row>
    <row r="12" spans="1:49" ht="13.5" customHeight="1">
      <c r="A12" s="239" t="s">
        <v>569</v>
      </c>
      <c r="B12" s="268">
        <v>8.2319999999999993</v>
      </c>
      <c r="C12" s="268">
        <v>9.8940000000000001</v>
      </c>
      <c r="D12" s="269">
        <v>10.462999999999999</v>
      </c>
      <c r="E12" s="269">
        <v>10.816000000000001</v>
      </c>
      <c r="F12" s="269">
        <v>10.688000000000001</v>
      </c>
      <c r="G12" s="269">
        <v>10.170999999999999</v>
      </c>
      <c r="H12" s="242">
        <v>8.35</v>
      </c>
      <c r="I12" s="242">
        <v>8.09</v>
      </c>
      <c r="J12" s="270"/>
      <c r="K12" s="271">
        <v>1.03</v>
      </c>
      <c r="L12" s="271">
        <v>0.13</v>
      </c>
      <c r="M12" s="63"/>
      <c r="N12" s="255"/>
      <c r="O12" s="259"/>
      <c r="P12" s="259"/>
      <c r="Q12" s="161"/>
      <c r="R12" s="161"/>
      <c r="S12" s="161"/>
      <c r="T12" s="161"/>
      <c r="U12" s="161"/>
      <c r="V12" s="161"/>
      <c r="W12" s="256"/>
      <c r="X12" s="161"/>
      <c r="Y12" s="161"/>
      <c r="Z12" s="161"/>
      <c r="AA12" s="161"/>
      <c r="AB12" s="256"/>
      <c r="AC12" s="161"/>
      <c r="AD12" s="161"/>
      <c r="AE12" s="161"/>
      <c r="AF12" s="161"/>
      <c r="AG12" s="256"/>
      <c r="AH12" s="161"/>
      <c r="AI12" s="161"/>
      <c r="AJ12" s="161"/>
      <c r="AK12" s="161"/>
      <c r="AL12" s="256"/>
      <c r="AM12" s="161"/>
      <c r="AN12" s="161"/>
      <c r="AO12" s="161"/>
      <c r="AP12" s="161"/>
      <c r="AQ12" s="161"/>
      <c r="AR12" s="161"/>
      <c r="AS12" s="161"/>
      <c r="AT12" s="161"/>
      <c r="AU12" s="161"/>
      <c r="AV12" s="161"/>
      <c r="AW12" s="187"/>
    </row>
    <row r="13" spans="1:49" ht="13.5" customHeight="1">
      <c r="A13" s="239" t="s">
        <v>570</v>
      </c>
      <c r="B13" s="268">
        <v>9.67</v>
      </c>
      <c r="C13" s="268">
        <v>2.6309999999999998</v>
      </c>
      <c r="D13" s="269">
        <v>1.7490000000000001</v>
      </c>
      <c r="E13" s="269">
        <v>1.3640000000000001</v>
      </c>
      <c r="F13" s="269">
        <v>1.077</v>
      </c>
      <c r="G13" s="269">
        <v>0.86399999999999999</v>
      </c>
      <c r="H13" s="242">
        <v>2.2200000000000002</v>
      </c>
      <c r="I13" s="242">
        <v>0.69</v>
      </c>
      <c r="J13" s="270"/>
      <c r="K13" s="271">
        <v>-6.98</v>
      </c>
      <c r="L13" s="271">
        <v>-4.9400000000000004</v>
      </c>
      <c r="N13" s="45"/>
      <c r="O13" s="259"/>
      <c r="P13" s="259"/>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90"/>
    </row>
    <row r="14" spans="1:49" ht="13.5" customHeight="1">
      <c r="A14" s="239" t="s">
        <v>571</v>
      </c>
      <c r="B14" s="268">
        <v>18.931000000000001</v>
      </c>
      <c r="C14" s="268">
        <v>23.555</v>
      </c>
      <c r="D14" s="269">
        <v>24.047000000000001</v>
      </c>
      <c r="E14" s="269">
        <v>23.135999999999999</v>
      </c>
      <c r="F14" s="269">
        <v>21.914999999999999</v>
      </c>
      <c r="G14" s="269">
        <v>20.768999999999998</v>
      </c>
      <c r="H14" s="242">
        <v>19.87</v>
      </c>
      <c r="I14" s="242">
        <v>16.510000000000002</v>
      </c>
      <c r="J14" s="270"/>
      <c r="K14" s="271">
        <v>1.22</v>
      </c>
      <c r="L14" s="271">
        <v>-0.56999999999999995</v>
      </c>
      <c r="N14" s="50"/>
      <c r="O14" s="259"/>
      <c r="P14" s="259"/>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7"/>
    </row>
    <row r="15" spans="1:49" ht="13.5" customHeight="1">
      <c r="A15" s="239" t="s">
        <v>572</v>
      </c>
      <c r="B15" s="268">
        <v>20.388999999999999</v>
      </c>
      <c r="C15" s="268">
        <v>5.3140000000000001</v>
      </c>
      <c r="D15" s="269">
        <v>4.6580000000000004</v>
      </c>
      <c r="E15" s="269">
        <v>4.6950000000000003</v>
      </c>
      <c r="F15" s="269">
        <v>4.6859999999999999</v>
      </c>
      <c r="G15" s="269">
        <v>4.5720000000000001</v>
      </c>
      <c r="H15" s="242">
        <v>4.4800000000000004</v>
      </c>
      <c r="I15" s="242">
        <v>3.64</v>
      </c>
      <c r="J15" s="270"/>
      <c r="K15" s="271">
        <v>-7.2</v>
      </c>
      <c r="L15" s="271">
        <v>-0.68</v>
      </c>
      <c r="N15" s="50"/>
      <c r="O15" s="259"/>
      <c r="P15" s="259"/>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7"/>
    </row>
    <row r="16" spans="1:49" ht="13.5" customHeight="1">
      <c r="A16" s="239" t="s">
        <v>573</v>
      </c>
      <c r="B16" s="268">
        <v>2.5209999999999999</v>
      </c>
      <c r="C16" s="268">
        <v>5.5250000000000004</v>
      </c>
      <c r="D16" s="269">
        <v>6.2930000000000001</v>
      </c>
      <c r="E16" s="269">
        <v>6.8449999999999998</v>
      </c>
      <c r="F16" s="269">
        <v>7.2249999999999996</v>
      </c>
      <c r="G16" s="269">
        <v>7.4859999999999998</v>
      </c>
      <c r="H16" s="242">
        <v>4.66</v>
      </c>
      <c r="I16" s="242">
        <v>5.95</v>
      </c>
      <c r="J16" s="270"/>
      <c r="K16" s="271">
        <v>4.46</v>
      </c>
      <c r="L16" s="271">
        <v>1.39</v>
      </c>
      <c r="N16" s="50"/>
      <c r="O16" s="259"/>
      <c r="P16" s="259"/>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7"/>
    </row>
    <row r="17" spans="1:49" ht="13.5" customHeight="1">
      <c r="A17" s="239" t="s">
        <v>574</v>
      </c>
      <c r="B17" s="268">
        <v>4.548</v>
      </c>
      <c r="C17" s="268">
        <v>6.165</v>
      </c>
      <c r="D17" s="269">
        <v>6.2729999999999997</v>
      </c>
      <c r="E17" s="269">
        <v>6.319</v>
      </c>
      <c r="F17" s="269">
        <v>6.306</v>
      </c>
      <c r="G17" s="269">
        <v>6.2859999999999996</v>
      </c>
      <c r="H17" s="242">
        <v>5.2</v>
      </c>
      <c r="I17" s="242">
        <v>5</v>
      </c>
      <c r="J17" s="270"/>
      <c r="K17" s="271">
        <v>1.7</v>
      </c>
      <c r="L17" s="271">
        <v>0.09</v>
      </c>
      <c r="N17" s="50"/>
      <c r="O17" s="259"/>
      <c r="P17" s="259"/>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7"/>
    </row>
    <row r="18" spans="1:49" ht="13.5" customHeight="1">
      <c r="A18" s="239" t="s">
        <v>575</v>
      </c>
      <c r="B18" s="268">
        <v>4.0960000000000001</v>
      </c>
      <c r="C18" s="268">
        <v>4.9950000000000001</v>
      </c>
      <c r="D18" s="269">
        <v>4.7690000000000001</v>
      </c>
      <c r="E18" s="269">
        <v>4.8460000000000001</v>
      </c>
      <c r="F18" s="269">
        <v>4.8310000000000004</v>
      </c>
      <c r="G18" s="269">
        <v>4.7210000000000001</v>
      </c>
      <c r="H18" s="242">
        <v>4.21</v>
      </c>
      <c r="I18" s="242">
        <v>3.75</v>
      </c>
      <c r="J18" s="270"/>
      <c r="K18" s="271">
        <v>1.1100000000000001</v>
      </c>
      <c r="L18" s="271">
        <v>-0.26</v>
      </c>
      <c r="N18" s="50"/>
      <c r="O18" s="259"/>
      <c r="P18" s="259"/>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7"/>
    </row>
    <row r="19" spans="1:49" ht="13.5" customHeight="1">
      <c r="A19" s="239" t="s">
        <v>576</v>
      </c>
      <c r="B19" s="268">
        <v>29.129000000000001</v>
      </c>
      <c r="C19" s="268">
        <v>55.301000000000002</v>
      </c>
      <c r="D19" s="269">
        <v>61.433</v>
      </c>
      <c r="E19" s="269">
        <v>62.978000000000002</v>
      </c>
      <c r="F19" s="269">
        <v>63.631999999999998</v>
      </c>
      <c r="G19" s="269">
        <v>63.924999999999997</v>
      </c>
      <c r="H19" s="242">
        <v>46.66</v>
      </c>
      <c r="I19" s="242">
        <v>50.83</v>
      </c>
      <c r="J19" s="270"/>
      <c r="K19" s="271">
        <v>3.63</v>
      </c>
      <c r="L19" s="271">
        <v>0.66</v>
      </c>
      <c r="M19" s="63"/>
      <c r="N19" s="50"/>
      <c r="O19" s="259"/>
      <c r="P19" s="259"/>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7"/>
    </row>
    <row r="20" spans="1:49" ht="13.5" customHeight="1">
      <c r="A20" s="239" t="s">
        <v>577</v>
      </c>
      <c r="B20" s="268">
        <v>3.1019999999999999</v>
      </c>
      <c r="C20" s="268">
        <v>5.141</v>
      </c>
      <c r="D20" s="269">
        <v>5.9880000000000004</v>
      </c>
      <c r="E20" s="269">
        <v>6.5110000000000001</v>
      </c>
      <c r="F20" s="269">
        <v>6.8170000000000002</v>
      </c>
      <c r="G20" s="269">
        <v>6.9790000000000001</v>
      </c>
      <c r="H20" s="242">
        <v>4.34</v>
      </c>
      <c r="I20" s="242">
        <v>5.55</v>
      </c>
      <c r="J20" s="270"/>
      <c r="K20" s="271">
        <v>2.85</v>
      </c>
      <c r="L20" s="271">
        <v>1.4</v>
      </c>
      <c r="N20" s="257"/>
      <c r="O20" s="258"/>
      <c r="P20" s="258"/>
      <c r="Q20" s="258"/>
      <c r="R20" s="258"/>
      <c r="S20" s="258"/>
      <c r="T20" s="258"/>
      <c r="U20" s="258"/>
      <c r="V20" s="258"/>
      <c r="W20" s="258"/>
      <c r="X20" s="258"/>
      <c r="Y20" s="258"/>
      <c r="Z20" s="258"/>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row>
    <row r="21" spans="1:49" s="245" customFormat="1" ht="3" customHeight="1">
      <c r="A21" s="58"/>
      <c r="B21" s="59"/>
      <c r="C21" s="59"/>
      <c r="D21" s="60"/>
      <c r="E21" s="60"/>
      <c r="F21" s="60"/>
      <c r="G21" s="60"/>
      <c r="H21" s="60"/>
      <c r="I21" s="60"/>
      <c r="J21" s="62"/>
      <c r="K21" s="62"/>
      <c r="L21" s="62"/>
      <c r="M21" s="38"/>
      <c r="N21" s="39"/>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row>
    <row r="22" spans="1:49" ht="13.5" customHeight="1">
      <c r="A22" s="233" t="s">
        <v>578</v>
      </c>
      <c r="B22" s="282"/>
      <c r="C22" s="282"/>
      <c r="D22" s="283"/>
      <c r="E22" s="283"/>
      <c r="F22" s="283"/>
      <c r="G22" s="283"/>
      <c r="H22" s="281"/>
      <c r="I22" s="281"/>
      <c r="J22" s="270"/>
      <c r="K22" s="271"/>
      <c r="L22" s="271"/>
      <c r="N22" s="39"/>
      <c r="O22" s="154">
        <v>2000</v>
      </c>
      <c r="P22" s="154">
        <v>2018</v>
      </c>
      <c r="Q22" s="166">
        <v>2025</v>
      </c>
      <c r="R22" s="166">
        <v>2030</v>
      </c>
      <c r="S22" s="166">
        <v>2035</v>
      </c>
      <c r="T22" s="166">
        <v>2040</v>
      </c>
      <c r="U22" s="38"/>
      <c r="V22" s="38"/>
      <c r="W22" s="38"/>
      <c r="X22" s="38"/>
      <c r="Y22" s="38"/>
      <c r="Z22" s="186"/>
      <c r="AA22" s="38"/>
      <c r="AB22" s="38"/>
      <c r="AC22" s="38"/>
      <c r="AD22" s="38"/>
      <c r="AE22" s="38"/>
      <c r="AF22" s="38"/>
      <c r="AG22" s="38"/>
      <c r="AH22" s="38"/>
      <c r="AI22" s="38"/>
      <c r="AJ22" s="38"/>
      <c r="AK22" s="38"/>
      <c r="AL22" s="38"/>
      <c r="AM22" s="38"/>
      <c r="AN22" s="38"/>
      <c r="AO22" s="38"/>
      <c r="AP22" s="38"/>
      <c r="AQ22" s="38"/>
      <c r="AR22" s="38"/>
      <c r="AS22" s="38"/>
      <c r="AT22" s="188"/>
      <c r="AU22" s="38"/>
      <c r="AV22" s="38"/>
    </row>
    <row r="23" spans="1:49" ht="13.5" customHeight="1">
      <c r="A23" s="239" t="s">
        <v>579</v>
      </c>
      <c r="B23" s="268">
        <v>48.521999999999998</v>
      </c>
      <c r="C23" s="268">
        <v>69.293999999999997</v>
      </c>
      <c r="D23" s="269">
        <v>76.963999999999999</v>
      </c>
      <c r="E23" s="269">
        <v>79.251000000000005</v>
      </c>
      <c r="F23" s="269">
        <v>80.3</v>
      </c>
      <c r="G23" s="269">
        <v>80.805999999999997</v>
      </c>
      <c r="H23" s="242">
        <v>58.47</v>
      </c>
      <c r="I23" s="242">
        <v>64.25</v>
      </c>
      <c r="J23" s="270"/>
      <c r="K23" s="271">
        <v>2</v>
      </c>
      <c r="L23" s="271">
        <v>0.7</v>
      </c>
      <c r="N23" s="233" t="s">
        <v>538</v>
      </c>
      <c r="O23" s="253">
        <f>O5</f>
        <v>3990174652015.5796</v>
      </c>
      <c r="P23" s="253">
        <f>P5</f>
        <v>6492232825698.4102</v>
      </c>
      <c r="Q23" s="254">
        <f>W5</f>
        <v>4983851789859.25</v>
      </c>
      <c r="R23" s="254">
        <f>AB5</f>
        <v>5056621776208.1006</v>
      </c>
      <c r="S23" s="254">
        <f>AG5</f>
        <v>5043455762329.1797</v>
      </c>
      <c r="T23" s="254">
        <f>AL5</f>
        <v>4987698486685.3203</v>
      </c>
      <c r="U23" s="38"/>
      <c r="V23" s="38"/>
      <c r="W23" s="38"/>
      <c r="X23" s="38"/>
      <c r="Y23" s="38"/>
      <c r="Z23" s="186"/>
      <c r="AA23" s="38"/>
      <c r="AB23" s="38"/>
      <c r="AC23" s="38"/>
      <c r="AD23" s="38"/>
      <c r="AE23" s="38"/>
      <c r="AF23" s="38"/>
      <c r="AG23" s="38"/>
      <c r="AH23" s="38"/>
      <c r="AI23" s="38"/>
      <c r="AJ23" s="38"/>
      <c r="AK23" s="38"/>
      <c r="AL23" s="38"/>
      <c r="AM23" s="38"/>
      <c r="AN23" s="38"/>
      <c r="AO23" s="38"/>
      <c r="AP23" s="38"/>
      <c r="AQ23" s="38"/>
      <c r="AR23" s="38"/>
      <c r="AS23" s="38"/>
      <c r="AT23" s="189"/>
      <c r="AU23" s="181"/>
      <c r="AV23" s="181"/>
      <c r="AW23" s="187"/>
    </row>
    <row r="24" spans="1:49" ht="13.5" customHeight="1">
      <c r="A24" s="284" t="s">
        <v>580</v>
      </c>
      <c r="B24" s="268">
        <v>16.335000000000001</v>
      </c>
      <c r="C24" s="268">
        <v>9.016</v>
      </c>
      <c r="D24" s="269">
        <v>9.6739999999999995</v>
      </c>
      <c r="E24" s="269">
        <v>9.8840000000000003</v>
      </c>
      <c r="F24" s="269">
        <v>9.9640000000000004</v>
      </c>
      <c r="G24" s="269">
        <v>10.006</v>
      </c>
      <c r="H24" s="242">
        <v>7.61</v>
      </c>
      <c r="I24" s="242">
        <v>7.96</v>
      </c>
      <c r="J24" s="270"/>
      <c r="K24" s="271">
        <v>-3.25</v>
      </c>
      <c r="L24" s="271">
        <v>0.47</v>
      </c>
      <c r="N24" s="239" t="s">
        <v>539</v>
      </c>
      <c r="O24" s="253">
        <f t="shared" ref="O24:P25" si="9">O6</f>
        <v>268832554473.48999</v>
      </c>
      <c r="P24" s="253">
        <f t="shared" si="9"/>
        <v>350366664518.85004</v>
      </c>
      <c r="Q24" s="254">
        <f t="shared" ref="Q24:Q25" si="10">W6</f>
        <v>32399498009.269997</v>
      </c>
      <c r="R24" s="254">
        <f t="shared" ref="R24:R25" si="11">AB6</f>
        <v>33152974707.16</v>
      </c>
      <c r="S24" s="254">
        <f t="shared" ref="S24:S25" si="12">AG6</f>
        <v>33549541390.259998</v>
      </c>
      <c r="T24" s="254">
        <f t="shared" ref="T24:T25" si="13">AL6</f>
        <v>31170141291.66</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ht="13.5" customHeight="1">
      <c r="A25" s="284" t="s">
        <v>581</v>
      </c>
      <c r="B25" s="268">
        <v>32.186999999999998</v>
      </c>
      <c r="C25" s="268">
        <v>60.277999999999999</v>
      </c>
      <c r="D25" s="269">
        <v>67.290000000000006</v>
      </c>
      <c r="E25" s="269">
        <v>69.367000000000004</v>
      </c>
      <c r="F25" s="269">
        <v>70.335999999999999</v>
      </c>
      <c r="G25" s="269">
        <v>70.8</v>
      </c>
      <c r="H25" s="242">
        <v>50.86</v>
      </c>
      <c r="I25" s="242">
        <v>56.29</v>
      </c>
      <c r="J25" s="270"/>
      <c r="K25" s="271">
        <v>3.55</v>
      </c>
      <c r="L25" s="271">
        <v>0.73</v>
      </c>
      <c r="N25" s="239" t="s">
        <v>567</v>
      </c>
      <c r="O25" s="253">
        <f t="shared" si="9"/>
        <v>3721342097542.0898</v>
      </c>
      <c r="P25" s="253">
        <f t="shared" si="9"/>
        <v>4700147984769.5098</v>
      </c>
      <c r="Q25" s="254">
        <f t="shared" si="10"/>
        <v>4951452291849.9805</v>
      </c>
      <c r="R25" s="254">
        <f t="shared" si="11"/>
        <v>5023508458169.25</v>
      </c>
      <c r="S25" s="254">
        <f t="shared" si="12"/>
        <v>5009906220938.9199</v>
      </c>
      <c r="T25" s="254">
        <f t="shared" si="13"/>
        <v>4956488688725.3496</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ht="13.5" customHeight="1">
      <c r="A26" s="239" t="s">
        <v>545</v>
      </c>
      <c r="B26" s="268">
        <v>30.77</v>
      </c>
      <c r="C26" s="268">
        <v>40.781999999999996</v>
      </c>
      <c r="D26" s="269">
        <v>43.353999999999999</v>
      </c>
      <c r="E26" s="269">
        <v>43.738999999999997</v>
      </c>
      <c r="F26" s="269">
        <v>43.018000000000001</v>
      </c>
      <c r="G26" s="269">
        <v>41.668999999999997</v>
      </c>
      <c r="H26" s="242">
        <v>34.409999999999997</v>
      </c>
      <c r="I26" s="242">
        <v>33.130000000000003</v>
      </c>
      <c r="J26" s="270"/>
      <c r="K26" s="271">
        <v>1.58</v>
      </c>
      <c r="L26" s="271">
        <v>0.1</v>
      </c>
    </row>
    <row r="27" spans="1:49" ht="13.5" customHeight="1">
      <c r="A27" s="239" t="s">
        <v>546</v>
      </c>
      <c r="B27" s="268">
        <v>8.8810000000000002</v>
      </c>
      <c r="C27" s="268">
        <v>3.3660000000000001</v>
      </c>
      <c r="D27" s="269">
        <v>2.2370000000000001</v>
      </c>
      <c r="E27" s="269">
        <v>1.6990000000000001</v>
      </c>
      <c r="F27" s="269">
        <v>1.31</v>
      </c>
      <c r="G27" s="269">
        <v>1.016</v>
      </c>
      <c r="H27" s="242">
        <v>2.84</v>
      </c>
      <c r="I27" s="242">
        <v>0.81</v>
      </c>
      <c r="J27" s="270"/>
      <c r="K27" s="271">
        <v>-5.25</v>
      </c>
      <c r="L27" s="271">
        <v>-5.3</v>
      </c>
    </row>
    <row r="28" spans="1:49" ht="13.5" customHeight="1">
      <c r="A28" s="239" t="s">
        <v>547</v>
      </c>
      <c r="B28" s="268">
        <v>5.6669999999999998</v>
      </c>
      <c r="C28" s="268">
        <v>3.3879999999999999</v>
      </c>
      <c r="D28" s="269">
        <v>2.302</v>
      </c>
      <c r="E28" s="269">
        <v>1.986</v>
      </c>
      <c r="F28" s="269">
        <v>1.704</v>
      </c>
      <c r="G28" s="269">
        <v>1.4950000000000001</v>
      </c>
      <c r="H28" s="242">
        <v>2.86</v>
      </c>
      <c r="I28" s="242">
        <v>1.19</v>
      </c>
      <c r="J28" s="270"/>
      <c r="K28" s="271">
        <v>-2.82</v>
      </c>
      <c r="L28" s="271">
        <v>-3.65</v>
      </c>
    </row>
    <row r="29" spans="1:49" ht="13.5" customHeight="1" thickBot="1">
      <c r="A29" s="285" t="s">
        <v>582</v>
      </c>
      <c r="B29" s="268">
        <v>6.7789999999999999</v>
      </c>
      <c r="C29" s="268">
        <v>1.6910000000000001</v>
      </c>
      <c r="D29" s="269">
        <v>0.81699999999999995</v>
      </c>
      <c r="E29" s="269">
        <v>0.83599999999999997</v>
      </c>
      <c r="F29" s="269">
        <v>0.84599999999999997</v>
      </c>
      <c r="G29" s="269">
        <v>0.78600000000000003</v>
      </c>
      <c r="H29" s="242">
        <v>1.43</v>
      </c>
      <c r="I29" s="242">
        <v>0.62</v>
      </c>
      <c r="J29" s="270"/>
      <c r="K29" s="271">
        <v>-7.42</v>
      </c>
      <c r="L29" s="271">
        <v>-3.42</v>
      </c>
    </row>
    <row r="30" spans="1:49" ht="15" customHeight="1">
      <c r="A30" s="468" t="s">
        <v>583</v>
      </c>
      <c r="B30" s="469"/>
      <c r="C30" s="469"/>
      <c r="D30" s="469"/>
      <c r="E30" s="469"/>
      <c r="F30" s="469"/>
      <c r="G30" s="469"/>
      <c r="H30" s="469"/>
      <c r="I30" s="469"/>
      <c r="J30" s="469"/>
      <c r="K30" s="469"/>
      <c r="L30" s="469"/>
    </row>
    <row r="31" spans="1:49">
      <c r="H31" s="249"/>
      <c r="I31" s="249"/>
      <c r="J31" s="250"/>
      <c r="K31" s="249"/>
      <c r="L31" s="249"/>
    </row>
    <row r="32" spans="1:49">
      <c r="A32" s="322" t="s">
        <v>615</v>
      </c>
      <c r="B32" s="38"/>
      <c r="H32" s="249"/>
      <c r="I32" s="249"/>
      <c r="J32" s="250"/>
      <c r="K32" s="249"/>
      <c r="L32" s="249"/>
    </row>
    <row r="33" spans="1:12">
      <c r="A33" s="323">
        <v>39656668310</v>
      </c>
      <c r="B33" s="320" t="s">
        <v>29</v>
      </c>
      <c r="H33" s="249"/>
      <c r="I33" s="249"/>
      <c r="J33" s="250"/>
      <c r="K33" s="249"/>
      <c r="L33" s="249"/>
    </row>
    <row r="34" spans="1:12">
      <c r="H34" s="249"/>
      <c r="I34" s="249"/>
      <c r="J34" s="250"/>
      <c r="K34" s="249"/>
      <c r="L34" s="249"/>
    </row>
    <row r="35" spans="1:12">
      <c r="H35" s="249"/>
      <c r="I35" s="249"/>
      <c r="J35" s="250"/>
      <c r="K35" s="249"/>
      <c r="L35" s="249"/>
    </row>
    <row r="36" spans="1:12">
      <c r="H36" s="249"/>
      <c r="I36" s="249"/>
      <c r="J36" s="250"/>
      <c r="K36" s="249"/>
      <c r="L36" s="249"/>
    </row>
    <row r="37" spans="1:12">
      <c r="H37" s="249"/>
      <c r="I37" s="249"/>
      <c r="J37" s="250"/>
      <c r="K37" s="249"/>
      <c r="L37" s="249"/>
    </row>
    <row r="38" spans="1:12">
      <c r="H38" s="249"/>
      <c r="I38" s="249"/>
      <c r="J38" s="250"/>
      <c r="K38" s="249"/>
      <c r="L38" s="249"/>
    </row>
    <row r="39" spans="1:12">
      <c r="H39" s="249"/>
      <c r="I39" s="249"/>
      <c r="J39" s="250"/>
      <c r="K39" s="249"/>
      <c r="L39" s="249"/>
    </row>
    <row r="40" spans="1:12">
      <c r="H40" s="249"/>
      <c r="I40" s="249"/>
      <c r="J40" s="250"/>
      <c r="K40" s="249"/>
      <c r="L40" s="249"/>
    </row>
    <row r="41" spans="1:12">
      <c r="H41" s="249"/>
      <c r="I41" s="249"/>
      <c r="J41" s="250"/>
      <c r="K41" s="249"/>
      <c r="L41" s="249"/>
    </row>
    <row r="42" spans="1:12">
      <c r="H42" s="249"/>
      <c r="I42" s="249"/>
      <c r="J42" s="250"/>
      <c r="K42" s="249"/>
      <c r="L42" s="249"/>
    </row>
    <row r="43" spans="1:12">
      <c r="H43" s="249"/>
      <c r="I43" s="249"/>
      <c r="J43" s="250"/>
      <c r="K43" s="249"/>
      <c r="L43" s="249"/>
    </row>
    <row r="44" spans="1:12">
      <c r="H44" s="249"/>
      <c r="I44" s="249"/>
      <c r="J44" s="250"/>
      <c r="K44" s="249"/>
      <c r="L44" s="249"/>
    </row>
    <row r="45" spans="1:12">
      <c r="H45" s="249"/>
      <c r="I45" s="249"/>
      <c r="J45" s="250"/>
      <c r="K45" s="249"/>
      <c r="L45" s="249"/>
    </row>
    <row r="46" spans="1:12">
      <c r="H46" s="249"/>
      <c r="I46" s="249"/>
      <c r="J46" s="250"/>
      <c r="K46" s="249"/>
      <c r="L46" s="249"/>
    </row>
    <row r="47" spans="1:12">
      <c r="H47" s="249"/>
      <c r="I47" s="249"/>
      <c r="J47" s="250"/>
      <c r="K47" s="249"/>
      <c r="L47" s="249"/>
    </row>
    <row r="48" spans="1:12">
      <c r="H48" s="249"/>
      <c r="I48" s="249"/>
      <c r="J48" s="250"/>
      <c r="K48" s="249"/>
      <c r="L48" s="249"/>
    </row>
    <row r="49" spans="8:12">
      <c r="H49" s="249"/>
      <c r="I49" s="249"/>
      <c r="J49" s="250"/>
      <c r="K49" s="249"/>
      <c r="L49" s="249"/>
    </row>
    <row r="50" spans="8:12">
      <c r="H50" s="249"/>
      <c r="I50" s="249"/>
      <c r="J50" s="250"/>
      <c r="K50" s="249"/>
      <c r="L50" s="249"/>
    </row>
    <row r="51" spans="8:12">
      <c r="H51" s="249"/>
      <c r="I51" s="249"/>
      <c r="J51" s="250"/>
      <c r="K51" s="249"/>
      <c r="L51" s="249"/>
    </row>
    <row r="52" spans="8:12">
      <c r="H52" s="249"/>
      <c r="I52" s="249"/>
      <c r="J52" s="250"/>
      <c r="K52" s="249"/>
      <c r="L52" s="249"/>
    </row>
    <row r="53" spans="8:12">
      <c r="H53" s="249"/>
      <c r="I53" s="249"/>
      <c r="J53" s="250"/>
      <c r="K53" s="249"/>
      <c r="L53" s="249"/>
    </row>
    <row r="54" spans="8:12">
      <c r="H54" s="249"/>
      <c r="I54" s="249"/>
      <c r="J54" s="250"/>
      <c r="K54" s="249"/>
      <c r="L54" s="249"/>
    </row>
    <row r="55" spans="8:12">
      <c r="H55" s="249"/>
      <c r="I55" s="249"/>
      <c r="J55" s="250"/>
      <c r="K55" s="249"/>
      <c r="L55" s="249"/>
    </row>
    <row r="56" spans="8:12">
      <c r="H56" s="249"/>
      <c r="I56" s="249"/>
      <c r="J56" s="250"/>
      <c r="K56" s="249"/>
      <c r="L56" s="249"/>
    </row>
    <row r="57" spans="8:12">
      <c r="H57" s="249"/>
      <c r="I57" s="249"/>
      <c r="J57" s="250"/>
      <c r="K57" s="249"/>
      <c r="L57" s="249"/>
    </row>
    <row r="58" spans="8:12">
      <c r="H58" s="249"/>
      <c r="I58" s="249"/>
      <c r="J58" s="250"/>
      <c r="K58" s="249"/>
      <c r="L58" s="249"/>
    </row>
    <row r="59" spans="8:12">
      <c r="H59" s="249"/>
      <c r="I59" s="249"/>
      <c r="J59" s="250"/>
      <c r="K59" s="249"/>
      <c r="L59" s="249"/>
    </row>
    <row r="60" spans="8:12">
      <c r="H60" s="249"/>
      <c r="I60" s="249"/>
      <c r="J60" s="250"/>
      <c r="K60" s="249"/>
      <c r="L60" s="249"/>
    </row>
    <row r="61" spans="8:12">
      <c r="H61" s="249"/>
      <c r="I61" s="249"/>
      <c r="J61" s="250"/>
      <c r="K61" s="249"/>
      <c r="L61" s="249"/>
    </row>
    <row r="62" spans="8:12">
      <c r="H62" s="249"/>
      <c r="I62" s="249"/>
      <c r="J62" s="250"/>
      <c r="K62" s="249"/>
      <c r="L62" s="249"/>
    </row>
    <row r="63" spans="8:12">
      <c r="H63" s="249"/>
      <c r="I63" s="249"/>
      <c r="J63" s="250"/>
      <c r="K63" s="249"/>
      <c r="L63" s="249"/>
    </row>
    <row r="64" spans="8:12">
      <c r="H64" s="249"/>
      <c r="I64" s="249"/>
      <c r="J64" s="250"/>
      <c r="K64" s="249"/>
      <c r="L64" s="249"/>
    </row>
    <row r="65" spans="8:12">
      <c r="H65" s="249"/>
      <c r="I65" s="249"/>
      <c r="J65" s="250"/>
      <c r="K65" s="249"/>
      <c r="L65" s="249"/>
    </row>
    <row r="66" spans="8:12">
      <c r="H66" s="249"/>
      <c r="I66" s="249"/>
      <c r="J66" s="250"/>
      <c r="K66" s="249"/>
      <c r="L66" s="249"/>
    </row>
    <row r="67" spans="8:12">
      <c r="H67" s="249"/>
      <c r="I67" s="249"/>
      <c r="J67" s="250"/>
      <c r="K67" s="249"/>
      <c r="L67" s="249"/>
    </row>
    <row r="68" spans="8:12">
      <c r="H68" s="249"/>
      <c r="I68" s="249"/>
      <c r="J68" s="250"/>
      <c r="K68" s="249"/>
      <c r="L68" s="249"/>
    </row>
    <row r="69" spans="8:12">
      <c r="H69" s="249"/>
      <c r="I69" s="249"/>
      <c r="J69" s="250"/>
      <c r="K69" s="249"/>
      <c r="L69" s="249"/>
    </row>
    <row r="70" spans="8:12">
      <c r="H70" s="249"/>
      <c r="I70" s="249"/>
      <c r="J70" s="250"/>
      <c r="K70" s="249"/>
      <c r="L70" s="249"/>
    </row>
    <row r="71" spans="8:12">
      <c r="H71" s="249"/>
      <c r="I71" s="249"/>
      <c r="J71" s="250"/>
      <c r="K71" s="249"/>
      <c r="L71" s="249"/>
    </row>
    <row r="72" spans="8:12">
      <c r="H72" s="249"/>
      <c r="I72" s="249"/>
      <c r="J72" s="250"/>
      <c r="K72" s="249"/>
      <c r="L72" s="249"/>
    </row>
    <row r="73" spans="8:12">
      <c r="H73" s="249"/>
      <c r="I73" s="249"/>
      <c r="J73" s="250"/>
      <c r="K73" s="249"/>
      <c r="L73" s="249"/>
    </row>
    <row r="74" spans="8:12">
      <c r="H74" s="249"/>
      <c r="I74" s="249"/>
      <c r="J74" s="250"/>
      <c r="K74" s="249"/>
      <c r="L74" s="249"/>
    </row>
    <row r="75" spans="8:12">
      <c r="H75" s="249"/>
      <c r="I75" s="249"/>
      <c r="J75" s="250"/>
      <c r="K75" s="249"/>
      <c r="L75" s="249"/>
    </row>
    <row r="76" spans="8:12">
      <c r="H76" s="249"/>
      <c r="I76" s="249"/>
      <c r="J76" s="250"/>
      <c r="K76" s="249"/>
      <c r="L76" s="249"/>
    </row>
    <row r="77" spans="8:12">
      <c r="H77" s="249"/>
      <c r="I77" s="249"/>
      <c r="J77" s="250"/>
      <c r="K77" s="249"/>
      <c r="L77" s="249"/>
    </row>
    <row r="78" spans="8:12">
      <c r="H78" s="249"/>
      <c r="I78" s="249"/>
      <c r="J78" s="250"/>
      <c r="K78" s="249"/>
      <c r="L78" s="249"/>
    </row>
    <row r="79" spans="8:12">
      <c r="H79" s="249"/>
      <c r="I79" s="249"/>
      <c r="J79" s="250"/>
      <c r="K79" s="249"/>
      <c r="L79" s="249"/>
    </row>
    <row r="80" spans="8:12">
      <c r="H80" s="249"/>
      <c r="I80" s="249"/>
      <c r="J80" s="250"/>
      <c r="K80" s="249"/>
      <c r="L80" s="249"/>
    </row>
    <row r="81" spans="8:12">
      <c r="H81" s="249"/>
      <c r="I81" s="249"/>
      <c r="J81" s="250"/>
      <c r="K81" s="249"/>
      <c r="L81" s="249"/>
    </row>
    <row r="82" spans="8:12">
      <c r="H82" s="249"/>
      <c r="I82" s="249"/>
      <c r="J82" s="250"/>
      <c r="K82" s="249"/>
      <c r="L82" s="249"/>
    </row>
    <row r="83" spans="8:12">
      <c r="H83" s="249"/>
      <c r="I83" s="249"/>
      <c r="J83" s="250"/>
      <c r="K83" s="249"/>
      <c r="L83" s="249"/>
    </row>
    <row r="84" spans="8:12">
      <c r="H84" s="249"/>
      <c r="I84" s="249"/>
      <c r="J84" s="250"/>
      <c r="K84" s="249"/>
      <c r="L84" s="249"/>
    </row>
    <row r="85" spans="8:12">
      <c r="H85" s="249"/>
      <c r="I85" s="249"/>
      <c r="J85" s="250"/>
      <c r="K85" s="249"/>
      <c r="L85" s="249"/>
    </row>
    <row r="86" spans="8:12">
      <c r="H86" s="249"/>
      <c r="I86" s="249"/>
      <c r="J86" s="250"/>
      <c r="K86" s="249"/>
      <c r="L86" s="249"/>
    </row>
    <row r="87" spans="8:12">
      <c r="H87" s="249"/>
      <c r="I87" s="249"/>
      <c r="J87" s="250"/>
      <c r="K87" s="249"/>
      <c r="L87" s="249"/>
    </row>
    <row r="88" spans="8:12">
      <c r="H88" s="249"/>
      <c r="I88" s="249"/>
      <c r="J88" s="250"/>
      <c r="K88" s="249"/>
      <c r="L88" s="249"/>
    </row>
    <row r="89" spans="8:12">
      <c r="H89" s="249"/>
      <c r="I89" s="249"/>
      <c r="J89" s="250"/>
      <c r="K89" s="249"/>
      <c r="L89" s="249"/>
    </row>
    <row r="90" spans="8:12">
      <c r="H90" s="249"/>
      <c r="I90" s="249"/>
      <c r="J90" s="250"/>
      <c r="K90" s="249"/>
      <c r="L90" s="249"/>
    </row>
    <row r="91" spans="8:12">
      <c r="H91" s="249"/>
      <c r="I91" s="249"/>
      <c r="J91" s="250"/>
      <c r="K91" s="249"/>
      <c r="L91" s="249"/>
    </row>
    <row r="92" spans="8:12">
      <c r="H92" s="249"/>
      <c r="I92" s="249"/>
      <c r="J92" s="250"/>
      <c r="K92" s="249"/>
      <c r="L92" s="249"/>
    </row>
    <row r="93" spans="8:12">
      <c r="H93" s="249"/>
      <c r="I93" s="249"/>
      <c r="J93" s="250"/>
      <c r="K93" s="249"/>
      <c r="L93" s="249"/>
    </row>
    <row r="94" spans="8:12">
      <c r="H94" s="249"/>
      <c r="I94" s="249"/>
      <c r="J94" s="250"/>
      <c r="K94" s="249"/>
      <c r="L94" s="249"/>
    </row>
    <row r="95" spans="8:12">
      <c r="H95" s="249"/>
      <c r="I95" s="249"/>
      <c r="J95" s="250"/>
      <c r="K95" s="249"/>
      <c r="L95" s="249"/>
    </row>
    <row r="96" spans="8:12">
      <c r="H96" s="249"/>
      <c r="I96" s="249"/>
      <c r="J96" s="250"/>
      <c r="K96" s="249"/>
      <c r="L96" s="249"/>
    </row>
    <row r="97" spans="8:12">
      <c r="H97" s="249"/>
      <c r="I97" s="249"/>
      <c r="J97" s="250"/>
      <c r="K97" s="249"/>
      <c r="L97" s="249"/>
    </row>
    <row r="98" spans="8:12">
      <c r="H98" s="249"/>
      <c r="I98" s="249"/>
      <c r="J98" s="250"/>
      <c r="K98" s="249"/>
      <c r="L98" s="249"/>
    </row>
    <row r="99" spans="8:12">
      <c r="H99" s="249"/>
      <c r="I99" s="249"/>
      <c r="J99" s="250"/>
      <c r="K99" s="249"/>
      <c r="L99" s="249"/>
    </row>
    <row r="100" spans="8:12">
      <c r="H100" s="249"/>
      <c r="I100" s="249"/>
      <c r="J100" s="250"/>
      <c r="K100" s="249"/>
      <c r="L100" s="249"/>
    </row>
    <row r="101" spans="8:12">
      <c r="H101" s="249"/>
      <c r="I101" s="249"/>
      <c r="J101" s="250"/>
      <c r="K101" s="249"/>
      <c r="L101" s="249"/>
    </row>
    <row r="102" spans="8:12">
      <c r="H102" s="249"/>
      <c r="I102" s="249"/>
      <c r="J102" s="250"/>
      <c r="K102" s="249"/>
      <c r="L102" s="249"/>
    </row>
    <row r="103" spans="8:12">
      <c r="H103" s="249"/>
      <c r="I103" s="249"/>
      <c r="J103" s="250"/>
      <c r="K103" s="249"/>
      <c r="L103" s="249"/>
    </row>
    <row r="104" spans="8:12">
      <c r="H104" s="249"/>
      <c r="I104" s="249"/>
      <c r="J104" s="250"/>
      <c r="K104" s="249"/>
      <c r="L104" s="249"/>
    </row>
    <row r="105" spans="8:12">
      <c r="H105" s="249"/>
      <c r="I105" s="249"/>
      <c r="J105" s="250"/>
      <c r="K105" s="249"/>
      <c r="L105" s="249"/>
    </row>
  </sheetData>
  <mergeCells count="5">
    <mergeCell ref="A1:L1"/>
    <mergeCell ref="A2:L2"/>
    <mergeCell ref="H3:I3"/>
    <mergeCell ref="K3:L3"/>
    <mergeCell ref="A30:L30"/>
  </mergeCells>
  <phoneticPr fontId="3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F5B11-0DA8-4FA0-8A1F-22003A917C06}">
  <dimension ref="A1:AW111"/>
  <sheetViews>
    <sheetView workbookViewId="0">
      <selection activeCell="E27" sqref="E27"/>
    </sheetView>
  </sheetViews>
  <sheetFormatPr defaultColWidth="9.08203125" defaultRowHeight="17"/>
  <cols>
    <col min="1" max="1" width="20.6640625" style="226" customWidth="1"/>
    <col min="2" max="3" width="6.1640625" style="226" customWidth="1"/>
    <col min="4" max="4" width="6.1640625" style="226" customWidth="1" collapsed="1"/>
    <col min="5" max="7" width="6.1640625" style="226" customWidth="1"/>
    <col min="8" max="9" width="5.58203125" style="226" customWidth="1"/>
    <col min="10" max="10" width="0.6640625" style="245" customWidth="1"/>
    <col min="11" max="12" width="5.58203125" style="226" customWidth="1"/>
    <col min="13" max="13" width="4.4140625" style="38" customWidth="1"/>
    <col min="14" max="14" width="20.6640625" style="38" customWidth="1"/>
    <col min="15" max="48" width="6.1640625" style="160" customWidth="1"/>
    <col min="49" max="49" width="9.08203125" style="38"/>
    <col min="50" max="16384" width="9.08203125" style="226"/>
  </cols>
  <sheetData>
    <row r="1" spans="1:49" ht="30" customHeight="1">
      <c r="A1" s="474" t="s">
        <v>549</v>
      </c>
      <c r="B1" s="475"/>
      <c r="C1" s="475"/>
      <c r="D1" s="475"/>
      <c r="E1" s="475"/>
      <c r="F1" s="475"/>
      <c r="G1" s="475"/>
      <c r="H1" s="475"/>
      <c r="I1" s="475"/>
      <c r="J1" s="475"/>
      <c r="K1" s="475"/>
      <c r="L1" s="475"/>
      <c r="M1" s="172">
        <v>1</v>
      </c>
      <c r="N1" s="173" t="s">
        <v>41</v>
      </c>
      <c r="O1" s="174" t="s">
        <v>28</v>
      </c>
      <c r="Q1" s="176"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6" t="s">
        <v>51</v>
      </c>
      <c r="B2" s="476"/>
      <c r="C2" s="476"/>
      <c r="D2" s="476"/>
      <c r="E2" s="476"/>
      <c r="F2" s="476"/>
      <c r="G2" s="476"/>
      <c r="H2" s="476"/>
      <c r="I2" s="476"/>
      <c r="J2" s="476"/>
      <c r="K2" s="476"/>
      <c r="L2" s="476"/>
      <c r="N2" s="163" t="s">
        <v>441</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7"/>
      <c r="B3" s="228"/>
      <c r="C3" s="228"/>
      <c r="D3" s="228"/>
      <c r="E3" s="228"/>
      <c r="F3" s="228"/>
      <c r="G3" s="228"/>
      <c r="H3" s="467" t="s">
        <v>31</v>
      </c>
      <c r="I3" s="467"/>
      <c r="J3" s="229"/>
      <c r="K3" s="467" t="s">
        <v>32</v>
      </c>
      <c r="L3" s="467"/>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7"/>
      <c r="B4" s="230">
        <v>2000</v>
      </c>
      <c r="C4" s="230">
        <v>2018</v>
      </c>
      <c r="D4" s="230">
        <v>2025</v>
      </c>
      <c r="E4" s="230">
        <v>2030</v>
      </c>
      <c r="F4" s="230">
        <v>2035</v>
      </c>
      <c r="G4" s="230">
        <v>2040</v>
      </c>
      <c r="H4" s="231">
        <v>2018</v>
      </c>
      <c r="I4" s="231">
        <v>2040</v>
      </c>
      <c r="J4" s="232"/>
      <c r="K4" s="231" t="s">
        <v>33</v>
      </c>
      <c r="L4" s="231"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6" t="s">
        <v>456</v>
      </c>
    </row>
    <row r="5" spans="1:49" ht="13.5" customHeight="1">
      <c r="A5" s="266" t="s">
        <v>550</v>
      </c>
      <c r="B5" s="234">
        <v>42.924999999999997</v>
      </c>
      <c r="C5" s="234">
        <v>86.650999999999996</v>
      </c>
      <c r="D5" s="235">
        <v>93.97</v>
      </c>
      <c r="E5" s="235">
        <v>95.808999999999997</v>
      </c>
      <c r="F5" s="235">
        <v>94.081999999999994</v>
      </c>
      <c r="G5" s="235">
        <v>84.397000000000006</v>
      </c>
      <c r="H5" s="236">
        <v>100</v>
      </c>
      <c r="I5" s="236">
        <v>100</v>
      </c>
      <c r="J5" s="237"/>
      <c r="K5" s="238">
        <v>3.98</v>
      </c>
      <c r="L5" s="238">
        <v>-0.12</v>
      </c>
      <c r="N5" s="233" t="s">
        <v>538</v>
      </c>
      <c r="O5" s="159">
        <f t="shared" ref="O5:P7" si="0">B5*$A$24</f>
        <v>1702262487206.75</v>
      </c>
      <c r="P5" s="159">
        <f t="shared" si="0"/>
        <v>3436289965729.8101</v>
      </c>
      <c r="Q5" s="161" cm="1">
        <f t="array" ref="Q5">TREND($P23:$Q23,$P$22:$Q$22,Q$4)</f>
        <v>3477753845067.0781</v>
      </c>
      <c r="R5" s="161" cm="1">
        <f t="array" ref="R5">TREND($P23:$Q23,$P$22:$Q$22,R$4)</f>
        <v>3519217724404.3438</v>
      </c>
      <c r="S5" s="161" cm="1">
        <f t="array" ref="S5">TREND($P23:$Q23,$P$22:$Q$22,S$4)</f>
        <v>3560681603741.6094</v>
      </c>
      <c r="T5" s="161" cm="1">
        <f t="array" ref="T5">TREND($P23:$Q23,$P$22:$Q$22,T$4)</f>
        <v>3602145483078.8906</v>
      </c>
      <c r="U5" s="161" cm="1">
        <f t="array" ref="U5">TREND($P23:$Q23,$P$22:$Q$22,U$4)</f>
        <v>3643609362416.1563</v>
      </c>
      <c r="V5" s="161" cm="1">
        <f t="array" ref="V5">TREND($P23:$Q23,$P$22:$Q$22,V$4)</f>
        <v>3685073241753.4219</v>
      </c>
      <c r="W5" s="168">
        <f>D5*$A$24</f>
        <v>3726537121090.7002</v>
      </c>
      <c r="X5" s="161" cm="1">
        <f t="array" ref="X5">TREND($Q23:$R23,$Q$22:$R$22,X$4)</f>
        <v>3741122843695.1172</v>
      </c>
      <c r="Y5" s="161" cm="1">
        <f t="array" ref="Y5">TREND($Q23:$R23,$Q$22:$R$22,Y$4)</f>
        <v>3755708566299.5352</v>
      </c>
      <c r="Z5" s="161" cm="1">
        <f t="array" ref="Z5">TREND($Q23:$R23,$Q$22:$R$22,Z$4)</f>
        <v>3770294288903.9531</v>
      </c>
      <c r="AA5" s="161" cm="1">
        <f t="array" ref="AA5">TREND($Q23:$R23,$Q$22:$R$22,AA$4)</f>
        <v>3784880011508.3711</v>
      </c>
      <c r="AB5" s="168">
        <f>E5*$A$24</f>
        <v>3799465734112.79</v>
      </c>
      <c r="AC5" s="161" cm="1">
        <f t="array" ref="AC5">TREND($R23:$S23,$R$22:$S$22,AC$4)</f>
        <v>3785768320878.5195</v>
      </c>
      <c r="AD5" s="161" cm="1">
        <f t="array" ref="AD5">TREND($R23:$S23,$R$22:$S$22,AD$4)</f>
        <v>3772070907644.2422</v>
      </c>
      <c r="AE5" s="161" cm="1">
        <f t="array" ref="AE5">TREND($R23:$S23,$R$22:$S$22,AE$4)</f>
        <v>3758373494409.9688</v>
      </c>
      <c r="AF5" s="161" cm="1">
        <f t="array" ref="AF5">TREND($R23:$S23,$R$22:$S$22,AF$4)</f>
        <v>3744676081175.6953</v>
      </c>
      <c r="AG5" s="168">
        <f>F5*$A$24</f>
        <v>3730978667941.4199</v>
      </c>
      <c r="AH5" s="161" cm="1">
        <f t="array" ref="AH5">TREND($S23:$T23,$S$22:$T$22,AH$4)</f>
        <v>3654163701424.9375</v>
      </c>
      <c r="AI5" s="161" cm="1">
        <f t="array" ref="AI5">TREND($S23:$T23,$S$22:$T$22,AI$4)</f>
        <v>3577348734908.4688</v>
      </c>
      <c r="AJ5" s="161" cm="1">
        <f t="array" ref="AJ5">TREND($S23:$T23,$S$22:$T$22,AJ$4)</f>
        <v>3500533768392</v>
      </c>
      <c r="AK5" s="161" cm="1">
        <f t="array" ref="AK5">TREND($S23:$T23,$S$22:$T$22,AK$4)</f>
        <v>3423718801875.5313</v>
      </c>
      <c r="AL5" s="168">
        <f>G5*$A$24</f>
        <v>3346903835359.0703</v>
      </c>
      <c r="AM5" s="161">
        <f>_xlfn.FORECAST.LINEAR(AM$4,$AC5:$AL5,$AC$4:$AL$4)</f>
        <v>3354245606552.1719</v>
      </c>
      <c r="AN5" s="161">
        <f t="shared" ref="AN5:AV7" si="1">_xlfn.FORECAST.LINEAR(AN$4,$AC5:$AL5,$AC$4:$AL$4)</f>
        <v>3304207783852.3906</v>
      </c>
      <c r="AO5" s="161">
        <f t="shared" si="1"/>
        <v>3254169961152.6094</v>
      </c>
      <c r="AP5" s="161">
        <f t="shared" si="1"/>
        <v>3204132138452.8281</v>
      </c>
      <c r="AQ5" s="161">
        <f t="shared" si="1"/>
        <v>3154094315753.0469</v>
      </c>
      <c r="AR5" s="161">
        <f t="shared" si="1"/>
        <v>3104056493053.2656</v>
      </c>
      <c r="AS5" s="161">
        <f t="shared" si="1"/>
        <v>3054018670353.4844</v>
      </c>
      <c r="AT5" s="161">
        <f t="shared" si="1"/>
        <v>3003980847653.7031</v>
      </c>
      <c r="AU5" s="161">
        <f t="shared" si="1"/>
        <v>2953943024953.9219</v>
      </c>
      <c r="AV5" s="161">
        <f t="shared" si="1"/>
        <v>2903905202254.1406</v>
      </c>
      <c r="AW5" s="190">
        <f>(AV5/R5)^(1/30)-1</f>
        <v>-6.3856006729778869E-3</v>
      </c>
    </row>
    <row r="6" spans="1:49" ht="13.5" customHeight="1">
      <c r="A6" s="267" t="s">
        <v>551</v>
      </c>
      <c r="B6" s="268">
        <v>23.263999999999999</v>
      </c>
      <c r="C6" s="268">
        <v>54.226999999999997</v>
      </c>
      <c r="D6" s="269">
        <v>55.921999999999997</v>
      </c>
      <c r="E6" s="269">
        <v>56.100999999999999</v>
      </c>
      <c r="F6" s="269">
        <v>54.287999999999997</v>
      </c>
      <c r="G6" s="269">
        <v>45.389000000000003</v>
      </c>
      <c r="H6" s="242">
        <v>62.58</v>
      </c>
      <c r="I6" s="242">
        <v>53.78</v>
      </c>
      <c r="J6" s="270"/>
      <c r="K6" s="271">
        <v>4.8099999999999996</v>
      </c>
      <c r="L6" s="271">
        <v>-0.81</v>
      </c>
      <c r="N6" s="239" t="s">
        <v>539</v>
      </c>
      <c r="O6" s="159">
        <f t="shared" si="0"/>
        <v>922572731563.83997</v>
      </c>
      <c r="P6" s="159">
        <f t="shared" si="0"/>
        <v>2150462152446.3699</v>
      </c>
      <c r="Q6" s="161" cm="1">
        <f t="array" ref="Q6">TREND($P24:$Q24,$P$22:$Q$22,Q$4)</f>
        <v>2160064731415.7188</v>
      </c>
      <c r="R6" s="161" cm="1">
        <f t="array" ref="R6">TREND($P24:$Q24,$P$22:$Q$22,R$4)</f>
        <v>2169667310385.0664</v>
      </c>
      <c r="S6" s="161" cm="1">
        <f t="array" ref="S6">TREND($P24:$Q24,$P$22:$Q$22,S$4)</f>
        <v>2179269889354.418</v>
      </c>
      <c r="T6" s="161" cm="1">
        <f t="array" ref="T6">TREND($P24:$Q24,$P$22:$Q$22,T$4)</f>
        <v>2188872468323.7656</v>
      </c>
      <c r="U6" s="161" cm="1">
        <f t="array" ref="U6">TREND($P24:$Q24,$P$22:$Q$22,U$4)</f>
        <v>2198475047293.1172</v>
      </c>
      <c r="V6" s="161" cm="1">
        <f t="array" ref="V6">TREND($P24:$Q24,$P$22:$Q$22,V$4)</f>
        <v>2208077626262.4688</v>
      </c>
      <c r="W6" s="168">
        <f>D6*$A$24</f>
        <v>2217680205231.8198</v>
      </c>
      <c r="X6" s="161" cm="1">
        <f t="array" ref="X6">TREND($Q24:$R24,$Q$22:$R$22,X$4)</f>
        <v>2219099913957.3179</v>
      </c>
      <c r="Y6" s="161" cm="1">
        <f t="array" ref="Y6">TREND($Q24:$R24,$Q$22:$R$22,Y$4)</f>
        <v>2220519622682.8159</v>
      </c>
      <c r="Z6" s="161" cm="1">
        <f t="array" ref="Z6">TREND($Q24:$R24,$Q$22:$R$22,Z$4)</f>
        <v>2221939331408.314</v>
      </c>
      <c r="AA6" s="161" cm="1">
        <f t="array" ref="AA6">TREND($Q24:$R24,$Q$22:$R$22,AA$4)</f>
        <v>2223359040133.812</v>
      </c>
      <c r="AB6" s="168">
        <f>E6*$A$24</f>
        <v>2224778748859.3101</v>
      </c>
      <c r="AC6" s="161" cm="1">
        <f t="array" ref="AC6">TREND($R24:$S24,$R$22:$S$22,AC$4)</f>
        <v>2210399240930.1055</v>
      </c>
      <c r="AD6" s="161" cm="1">
        <f t="array" ref="AD6">TREND($R24:$S24,$R$22:$S$22,AD$4)</f>
        <v>2196019733000.8984</v>
      </c>
      <c r="AE6" s="161" cm="1">
        <f t="array" ref="AE6">TREND($R24:$S24,$R$22:$S$22,AE$4)</f>
        <v>2181640225071.6914</v>
      </c>
      <c r="AF6" s="161" cm="1">
        <f t="array" ref="AF6">TREND($R24:$S24,$R$22:$S$22,AF$4)</f>
        <v>2167260717142.4844</v>
      </c>
      <c r="AG6" s="168">
        <f>F6*$A$24</f>
        <v>2152881209213.2798</v>
      </c>
      <c r="AH6" s="161" cm="1">
        <f t="array" ref="AH6">TREND($S24:$T24,$S$22:$T$22,AH$4)</f>
        <v>2082300270955.1563</v>
      </c>
      <c r="AI6" s="161" cm="1">
        <f t="array" ref="AI6">TREND($S24:$T24,$S$22:$T$22,AI$4)</f>
        <v>2011719332697.0313</v>
      </c>
      <c r="AJ6" s="161" cm="1">
        <f t="array" ref="AJ6">TREND($S24:$T24,$S$22:$T$22,AJ$4)</f>
        <v>1941138394438.875</v>
      </c>
      <c r="AK6" s="161" cm="1">
        <f t="array" ref="AK6">TREND($S24:$T24,$S$22:$T$22,AK$4)</f>
        <v>1870557456180.75</v>
      </c>
      <c r="AL6" s="168">
        <f>G6*$A$24</f>
        <v>1799976517922.5901</v>
      </c>
      <c r="AM6" s="161">
        <f>_xlfn.FORECAST.LINEAR(AM$4,$AC6:$AL6,$AC$4:$AL$4)</f>
        <v>1804330820103.0313</v>
      </c>
      <c r="AN6" s="161">
        <f t="shared" si="1"/>
        <v>1757592912893.5313</v>
      </c>
      <c r="AO6" s="161">
        <f t="shared" si="1"/>
        <v>1710855005684.0313</v>
      </c>
      <c r="AP6" s="161">
        <f t="shared" si="1"/>
        <v>1664117098474.5469</v>
      </c>
      <c r="AQ6" s="161">
        <f t="shared" si="1"/>
        <v>1617379191265.0469</v>
      </c>
      <c r="AR6" s="161">
        <f t="shared" si="1"/>
        <v>1570641284055.5469</v>
      </c>
      <c r="AS6" s="161">
        <f t="shared" si="1"/>
        <v>1523903376846.0469</v>
      </c>
      <c r="AT6" s="161">
        <f t="shared" si="1"/>
        <v>1477165469636.5469</v>
      </c>
      <c r="AU6" s="161">
        <f t="shared" si="1"/>
        <v>1430427562427.0469</v>
      </c>
      <c r="AV6" s="161">
        <f t="shared" si="1"/>
        <v>1383689655217.5469</v>
      </c>
      <c r="AW6" s="190"/>
    </row>
    <row r="7" spans="1:49" ht="13.5" customHeight="1">
      <c r="A7" s="267" t="s">
        <v>552</v>
      </c>
      <c r="B7" s="268">
        <v>19.661000000000001</v>
      </c>
      <c r="C7" s="268">
        <v>32.423999999999999</v>
      </c>
      <c r="D7" s="269">
        <v>38.048000000000002</v>
      </c>
      <c r="E7" s="269">
        <v>39.707999999999998</v>
      </c>
      <c r="F7" s="269">
        <v>39.792999999999999</v>
      </c>
      <c r="G7" s="269">
        <v>39.008000000000003</v>
      </c>
      <c r="H7" s="242">
        <v>37.42</v>
      </c>
      <c r="I7" s="242">
        <v>46.22</v>
      </c>
      <c r="J7" s="270"/>
      <c r="K7" s="271">
        <v>2.82</v>
      </c>
      <c r="L7" s="271">
        <v>0.84</v>
      </c>
      <c r="N7" s="239" t="s">
        <v>540</v>
      </c>
      <c r="O7" s="162">
        <f t="shared" si="0"/>
        <v>779689755642.91003</v>
      </c>
      <c r="P7" s="162">
        <f t="shared" si="0"/>
        <v>1285827813283.4399</v>
      </c>
      <c r="Q7" s="178" cm="1">
        <f t="array" ref="Q7">TREND($P25:$Q25,$P$22:$Q$22,Q$4)</f>
        <v>1317689113651.3594</v>
      </c>
      <c r="R7" s="178" cm="1">
        <f t="array" ref="R7">TREND($P25:$Q25,$P$22:$Q$22,R$4)</f>
        <v>1349550414019.2813</v>
      </c>
      <c r="S7" s="178" cm="1">
        <f t="array" ref="S7">TREND($P25:$Q25,$P$22:$Q$22,S$4)</f>
        <v>1381411714387.1953</v>
      </c>
      <c r="T7" s="178" cm="1">
        <f t="array" ref="T7">TREND($P25:$Q25,$P$22:$Q$22,T$4)</f>
        <v>1413273014755.1172</v>
      </c>
      <c r="U7" s="178" cm="1">
        <f t="array" ref="U7">TREND($P25:$Q25,$P$22:$Q$22,U$4)</f>
        <v>1445134315123.0391</v>
      </c>
      <c r="V7" s="178" cm="1">
        <f t="array" ref="V7">TREND($P25:$Q25,$P$22:$Q$22,V$4)</f>
        <v>1476995615490.9609</v>
      </c>
      <c r="W7" s="179">
        <f>D7*$A$24</f>
        <v>1508856915858.8801</v>
      </c>
      <c r="X7" s="178" cm="1">
        <f t="array" ref="X7">TREND($Q25:$R25,$Q$22:$R$22,X$4)</f>
        <v>1522022929737.8008</v>
      </c>
      <c r="Y7" s="178" cm="1">
        <f t="array" ref="Y7">TREND($Q25:$R25,$Q$22:$R$22,Y$4)</f>
        <v>1535188943616.7188</v>
      </c>
      <c r="Z7" s="178" cm="1">
        <f t="array" ref="Z7">TREND($Q25:$R25,$Q$22:$R$22,Z$4)</f>
        <v>1548354957495.6406</v>
      </c>
      <c r="AA7" s="178" cm="1">
        <f t="array" ref="AA7">TREND($Q25:$R25,$Q$22:$R$22,AA$4)</f>
        <v>1561520971374.5586</v>
      </c>
      <c r="AB7" s="179">
        <f>E7*$A$24</f>
        <v>1574686985253.48</v>
      </c>
      <c r="AC7" s="178" cm="1">
        <f t="array" ref="AC7">TREND($R25:$S25,$R$22:$S$22,AC$4)</f>
        <v>1575361148614.75</v>
      </c>
      <c r="AD7" s="178" cm="1">
        <f t="array" ref="AD7">TREND($R25:$S25,$R$22:$S$22,AD$4)</f>
        <v>1576035311976.02</v>
      </c>
      <c r="AE7" s="178" cm="1">
        <f t="array" ref="AE7">TREND($R25:$S25,$R$22:$S$22,AE$4)</f>
        <v>1576709475337.29</v>
      </c>
      <c r="AF7" s="178" cm="1">
        <f t="array" ref="AF7">TREND($R25:$S25,$R$22:$S$22,AF$4)</f>
        <v>1577383638698.5601</v>
      </c>
      <c r="AG7" s="179">
        <f>F7*$A$24</f>
        <v>1578057802059.8301</v>
      </c>
      <c r="AH7" s="178" cm="1">
        <f t="array" ref="AH7">TREND($S25:$T25,$S$22:$T$22,AH$4)</f>
        <v>1571831705135.1582</v>
      </c>
      <c r="AI7" s="178" cm="1">
        <f t="array" ref="AI7">TREND($S25:$T25,$S$22:$T$22,AI$4)</f>
        <v>1565605608210.4883</v>
      </c>
      <c r="AJ7" s="178" cm="1">
        <f t="array" ref="AJ7">TREND($S25:$T25,$S$22:$T$22,AJ$4)</f>
        <v>1559379511285.8184</v>
      </c>
      <c r="AK7" s="178" cm="1">
        <f t="array" ref="AK7">TREND($S25:$T25,$S$22:$T$22,AK$4)</f>
        <v>1553153414361.1484</v>
      </c>
      <c r="AL7" s="179">
        <f>G7*$A$24</f>
        <v>1546927317436.4802</v>
      </c>
      <c r="AM7" s="178">
        <f t="shared" ref="AM7" si="2">_xlfn.FORECAST.LINEAR(AM$4,$AC7:$AL7,$AC$4:$AL$4)</f>
        <v>1549901567559.7295</v>
      </c>
      <c r="AN7" s="178">
        <f t="shared" si="1"/>
        <v>1546602853786.6699</v>
      </c>
      <c r="AO7" s="178">
        <f t="shared" si="1"/>
        <v>1543304140013.6104</v>
      </c>
      <c r="AP7" s="178">
        <f t="shared" si="1"/>
        <v>1540005426240.5518</v>
      </c>
      <c r="AQ7" s="178">
        <f t="shared" si="1"/>
        <v>1536706712467.4922</v>
      </c>
      <c r="AR7" s="178">
        <f t="shared" si="1"/>
        <v>1533407998694.4326</v>
      </c>
      <c r="AS7" s="178">
        <f t="shared" si="1"/>
        <v>1530109284921.374</v>
      </c>
      <c r="AT7" s="178">
        <f t="shared" si="1"/>
        <v>1526810571148.3145</v>
      </c>
      <c r="AU7" s="178">
        <f t="shared" si="1"/>
        <v>1523511857375.2549</v>
      </c>
      <c r="AV7" s="178">
        <f t="shared" si="1"/>
        <v>1520213143602.1963</v>
      </c>
      <c r="AW7" s="187"/>
    </row>
    <row r="8" spans="1:49" ht="3" customHeight="1">
      <c r="A8" s="58"/>
      <c r="B8" s="59"/>
      <c r="C8" s="59"/>
      <c r="D8" s="60"/>
      <c r="E8" s="60"/>
      <c r="F8" s="60"/>
      <c r="G8" s="60"/>
      <c r="H8" s="60"/>
      <c r="I8" s="60"/>
      <c r="J8" s="62"/>
      <c r="K8" s="62"/>
      <c r="L8" s="62"/>
      <c r="N8" s="58"/>
      <c r="O8" s="159"/>
      <c r="P8" s="159"/>
      <c r="Q8" s="245"/>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7"/>
    </row>
    <row r="9" spans="1:49" ht="13.5" customHeight="1">
      <c r="A9" s="272" t="s">
        <v>553</v>
      </c>
      <c r="B9" s="273"/>
      <c r="C9" s="273"/>
      <c r="D9" s="274"/>
      <c r="E9" s="274"/>
      <c r="F9" s="274"/>
      <c r="G9" s="274"/>
      <c r="H9" s="275"/>
      <c r="I9" s="275"/>
      <c r="J9" s="270"/>
      <c r="K9" s="275"/>
      <c r="L9" s="275"/>
      <c r="N9" s="233" t="s">
        <v>548</v>
      </c>
      <c r="O9" s="159"/>
      <c r="P9" s="159"/>
      <c r="Q9" s="252">
        <f>Q5/P5-1</f>
        <v>1.2066466960235722E-2</v>
      </c>
      <c r="R9" s="252">
        <f t="shared" ref="R9:AV9" si="3">R5/Q5-1</f>
        <v>1.1922603261895315E-2</v>
      </c>
      <c r="S9" s="252">
        <f t="shared" si="3"/>
        <v>1.1782129605034219E-2</v>
      </c>
      <c r="T9" s="252">
        <f t="shared" si="3"/>
        <v>1.1644927559293805E-2</v>
      </c>
      <c r="U9" s="252">
        <f t="shared" si="3"/>
        <v>1.1510884147251321E-2</v>
      </c>
      <c r="V9" s="252">
        <f t="shared" si="3"/>
        <v>1.1379891534192943E-2</v>
      </c>
      <c r="W9" s="252">
        <f t="shared" si="3"/>
        <v>1.1251846738750126E-2</v>
      </c>
      <c r="X9" s="252">
        <f t="shared" si="3"/>
        <v>3.9140151112053712E-3</v>
      </c>
      <c r="Y9" s="252">
        <f t="shared" si="3"/>
        <v>3.898755323952896E-3</v>
      </c>
      <c r="Z9" s="252">
        <f t="shared" si="3"/>
        <v>3.8836140629487925E-3</v>
      </c>
      <c r="AA9" s="252">
        <f t="shared" si="3"/>
        <v>3.8685899526049727E-3</v>
      </c>
      <c r="AB9" s="252">
        <f t="shared" si="3"/>
        <v>3.8536816385379424E-3</v>
      </c>
      <c r="AC9" s="252">
        <f t="shared" si="3"/>
        <v>-3.6050892922367961E-3</v>
      </c>
      <c r="AD9" s="252">
        <f t="shared" si="3"/>
        <v>-3.6181329847196908E-3</v>
      </c>
      <c r="AE9" s="252">
        <f t="shared" si="3"/>
        <v>-3.6312714075747987E-3</v>
      </c>
      <c r="AF9" s="252">
        <f t="shared" si="3"/>
        <v>-3.6445055965422801E-3</v>
      </c>
      <c r="AG9" s="252">
        <f t="shared" si="3"/>
        <v>-3.6578366025119546E-3</v>
      </c>
      <c r="AH9" s="252">
        <f t="shared" si="3"/>
        <v>-2.0588422865163492E-2</v>
      </c>
      <c r="AI9" s="252">
        <f t="shared" si="3"/>
        <v>-2.1021216560854872E-2</v>
      </c>
      <c r="AJ9" s="252">
        <f t="shared" si="3"/>
        <v>-2.1472596665483956E-2</v>
      </c>
      <c r="AK9" s="252">
        <f t="shared" si="3"/>
        <v>-2.1943786747629201E-2</v>
      </c>
      <c r="AL9" s="252">
        <f t="shared" si="3"/>
        <v>-2.2436120184397557E-2</v>
      </c>
      <c r="AM9" s="252">
        <f t="shared" si="3"/>
        <v>2.1936008783813854E-3</v>
      </c>
      <c r="AN9" s="252">
        <f t="shared" si="3"/>
        <v>-1.4917757543465915E-2</v>
      </c>
      <c r="AO9" s="252">
        <f t="shared" si="3"/>
        <v>-1.514366709754611E-2</v>
      </c>
      <c r="AP9" s="252">
        <f t="shared" si="3"/>
        <v>-1.5376524059013241E-2</v>
      </c>
      <c r="AQ9" s="252">
        <f t="shared" si="3"/>
        <v>-1.5616653913637535E-2</v>
      </c>
      <c r="AR9" s="252">
        <f t="shared" si="3"/>
        <v>-1.5864402801738842E-2</v>
      </c>
      <c r="AS9" s="252">
        <f t="shared" si="3"/>
        <v>-1.6120139182957405E-2</v>
      </c>
      <c r="AT9" s="252">
        <f t="shared" si="3"/>
        <v>-1.6384255664681158E-2</v>
      </c>
      <c r="AU9" s="252">
        <f t="shared" si="3"/>
        <v>-1.6657171013211958E-2</v>
      </c>
      <c r="AV9" s="252">
        <f t="shared" si="3"/>
        <v>-1.6939332369337645E-2</v>
      </c>
      <c r="AW9" s="187"/>
    </row>
    <row r="10" spans="1:49" ht="13.5" customHeight="1">
      <c r="A10" s="267" t="s">
        <v>554</v>
      </c>
      <c r="B10" s="268">
        <v>1.871</v>
      </c>
      <c r="C10" s="268">
        <v>0.52</v>
      </c>
      <c r="D10" s="269">
        <v>0.35899999999999999</v>
      </c>
      <c r="E10" s="269">
        <v>0.29199999999999998</v>
      </c>
      <c r="F10" s="269">
        <v>0.245</v>
      </c>
      <c r="G10" s="269">
        <v>0.126</v>
      </c>
      <c r="H10" s="242">
        <v>0.6</v>
      </c>
      <c r="I10" s="242">
        <v>0.15</v>
      </c>
      <c r="J10" s="270"/>
      <c r="K10" s="271">
        <v>-6.87</v>
      </c>
      <c r="L10" s="271">
        <v>-6.23</v>
      </c>
      <c r="N10" s="50"/>
      <c r="O10" s="259"/>
      <c r="P10" s="259"/>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7"/>
    </row>
    <row r="11" spans="1:49" ht="13.5" customHeight="1">
      <c r="A11" s="267" t="s">
        <v>555</v>
      </c>
      <c r="B11" s="268">
        <v>1.2250000000000001</v>
      </c>
      <c r="C11" s="268">
        <v>4.4829999999999997</v>
      </c>
      <c r="D11" s="269">
        <v>5.4269999999999996</v>
      </c>
      <c r="E11" s="269">
        <v>5.8369999999999997</v>
      </c>
      <c r="F11" s="269">
        <v>6.12</v>
      </c>
      <c r="G11" s="269">
        <v>5.9889999999999999</v>
      </c>
      <c r="H11" s="242">
        <v>5.17</v>
      </c>
      <c r="I11" s="242">
        <v>7.1</v>
      </c>
      <c r="J11" s="270"/>
      <c r="K11" s="271">
        <v>7.48</v>
      </c>
      <c r="L11" s="271">
        <v>1.33</v>
      </c>
      <c r="N11" s="50"/>
      <c r="O11" s="259"/>
      <c r="P11" s="259"/>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7"/>
    </row>
    <row r="12" spans="1:49" ht="13.5" customHeight="1">
      <c r="A12" s="267" t="s">
        <v>556</v>
      </c>
      <c r="B12" s="268">
        <v>27.015000000000001</v>
      </c>
      <c r="C12" s="268">
        <v>57.518999999999998</v>
      </c>
      <c r="D12" s="269">
        <v>59.78</v>
      </c>
      <c r="E12" s="269">
        <v>60.097999999999999</v>
      </c>
      <c r="F12" s="269">
        <v>58.343000000000004</v>
      </c>
      <c r="G12" s="269">
        <v>49.865000000000002</v>
      </c>
      <c r="H12" s="242">
        <v>66.38</v>
      </c>
      <c r="I12" s="242">
        <v>59.08</v>
      </c>
      <c r="J12" s="270"/>
      <c r="K12" s="271">
        <v>4.29</v>
      </c>
      <c r="L12" s="271">
        <v>-0.65</v>
      </c>
      <c r="M12" s="63"/>
      <c r="N12" s="255"/>
      <c r="O12" s="259"/>
      <c r="P12" s="259"/>
      <c r="Q12" s="161"/>
      <c r="R12" s="161"/>
      <c r="S12" s="161"/>
      <c r="T12" s="161"/>
      <c r="U12" s="161"/>
      <c r="V12" s="161"/>
      <c r="W12" s="256"/>
      <c r="X12" s="161"/>
      <c r="Y12" s="161"/>
      <c r="Z12" s="161"/>
      <c r="AA12" s="161"/>
      <c r="AB12" s="256"/>
      <c r="AC12" s="161"/>
      <c r="AD12" s="161"/>
      <c r="AE12" s="161"/>
      <c r="AF12" s="161"/>
      <c r="AG12" s="256"/>
      <c r="AH12" s="161"/>
      <c r="AI12" s="161"/>
      <c r="AJ12" s="161"/>
      <c r="AK12" s="161"/>
      <c r="AL12" s="256"/>
      <c r="AM12" s="161"/>
      <c r="AN12" s="161"/>
      <c r="AO12" s="161"/>
      <c r="AP12" s="161"/>
      <c r="AQ12" s="161"/>
      <c r="AR12" s="161"/>
      <c r="AS12" s="161"/>
      <c r="AT12" s="161"/>
      <c r="AU12" s="161"/>
      <c r="AV12" s="161"/>
      <c r="AW12" s="187"/>
    </row>
    <row r="13" spans="1:49" ht="13.5" customHeight="1">
      <c r="A13" s="267" t="s">
        <v>557</v>
      </c>
      <c r="B13" s="268">
        <v>12.814</v>
      </c>
      <c r="C13" s="268">
        <v>24.129000000000001</v>
      </c>
      <c r="D13" s="269">
        <v>28.402999999999999</v>
      </c>
      <c r="E13" s="269">
        <v>29.582000000000001</v>
      </c>
      <c r="F13" s="269">
        <v>29.373000000000001</v>
      </c>
      <c r="G13" s="269">
        <v>28.417000000000002</v>
      </c>
      <c r="H13" s="242">
        <v>27.85</v>
      </c>
      <c r="I13" s="242">
        <v>33.67</v>
      </c>
      <c r="J13" s="270"/>
      <c r="K13" s="271">
        <v>3.58</v>
      </c>
      <c r="L13" s="271">
        <v>0.75</v>
      </c>
      <c r="N13" s="45"/>
      <c r="O13" s="259"/>
      <c r="P13" s="259"/>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90"/>
    </row>
    <row r="14" spans="1:49" ht="3" customHeight="1">
      <c r="A14" s="58"/>
      <c r="B14" s="59"/>
      <c r="C14" s="59"/>
      <c r="D14" s="60"/>
      <c r="E14" s="60"/>
      <c r="F14" s="60"/>
      <c r="G14" s="60"/>
      <c r="H14" s="60"/>
      <c r="I14" s="60"/>
      <c r="J14" s="62"/>
      <c r="K14" s="62"/>
      <c r="L14" s="62"/>
      <c r="N14" s="50"/>
      <c r="O14" s="259"/>
      <c r="P14" s="259"/>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7"/>
    </row>
    <row r="15" spans="1:49" ht="13.5" customHeight="1">
      <c r="A15" s="272" t="s">
        <v>558</v>
      </c>
      <c r="B15" s="268"/>
      <c r="C15" s="268"/>
      <c r="D15" s="269"/>
      <c r="E15" s="269"/>
      <c r="F15" s="269"/>
      <c r="G15" s="269"/>
      <c r="H15" s="242"/>
      <c r="I15" s="242"/>
      <c r="J15" s="270"/>
      <c r="K15" s="271"/>
      <c r="L15" s="271"/>
      <c r="N15" s="50"/>
      <c r="O15" s="259"/>
      <c r="P15" s="259"/>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7"/>
    </row>
    <row r="16" spans="1:49" ht="13.5" customHeight="1">
      <c r="A16" s="267" t="s">
        <v>543</v>
      </c>
      <c r="B16" s="268">
        <v>23.263999999999999</v>
      </c>
      <c r="C16" s="268">
        <v>54.226999999999997</v>
      </c>
      <c r="D16" s="269">
        <v>55.921999999999997</v>
      </c>
      <c r="E16" s="269">
        <v>56.100999999999999</v>
      </c>
      <c r="F16" s="269">
        <v>54.287999999999997</v>
      </c>
      <c r="G16" s="269">
        <v>45.389000000000003</v>
      </c>
      <c r="H16" s="242">
        <v>62.58</v>
      </c>
      <c r="I16" s="242">
        <v>53.78</v>
      </c>
      <c r="J16" s="270"/>
      <c r="K16" s="271">
        <v>4.8099999999999996</v>
      </c>
      <c r="L16" s="271">
        <v>-0.81</v>
      </c>
      <c r="N16" s="50"/>
      <c r="O16" s="259"/>
      <c r="P16" s="259"/>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7"/>
    </row>
    <row r="17" spans="1:49" ht="13.5" customHeight="1">
      <c r="A17" s="267" t="s">
        <v>559</v>
      </c>
      <c r="B17" s="268">
        <v>12.814</v>
      </c>
      <c r="C17" s="268">
        <v>24.129000000000001</v>
      </c>
      <c r="D17" s="269">
        <v>28.402999999999999</v>
      </c>
      <c r="E17" s="269">
        <v>29.582000000000001</v>
      </c>
      <c r="F17" s="269">
        <v>29.373000000000001</v>
      </c>
      <c r="G17" s="269">
        <v>28.417000000000002</v>
      </c>
      <c r="H17" s="242">
        <v>27.85</v>
      </c>
      <c r="I17" s="242">
        <v>33.67</v>
      </c>
      <c r="J17" s="270"/>
      <c r="K17" s="271">
        <v>3.58</v>
      </c>
      <c r="L17" s="271">
        <v>0.75</v>
      </c>
      <c r="N17" s="50"/>
      <c r="O17" s="259"/>
      <c r="P17" s="259"/>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7"/>
    </row>
    <row r="18" spans="1:49" ht="13.5" customHeight="1">
      <c r="A18" s="267" t="s">
        <v>560</v>
      </c>
      <c r="B18" s="268">
        <v>3.5030000000000001</v>
      </c>
      <c r="C18" s="268">
        <v>2.1960000000000002</v>
      </c>
      <c r="D18" s="269">
        <v>2.1640000000000001</v>
      </c>
      <c r="E18" s="269">
        <v>2.081</v>
      </c>
      <c r="F18" s="269">
        <v>1.9930000000000001</v>
      </c>
      <c r="G18" s="269">
        <v>1.92</v>
      </c>
      <c r="H18" s="242">
        <v>2.5299999999999998</v>
      </c>
      <c r="I18" s="242">
        <v>2.2799999999999998</v>
      </c>
      <c r="J18" s="270"/>
      <c r="K18" s="271">
        <v>-2.56</v>
      </c>
      <c r="L18" s="271">
        <v>-0.61</v>
      </c>
      <c r="N18" s="50"/>
      <c r="O18" s="259"/>
      <c r="P18" s="259"/>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7"/>
    </row>
    <row r="19" spans="1:49" ht="13.5" customHeight="1">
      <c r="A19" s="267" t="s">
        <v>561</v>
      </c>
      <c r="B19" s="268">
        <v>2.8079999999999998</v>
      </c>
      <c r="C19" s="268">
        <v>5.649</v>
      </c>
      <c r="D19" s="269">
        <v>7.1790000000000003</v>
      </c>
      <c r="E19" s="269">
        <v>7.8140000000000001</v>
      </c>
      <c r="F19" s="269">
        <v>8.2460000000000004</v>
      </c>
      <c r="G19" s="269">
        <v>8.52</v>
      </c>
      <c r="H19" s="242">
        <v>6.52</v>
      </c>
      <c r="I19" s="242">
        <v>10.1</v>
      </c>
      <c r="J19" s="270"/>
      <c r="K19" s="271">
        <v>3.96</v>
      </c>
      <c r="L19" s="271">
        <v>1.89</v>
      </c>
      <c r="M19" s="63"/>
      <c r="N19" s="50"/>
      <c r="O19" s="259"/>
      <c r="P19" s="259"/>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7"/>
    </row>
    <row r="20" spans="1:49" ht="13.5" customHeight="1" thickBot="1">
      <c r="A20" s="267" t="s">
        <v>562</v>
      </c>
      <c r="B20" s="268">
        <v>0.53600000000000003</v>
      </c>
      <c r="C20" s="268">
        <v>0.318</v>
      </c>
      <c r="D20" s="269">
        <v>0.18</v>
      </c>
      <c r="E20" s="269">
        <v>0.114</v>
      </c>
      <c r="F20" s="269">
        <v>7.0000000000000007E-2</v>
      </c>
      <c r="G20" s="269">
        <v>4.2999999999999997E-2</v>
      </c>
      <c r="H20" s="242">
        <v>0.37</v>
      </c>
      <c r="I20" s="242">
        <v>0.05</v>
      </c>
      <c r="J20" s="270"/>
      <c r="K20" s="271">
        <v>-2.86</v>
      </c>
      <c r="L20" s="271">
        <v>-8.7200000000000006</v>
      </c>
      <c r="N20" s="257"/>
      <c r="O20" s="258"/>
      <c r="P20" s="258"/>
      <c r="Q20" s="258"/>
      <c r="R20" s="258"/>
      <c r="S20" s="258"/>
      <c r="T20" s="258"/>
      <c r="U20" s="258"/>
      <c r="V20" s="258"/>
      <c r="W20" s="258"/>
      <c r="X20" s="258"/>
      <c r="Y20" s="258"/>
      <c r="Z20" s="258"/>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row>
    <row r="21" spans="1:49" ht="11.25" customHeight="1">
      <c r="A21" s="468"/>
      <c r="B21" s="469"/>
      <c r="C21" s="469"/>
      <c r="D21" s="469"/>
      <c r="E21" s="469"/>
      <c r="F21" s="469"/>
      <c r="G21" s="469"/>
      <c r="H21" s="469"/>
      <c r="I21" s="469"/>
      <c r="J21" s="469"/>
      <c r="K21" s="469"/>
      <c r="L21" s="469"/>
      <c r="N21" s="39" t="s">
        <v>449</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H22" s="247"/>
      <c r="I22" s="247"/>
      <c r="J22" s="248"/>
      <c r="K22" s="247"/>
      <c r="L22" s="247"/>
      <c r="N22" s="39"/>
      <c r="O22" s="154">
        <v>2000</v>
      </c>
      <c r="P22" s="154">
        <v>2018</v>
      </c>
      <c r="Q22" s="166">
        <v>2025</v>
      </c>
      <c r="R22" s="166">
        <v>2030</v>
      </c>
      <c r="S22" s="166">
        <v>2035</v>
      </c>
      <c r="T22" s="166">
        <v>2040</v>
      </c>
      <c r="U22" s="38"/>
      <c r="V22" s="38"/>
      <c r="W22" s="38"/>
      <c r="X22" s="38"/>
      <c r="Y22" s="38"/>
      <c r="Z22" s="186"/>
      <c r="AA22" s="38"/>
      <c r="AB22" s="38"/>
      <c r="AC22" s="38"/>
      <c r="AD22" s="38"/>
      <c r="AE22" s="38"/>
      <c r="AF22" s="38"/>
      <c r="AG22" s="38"/>
      <c r="AH22" s="38"/>
      <c r="AI22" s="38"/>
      <c r="AJ22" s="38"/>
      <c r="AK22" s="38"/>
      <c r="AL22" s="38"/>
      <c r="AM22" s="38"/>
      <c r="AN22" s="38"/>
      <c r="AO22" s="38"/>
      <c r="AP22" s="38"/>
      <c r="AQ22" s="38"/>
      <c r="AR22" s="38"/>
      <c r="AS22" s="38"/>
      <c r="AT22" s="188"/>
      <c r="AU22" s="38"/>
      <c r="AV22" s="38"/>
    </row>
    <row r="23" spans="1:49" ht="17.5" thickBot="1">
      <c r="A23" s="322" t="s">
        <v>615</v>
      </c>
      <c r="B23" s="421"/>
      <c r="H23" s="247"/>
      <c r="I23" s="247"/>
      <c r="J23" s="248"/>
      <c r="K23" s="247"/>
      <c r="L23" s="247"/>
      <c r="N23" s="233" t="s">
        <v>538</v>
      </c>
      <c r="O23" s="253">
        <f>O5</f>
        <v>1702262487206.75</v>
      </c>
      <c r="P23" s="253">
        <f>P5</f>
        <v>3436289965729.8101</v>
      </c>
      <c r="Q23" s="254">
        <f>W5</f>
        <v>3726537121090.7002</v>
      </c>
      <c r="R23" s="254">
        <f>AB5</f>
        <v>3799465734112.79</v>
      </c>
      <c r="S23" s="254">
        <f>AG5</f>
        <v>3730978667941.4199</v>
      </c>
      <c r="T23" s="254">
        <f>AL5</f>
        <v>3346903835359.0703</v>
      </c>
      <c r="U23" s="38"/>
      <c r="V23" s="38"/>
      <c r="W23" s="38"/>
      <c r="X23" s="38"/>
      <c r="Y23" s="38"/>
      <c r="Z23" s="186"/>
      <c r="AA23" s="38"/>
      <c r="AB23" s="38"/>
      <c r="AC23" s="38"/>
      <c r="AD23" s="38"/>
      <c r="AE23" s="38"/>
      <c r="AF23" s="38"/>
      <c r="AG23" s="38"/>
      <c r="AH23" s="38"/>
      <c r="AI23" s="38"/>
      <c r="AJ23" s="38"/>
      <c r="AK23" s="38"/>
      <c r="AL23" s="38"/>
      <c r="AM23" s="38"/>
      <c r="AN23" s="38"/>
      <c r="AO23" s="38"/>
      <c r="AP23" s="38"/>
      <c r="AQ23" s="38"/>
      <c r="AR23" s="38"/>
      <c r="AS23" s="38"/>
      <c r="AT23" s="189"/>
      <c r="AU23" s="181"/>
      <c r="AV23" s="181"/>
      <c r="AW23" s="187"/>
    </row>
    <row r="24" spans="1:49" ht="17.5" thickBot="1">
      <c r="A24" s="422">
        <v>39656668310</v>
      </c>
      <c r="B24" s="320" t="s">
        <v>29</v>
      </c>
      <c r="H24" s="247"/>
      <c r="I24" s="247"/>
      <c r="J24" s="248"/>
      <c r="K24" s="247"/>
      <c r="L24" s="247"/>
      <c r="N24" s="239" t="s">
        <v>539</v>
      </c>
      <c r="O24" s="253">
        <f t="shared" ref="O24:P24" si="4">O6</f>
        <v>922572731563.83997</v>
      </c>
      <c r="P24" s="253">
        <f t="shared" si="4"/>
        <v>2150462152446.3699</v>
      </c>
      <c r="Q24" s="254">
        <f t="shared" ref="Q24:Q25" si="5">W6</f>
        <v>2217680205231.8198</v>
      </c>
      <c r="R24" s="254">
        <f t="shared" ref="R24:R25" si="6">AB6</f>
        <v>2224778748859.3101</v>
      </c>
      <c r="S24" s="254">
        <f t="shared" ref="S24:S25" si="7">AG6</f>
        <v>2152881209213.2798</v>
      </c>
      <c r="T24" s="254">
        <f t="shared" ref="T24:T25" si="8">AL6</f>
        <v>1799976517922.5901</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7"/>
      <c r="I25" s="247"/>
      <c r="J25" s="248"/>
      <c r="K25" s="247"/>
      <c r="L25" s="247"/>
      <c r="N25" s="239" t="s">
        <v>540</v>
      </c>
      <c r="O25" s="253">
        <f t="shared" ref="O25:P25" si="9">O7</f>
        <v>779689755642.91003</v>
      </c>
      <c r="P25" s="253">
        <f t="shared" si="9"/>
        <v>1285827813283.4399</v>
      </c>
      <c r="Q25" s="254">
        <f t="shared" si="5"/>
        <v>1508856915858.8801</v>
      </c>
      <c r="R25" s="254">
        <f t="shared" si="6"/>
        <v>1574686985253.48</v>
      </c>
      <c r="S25" s="254">
        <f t="shared" si="7"/>
        <v>1578057802059.8301</v>
      </c>
      <c r="T25" s="254">
        <f t="shared" si="8"/>
        <v>1546927317436.4802</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c r="H26" s="247"/>
      <c r="I26" s="247"/>
      <c r="J26" s="248"/>
      <c r="K26" s="247"/>
      <c r="L26" s="247"/>
    </row>
    <row r="27" spans="1:49">
      <c r="H27" s="247"/>
      <c r="I27" s="247"/>
      <c r="J27" s="248"/>
      <c r="K27" s="247"/>
      <c r="L27" s="247"/>
    </row>
    <row r="28" spans="1:49">
      <c r="H28" s="247"/>
      <c r="I28" s="247"/>
      <c r="J28" s="248"/>
      <c r="K28" s="247"/>
      <c r="L28" s="247"/>
    </row>
    <row r="29" spans="1:49">
      <c r="H29" s="247"/>
      <c r="I29" s="247"/>
      <c r="J29" s="248"/>
      <c r="K29" s="247"/>
      <c r="L29" s="247"/>
    </row>
    <row r="30" spans="1:49">
      <c r="H30" s="249"/>
      <c r="I30" s="249"/>
      <c r="J30" s="250"/>
      <c r="K30" s="249"/>
      <c r="L30" s="249"/>
    </row>
    <row r="31" spans="1:49">
      <c r="H31" s="249"/>
      <c r="I31" s="249"/>
      <c r="J31" s="250"/>
      <c r="K31" s="249"/>
      <c r="L31" s="249"/>
    </row>
    <row r="32" spans="1:49">
      <c r="H32" s="249"/>
      <c r="I32" s="249"/>
      <c r="J32" s="250"/>
      <c r="K32" s="249"/>
      <c r="L32" s="249"/>
    </row>
    <row r="33" spans="8:12">
      <c r="H33" s="249"/>
      <c r="I33" s="249"/>
      <c r="J33" s="250"/>
      <c r="K33" s="249"/>
      <c r="L33" s="249"/>
    </row>
    <row r="34" spans="8:12">
      <c r="H34" s="249"/>
      <c r="I34" s="249"/>
      <c r="J34" s="250"/>
      <c r="K34" s="249"/>
      <c r="L34" s="249"/>
    </row>
    <row r="35" spans="8:12">
      <c r="H35" s="249"/>
      <c r="I35" s="249"/>
      <c r="J35" s="250"/>
      <c r="K35" s="249"/>
      <c r="L35" s="249"/>
    </row>
    <row r="36" spans="8:12">
      <c r="H36" s="249"/>
      <c r="I36" s="249"/>
      <c r="J36" s="250"/>
      <c r="K36" s="249"/>
      <c r="L36" s="249"/>
    </row>
    <row r="37" spans="8:12">
      <c r="H37" s="249"/>
      <c r="I37" s="249"/>
      <c r="J37" s="250"/>
      <c r="K37" s="249"/>
      <c r="L37" s="249"/>
    </row>
    <row r="38" spans="8:12">
      <c r="H38" s="249"/>
      <c r="I38" s="249"/>
      <c r="J38" s="250"/>
      <c r="K38" s="249"/>
      <c r="L38" s="249"/>
    </row>
    <row r="39" spans="8:12">
      <c r="H39" s="249"/>
      <c r="I39" s="249"/>
      <c r="J39" s="250"/>
      <c r="K39" s="249"/>
      <c r="L39" s="249"/>
    </row>
    <row r="40" spans="8:12">
      <c r="H40" s="249"/>
      <c r="I40" s="249"/>
      <c r="J40" s="250"/>
      <c r="K40" s="249"/>
      <c r="L40" s="249"/>
    </row>
    <row r="41" spans="8:12">
      <c r="H41" s="249"/>
      <c r="I41" s="249"/>
      <c r="J41" s="250"/>
      <c r="K41" s="249"/>
      <c r="L41" s="249"/>
    </row>
    <row r="42" spans="8:12">
      <c r="H42" s="249"/>
      <c r="I42" s="249"/>
      <c r="J42" s="250"/>
      <c r="K42" s="249"/>
      <c r="L42" s="249"/>
    </row>
    <row r="43" spans="8:12">
      <c r="H43" s="249"/>
      <c r="I43" s="249"/>
      <c r="J43" s="250"/>
      <c r="K43" s="249"/>
      <c r="L43" s="249"/>
    </row>
    <row r="44" spans="8:12">
      <c r="H44" s="249"/>
      <c r="I44" s="249"/>
      <c r="J44" s="250"/>
      <c r="K44" s="249"/>
      <c r="L44" s="249"/>
    </row>
    <row r="45" spans="8:12">
      <c r="H45" s="249"/>
      <c r="I45" s="249"/>
      <c r="J45" s="250"/>
      <c r="K45" s="249"/>
      <c r="L45" s="249"/>
    </row>
    <row r="46" spans="8:12">
      <c r="H46" s="249"/>
      <c r="I46" s="249"/>
      <c r="J46" s="250"/>
      <c r="K46" s="249"/>
      <c r="L46" s="249"/>
    </row>
    <row r="47" spans="8:12">
      <c r="H47" s="249"/>
      <c r="I47" s="249"/>
      <c r="J47" s="250"/>
      <c r="K47" s="249"/>
      <c r="L47" s="249"/>
    </row>
    <row r="48" spans="8:12">
      <c r="H48" s="249"/>
      <c r="I48" s="249"/>
      <c r="J48" s="250"/>
      <c r="K48" s="249"/>
      <c r="L48" s="249"/>
    </row>
    <row r="49" spans="8:12">
      <c r="H49" s="249"/>
      <c r="I49" s="249"/>
      <c r="J49" s="250"/>
      <c r="K49" s="249"/>
      <c r="L49" s="249"/>
    </row>
    <row r="50" spans="8:12">
      <c r="H50" s="249"/>
      <c r="I50" s="249"/>
      <c r="J50" s="250"/>
      <c r="K50" s="249"/>
      <c r="L50" s="249"/>
    </row>
    <row r="51" spans="8:12">
      <c r="H51" s="249"/>
      <c r="I51" s="249"/>
      <c r="J51" s="250"/>
      <c r="K51" s="249"/>
      <c r="L51" s="249"/>
    </row>
    <row r="52" spans="8:12">
      <c r="H52" s="249"/>
      <c r="I52" s="249"/>
      <c r="J52" s="250"/>
      <c r="K52" s="249"/>
      <c r="L52" s="249"/>
    </row>
    <row r="53" spans="8:12">
      <c r="H53" s="249"/>
      <c r="I53" s="249"/>
      <c r="J53" s="250"/>
      <c r="K53" s="249"/>
      <c r="L53" s="249"/>
    </row>
    <row r="54" spans="8:12">
      <c r="H54" s="249"/>
      <c r="I54" s="249"/>
      <c r="J54" s="250"/>
      <c r="K54" s="249"/>
      <c r="L54" s="249"/>
    </row>
    <row r="55" spans="8:12">
      <c r="H55" s="249"/>
      <c r="I55" s="249"/>
      <c r="J55" s="250"/>
      <c r="K55" s="249"/>
      <c r="L55" s="249"/>
    </row>
    <row r="56" spans="8:12">
      <c r="H56" s="249"/>
      <c r="I56" s="249"/>
      <c r="J56" s="250"/>
      <c r="K56" s="249"/>
      <c r="L56" s="249"/>
    </row>
    <row r="57" spans="8:12">
      <c r="H57" s="249"/>
      <c r="I57" s="249"/>
      <c r="J57" s="250"/>
      <c r="K57" s="249"/>
      <c r="L57" s="249"/>
    </row>
    <row r="58" spans="8:12">
      <c r="H58" s="249"/>
      <c r="I58" s="249"/>
      <c r="J58" s="250"/>
      <c r="K58" s="249"/>
      <c r="L58" s="249"/>
    </row>
    <row r="59" spans="8:12">
      <c r="H59" s="249"/>
      <c r="I59" s="249"/>
      <c r="J59" s="250"/>
      <c r="K59" s="249"/>
      <c r="L59" s="249"/>
    </row>
    <row r="60" spans="8:12">
      <c r="H60" s="249"/>
      <c r="I60" s="249"/>
      <c r="J60" s="250"/>
      <c r="K60" s="249"/>
      <c r="L60" s="249"/>
    </row>
    <row r="61" spans="8:12">
      <c r="H61" s="249"/>
      <c r="I61" s="249"/>
      <c r="J61" s="250"/>
      <c r="K61" s="249"/>
      <c r="L61" s="249"/>
    </row>
    <row r="62" spans="8:12">
      <c r="H62" s="249"/>
      <c r="I62" s="249"/>
      <c r="J62" s="250"/>
      <c r="K62" s="249"/>
      <c r="L62" s="249"/>
    </row>
    <row r="63" spans="8:12">
      <c r="H63" s="249"/>
      <c r="I63" s="249"/>
      <c r="J63" s="250"/>
      <c r="K63" s="249"/>
      <c r="L63" s="249"/>
    </row>
    <row r="64" spans="8:12">
      <c r="H64" s="249"/>
      <c r="I64" s="249"/>
      <c r="J64" s="250"/>
      <c r="K64" s="249"/>
      <c r="L64" s="249"/>
    </row>
    <row r="65" spans="8:12">
      <c r="H65" s="249"/>
      <c r="I65" s="249"/>
      <c r="J65" s="250"/>
      <c r="K65" s="249"/>
      <c r="L65" s="249"/>
    </row>
    <row r="66" spans="8:12">
      <c r="H66" s="249"/>
      <c r="I66" s="249"/>
      <c r="J66" s="250"/>
      <c r="K66" s="249"/>
      <c r="L66" s="249"/>
    </row>
    <row r="67" spans="8:12">
      <c r="H67" s="249"/>
      <c r="I67" s="249"/>
      <c r="J67" s="250"/>
      <c r="K67" s="249"/>
      <c r="L67" s="249"/>
    </row>
    <row r="68" spans="8:12">
      <c r="H68" s="249"/>
      <c r="I68" s="249"/>
      <c r="J68" s="250"/>
      <c r="K68" s="249"/>
      <c r="L68" s="249"/>
    </row>
    <row r="69" spans="8:12">
      <c r="H69" s="249"/>
      <c r="I69" s="249"/>
      <c r="J69" s="250"/>
      <c r="K69" s="249"/>
      <c r="L69" s="249"/>
    </row>
    <row r="70" spans="8:12">
      <c r="H70" s="249"/>
      <c r="I70" s="249"/>
      <c r="J70" s="250"/>
      <c r="K70" s="249"/>
      <c r="L70" s="249"/>
    </row>
    <row r="71" spans="8:12">
      <c r="H71" s="249"/>
      <c r="I71" s="249"/>
      <c r="J71" s="250"/>
      <c r="K71" s="249"/>
      <c r="L71" s="249"/>
    </row>
    <row r="72" spans="8:12">
      <c r="H72" s="249"/>
      <c r="I72" s="249"/>
      <c r="J72" s="250"/>
      <c r="K72" s="249"/>
      <c r="L72" s="249"/>
    </row>
    <row r="73" spans="8:12">
      <c r="H73" s="249"/>
      <c r="I73" s="249"/>
      <c r="J73" s="250"/>
      <c r="K73" s="249"/>
      <c r="L73" s="249"/>
    </row>
    <row r="74" spans="8:12">
      <c r="H74" s="249"/>
      <c r="I74" s="249"/>
      <c r="J74" s="250"/>
      <c r="K74" s="249"/>
      <c r="L74" s="249"/>
    </row>
    <row r="75" spans="8:12">
      <c r="H75" s="249"/>
      <c r="I75" s="249"/>
      <c r="J75" s="250"/>
      <c r="K75" s="249"/>
      <c r="L75" s="249"/>
    </row>
    <row r="76" spans="8:12">
      <c r="H76" s="249"/>
      <c r="I76" s="249"/>
      <c r="J76" s="250"/>
      <c r="K76" s="249"/>
      <c r="L76" s="249"/>
    </row>
    <row r="77" spans="8:12">
      <c r="H77" s="249"/>
      <c r="I77" s="249"/>
      <c r="J77" s="250"/>
      <c r="K77" s="249"/>
      <c r="L77" s="249"/>
    </row>
    <row r="78" spans="8:12">
      <c r="H78" s="249"/>
      <c r="I78" s="249"/>
      <c r="J78" s="250"/>
      <c r="K78" s="249"/>
      <c r="L78" s="249"/>
    </row>
    <row r="79" spans="8:12">
      <c r="H79" s="249"/>
      <c r="I79" s="249"/>
      <c r="J79" s="250"/>
      <c r="K79" s="249"/>
      <c r="L79" s="249"/>
    </row>
    <row r="80" spans="8:12">
      <c r="H80" s="249"/>
      <c r="I80" s="249"/>
      <c r="J80" s="250"/>
      <c r="K80" s="249"/>
      <c r="L80" s="249"/>
    </row>
    <row r="81" spans="8:12">
      <c r="H81" s="249"/>
      <c r="I81" s="249"/>
      <c r="J81" s="250"/>
      <c r="K81" s="249"/>
      <c r="L81" s="249"/>
    </row>
    <row r="82" spans="8:12">
      <c r="H82" s="249"/>
      <c r="I82" s="249"/>
      <c r="J82" s="250"/>
      <c r="K82" s="249"/>
      <c r="L82" s="249"/>
    </row>
    <row r="83" spans="8:12">
      <c r="H83" s="249"/>
      <c r="I83" s="249"/>
      <c r="J83" s="250"/>
      <c r="K83" s="249"/>
      <c r="L83" s="249"/>
    </row>
    <row r="84" spans="8:12">
      <c r="H84" s="249"/>
      <c r="I84" s="249"/>
      <c r="J84" s="250"/>
      <c r="K84" s="249"/>
      <c r="L84" s="249"/>
    </row>
    <row r="85" spans="8:12">
      <c r="H85" s="249"/>
      <c r="I85" s="249"/>
      <c r="J85" s="250"/>
      <c r="K85" s="249"/>
      <c r="L85" s="249"/>
    </row>
    <row r="86" spans="8:12">
      <c r="H86" s="249"/>
      <c r="I86" s="249"/>
      <c r="J86" s="250"/>
      <c r="K86" s="249"/>
      <c r="L86" s="249"/>
    </row>
    <row r="87" spans="8:12">
      <c r="H87" s="249"/>
      <c r="I87" s="249"/>
      <c r="J87" s="250"/>
      <c r="K87" s="249"/>
      <c r="L87" s="249"/>
    </row>
    <row r="88" spans="8:12">
      <c r="H88" s="249"/>
      <c r="I88" s="249"/>
      <c r="J88" s="250"/>
      <c r="K88" s="249"/>
      <c r="L88" s="249"/>
    </row>
    <row r="89" spans="8:12">
      <c r="H89" s="249"/>
      <c r="I89" s="249"/>
      <c r="J89" s="250"/>
      <c r="K89" s="249"/>
      <c r="L89" s="249"/>
    </row>
    <row r="90" spans="8:12">
      <c r="H90" s="249"/>
      <c r="I90" s="249"/>
      <c r="J90" s="250"/>
      <c r="K90" s="249"/>
      <c r="L90" s="249"/>
    </row>
    <row r="91" spans="8:12">
      <c r="H91" s="249"/>
      <c r="I91" s="249"/>
      <c r="J91" s="250"/>
      <c r="K91" s="249"/>
      <c r="L91" s="249"/>
    </row>
    <row r="92" spans="8:12">
      <c r="H92" s="249"/>
      <c r="I92" s="249"/>
      <c r="J92" s="250"/>
      <c r="K92" s="249"/>
      <c r="L92" s="249"/>
    </row>
    <row r="93" spans="8:12">
      <c r="H93" s="249"/>
      <c r="I93" s="249"/>
      <c r="J93" s="250"/>
      <c r="K93" s="249"/>
      <c r="L93" s="249"/>
    </row>
    <row r="94" spans="8:12">
      <c r="H94" s="249"/>
      <c r="I94" s="249"/>
      <c r="J94" s="250"/>
      <c r="K94" s="249"/>
      <c r="L94" s="249"/>
    </row>
    <row r="95" spans="8:12">
      <c r="H95" s="249"/>
      <c r="I95" s="249"/>
      <c r="J95" s="250"/>
      <c r="K95" s="249"/>
      <c r="L95" s="249"/>
    </row>
    <row r="96" spans="8:12">
      <c r="H96" s="249"/>
      <c r="I96" s="249"/>
      <c r="J96" s="250"/>
      <c r="K96" s="249"/>
      <c r="L96" s="249"/>
    </row>
    <row r="97" spans="8:12">
      <c r="H97" s="249"/>
      <c r="I97" s="249"/>
      <c r="J97" s="250"/>
      <c r="K97" s="249"/>
      <c r="L97" s="249"/>
    </row>
    <row r="98" spans="8:12">
      <c r="H98" s="249"/>
      <c r="I98" s="249"/>
      <c r="J98" s="250"/>
      <c r="K98" s="249"/>
      <c r="L98" s="249"/>
    </row>
    <row r="99" spans="8:12">
      <c r="H99" s="249"/>
      <c r="I99" s="249"/>
      <c r="J99" s="250"/>
      <c r="K99" s="249"/>
      <c r="L99" s="249"/>
    </row>
    <row r="100" spans="8:12">
      <c r="H100" s="249"/>
      <c r="I100" s="249"/>
      <c r="J100" s="250"/>
      <c r="K100" s="249"/>
      <c r="L100" s="249"/>
    </row>
    <row r="101" spans="8:12">
      <c r="H101" s="249"/>
      <c r="I101" s="249"/>
      <c r="J101" s="250"/>
      <c r="K101" s="249"/>
      <c r="L101" s="249"/>
    </row>
    <row r="102" spans="8:12">
      <c r="H102" s="249"/>
      <c r="I102" s="249"/>
      <c r="J102" s="250"/>
      <c r="K102" s="249"/>
      <c r="L102" s="249"/>
    </row>
    <row r="103" spans="8:12">
      <c r="H103" s="249"/>
      <c r="I103" s="249"/>
      <c r="J103" s="250"/>
      <c r="K103" s="249"/>
      <c r="L103" s="249"/>
    </row>
    <row r="104" spans="8:12">
      <c r="H104" s="249"/>
      <c r="I104" s="249"/>
      <c r="J104" s="250"/>
      <c r="K104" s="249"/>
      <c r="L104" s="249"/>
    </row>
    <row r="105" spans="8:12">
      <c r="H105" s="249"/>
      <c r="I105" s="249"/>
      <c r="J105" s="250"/>
      <c r="K105" s="249"/>
      <c r="L105" s="249"/>
    </row>
    <row r="106" spans="8:12">
      <c r="H106" s="249"/>
      <c r="I106" s="249"/>
      <c r="J106" s="250"/>
      <c r="K106" s="249"/>
      <c r="L106" s="249"/>
    </row>
    <row r="107" spans="8:12">
      <c r="H107" s="249"/>
      <c r="I107" s="249"/>
      <c r="J107" s="250"/>
      <c r="K107" s="249"/>
      <c r="L107" s="249"/>
    </row>
    <row r="108" spans="8:12">
      <c r="H108" s="249"/>
      <c r="I108" s="249"/>
      <c r="J108" s="250"/>
      <c r="K108" s="249"/>
      <c r="L108" s="249"/>
    </row>
    <row r="109" spans="8:12">
      <c r="H109" s="249"/>
      <c r="I109" s="249"/>
      <c r="J109" s="250"/>
      <c r="K109" s="249"/>
      <c r="L109" s="249"/>
    </row>
    <row r="110" spans="8:12">
      <c r="H110" s="249"/>
      <c r="I110" s="249"/>
      <c r="J110" s="250"/>
      <c r="K110" s="249"/>
      <c r="L110" s="249"/>
    </row>
    <row r="111" spans="8:12">
      <c r="H111" s="249"/>
      <c r="I111" s="249"/>
      <c r="J111" s="250"/>
      <c r="K111" s="249"/>
      <c r="L111" s="249"/>
    </row>
  </sheetData>
  <mergeCells count="5">
    <mergeCell ref="A1:L1"/>
    <mergeCell ref="A2:L2"/>
    <mergeCell ref="H3:I3"/>
    <mergeCell ref="K3:L3"/>
    <mergeCell ref="A21:L21"/>
  </mergeCells>
  <phoneticPr fontId="3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8270-37F0-4131-BD04-CC60C886DA23}">
  <dimension ref="B1:BM93"/>
  <sheetViews>
    <sheetView workbookViewId="0">
      <pane xSplit="2" ySplit="5" topLeftCell="Z48" activePane="bottomRight" state="frozen"/>
      <selection activeCell="BC40" sqref="BC40"/>
      <selection pane="topRight" activeCell="BC40" sqref="BC40"/>
      <selection pane="bottomLeft" activeCell="BC40" sqref="BC40"/>
      <selection pane="bottomRight" activeCell="AG55" sqref="AG55"/>
    </sheetView>
  </sheetViews>
  <sheetFormatPr defaultColWidth="8.1640625" defaultRowHeight="16"/>
  <cols>
    <col min="1" max="1" width="2.1640625" style="104" customWidth="1"/>
    <col min="2" max="2" width="25.5" style="104" bestFit="1" customWidth="1"/>
    <col min="3" max="3" width="41.4140625" style="104" bestFit="1" customWidth="1"/>
    <col min="4" max="15" width="10.5" style="104" customWidth="1"/>
    <col min="16" max="16" width="17.4140625" style="104" bestFit="1" customWidth="1"/>
    <col min="17" max="42" width="10.5" style="104" customWidth="1"/>
    <col min="43" max="43" width="24.4140625" style="104" bestFit="1" customWidth="1"/>
    <col min="44" max="44" width="28.1640625" style="104" bestFit="1" customWidth="1"/>
    <col min="45" max="45" width="18.5" style="104" bestFit="1" customWidth="1"/>
    <col min="46" max="49" width="10.5" style="104" customWidth="1"/>
    <col min="50" max="50" width="18.5" style="104" bestFit="1" customWidth="1"/>
    <col min="51" max="58" width="10.5" style="104" customWidth="1"/>
    <col min="59" max="59" width="11.6640625" style="104" bestFit="1" customWidth="1"/>
    <col min="60" max="61" width="10.5" style="104" customWidth="1"/>
    <col min="62" max="62" width="22" style="104" bestFit="1" customWidth="1"/>
    <col min="63" max="63" width="16.58203125" style="104" bestFit="1" customWidth="1"/>
    <col min="64" max="64" width="1.5" style="104" customWidth="1"/>
    <col min="65" max="65" width="9" style="104" bestFit="1" customWidth="1"/>
    <col min="66" max="66" width="14.4140625" style="104" bestFit="1" customWidth="1"/>
    <col min="67" max="16384" width="8.1640625" style="104"/>
  </cols>
  <sheetData>
    <row r="1" spans="2:65" ht="18" customHeight="1" thickBot="1">
      <c r="D1" s="477" t="s">
        <v>427</v>
      </c>
      <c r="E1" s="477"/>
      <c r="F1" s="477"/>
      <c r="G1" s="477"/>
      <c r="H1" s="477"/>
      <c r="I1" s="477"/>
      <c r="J1" s="477"/>
      <c r="K1" s="477"/>
      <c r="L1" s="477"/>
      <c r="M1" s="477"/>
      <c r="N1" s="477"/>
      <c r="O1" s="477"/>
      <c r="P1" s="477"/>
      <c r="Q1" s="478" t="s">
        <v>428</v>
      </c>
      <c r="R1" s="478"/>
      <c r="S1" s="152" t="s">
        <v>432</v>
      </c>
      <c r="T1" s="479" t="s">
        <v>434</v>
      </c>
      <c r="U1" s="479"/>
      <c r="V1" s="479"/>
      <c r="W1" s="478" t="s">
        <v>438</v>
      </c>
      <c r="X1" s="478"/>
      <c r="Y1" s="478"/>
      <c r="Z1" s="477" t="s">
        <v>435</v>
      </c>
      <c r="AA1" s="477"/>
      <c r="AB1" s="477"/>
      <c r="AC1" s="477"/>
      <c r="AD1" s="477"/>
      <c r="AE1" s="477"/>
      <c r="AF1" s="478" t="s">
        <v>437</v>
      </c>
      <c r="AG1" s="478"/>
      <c r="AH1" s="478"/>
      <c r="AI1" s="477" t="s">
        <v>431</v>
      </c>
      <c r="AJ1" s="477"/>
      <c r="AK1" s="477"/>
      <c r="AL1" s="477"/>
      <c r="AM1" s="477"/>
      <c r="AN1" s="477"/>
      <c r="AO1" s="477"/>
      <c r="AP1" s="478" t="s">
        <v>429</v>
      </c>
      <c r="AQ1" s="478"/>
      <c r="AR1" s="478"/>
      <c r="AS1" s="478"/>
      <c r="AT1" s="478"/>
      <c r="AU1" s="478"/>
      <c r="AV1" s="478"/>
      <c r="AW1" s="478"/>
      <c r="AX1" s="478"/>
      <c r="AY1" s="477" t="s">
        <v>442</v>
      </c>
      <c r="AZ1" s="477"/>
      <c r="BA1" s="477"/>
      <c r="BB1" s="477"/>
      <c r="BC1" s="477"/>
      <c r="BD1" s="477"/>
      <c r="BE1" s="477"/>
      <c r="BF1" s="477"/>
      <c r="BG1" s="477"/>
      <c r="BH1" s="251" t="s">
        <v>44</v>
      </c>
      <c r="BI1" s="153" t="s">
        <v>436</v>
      </c>
    </row>
    <row r="2" spans="2:65" ht="9.75" customHeight="1" thickBot="1">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row>
    <row r="3" spans="2:65">
      <c r="B3" s="105" t="s">
        <v>135</v>
      </c>
      <c r="D3" s="106" t="s">
        <v>136</v>
      </c>
      <c r="E3" s="106" t="s">
        <v>137</v>
      </c>
      <c r="F3" s="106" t="s">
        <v>132</v>
      </c>
      <c r="G3" s="106" t="s">
        <v>138</v>
      </c>
      <c r="H3" s="106" t="s">
        <v>139</v>
      </c>
      <c r="I3" s="106" t="s">
        <v>140</v>
      </c>
      <c r="J3" s="106" t="s">
        <v>141</v>
      </c>
      <c r="K3" s="106" t="s">
        <v>142</v>
      </c>
      <c r="L3" s="106" t="s">
        <v>143</v>
      </c>
      <c r="M3" s="106" t="s">
        <v>144</v>
      </c>
      <c r="N3" s="106" t="s">
        <v>145</v>
      </c>
      <c r="O3" s="106" t="s">
        <v>146</v>
      </c>
      <c r="P3" s="106" t="s">
        <v>147</v>
      </c>
      <c r="Q3" s="106" t="s">
        <v>148</v>
      </c>
      <c r="R3" s="106" t="s">
        <v>85</v>
      </c>
      <c r="S3" s="106" t="s">
        <v>149</v>
      </c>
      <c r="T3" s="106" t="s">
        <v>150</v>
      </c>
      <c r="U3" s="106" t="s">
        <v>151</v>
      </c>
      <c r="V3" s="106" t="s">
        <v>152</v>
      </c>
      <c r="W3" s="106" t="s">
        <v>153</v>
      </c>
      <c r="X3" s="106" t="s">
        <v>154</v>
      </c>
      <c r="Y3" s="106" t="s">
        <v>155</v>
      </c>
      <c r="Z3" s="106" t="s">
        <v>58</v>
      </c>
      <c r="AA3" s="106" t="s">
        <v>156</v>
      </c>
      <c r="AB3" s="106" t="s">
        <v>157</v>
      </c>
      <c r="AC3" s="106" t="s">
        <v>158</v>
      </c>
      <c r="AD3" s="106" t="s">
        <v>159</v>
      </c>
      <c r="AE3" s="106" t="s">
        <v>59</v>
      </c>
      <c r="AF3" s="106" t="s">
        <v>160</v>
      </c>
      <c r="AG3" s="106" t="s">
        <v>161</v>
      </c>
      <c r="AH3" s="106" t="s">
        <v>162</v>
      </c>
      <c r="AI3" s="106" t="s">
        <v>163</v>
      </c>
      <c r="AJ3" s="106" t="s">
        <v>164</v>
      </c>
      <c r="AK3" s="106" t="s">
        <v>165</v>
      </c>
      <c r="AL3" s="106" t="s">
        <v>166</v>
      </c>
      <c r="AM3" s="106" t="s">
        <v>167</v>
      </c>
      <c r="AN3" s="106" t="s">
        <v>168</v>
      </c>
      <c r="AO3" s="106" t="s">
        <v>169</v>
      </c>
      <c r="AP3" s="106" t="s">
        <v>170</v>
      </c>
      <c r="AQ3" s="106" t="s">
        <v>171</v>
      </c>
      <c r="AR3" s="106" t="s">
        <v>172</v>
      </c>
      <c r="AS3" s="106" t="s">
        <v>173</v>
      </c>
      <c r="AT3" s="106" t="s">
        <v>174</v>
      </c>
      <c r="AU3" s="106" t="s">
        <v>175</v>
      </c>
      <c r="AV3" s="106" t="s">
        <v>176</v>
      </c>
      <c r="AW3" s="106" t="s">
        <v>177</v>
      </c>
      <c r="AX3" s="106" t="s">
        <v>178</v>
      </c>
      <c r="AY3" s="106" t="s">
        <v>179</v>
      </c>
      <c r="AZ3" s="106" t="s">
        <v>180</v>
      </c>
      <c r="BA3" s="106" t="s">
        <v>181</v>
      </c>
      <c r="BB3" s="106" t="s">
        <v>182</v>
      </c>
      <c r="BC3" s="106" t="s">
        <v>183</v>
      </c>
      <c r="BD3" s="106" t="s">
        <v>184</v>
      </c>
      <c r="BE3" s="106" t="s">
        <v>185</v>
      </c>
      <c r="BF3" s="106" t="s">
        <v>186</v>
      </c>
      <c r="BG3" s="106" t="s">
        <v>187</v>
      </c>
      <c r="BH3" s="106" t="s">
        <v>38</v>
      </c>
      <c r="BI3" s="106" t="s">
        <v>188</v>
      </c>
      <c r="BJ3" s="106" t="s">
        <v>189</v>
      </c>
      <c r="BK3" s="106" t="s">
        <v>190</v>
      </c>
      <c r="BL3" s="103"/>
      <c r="BM3" s="103"/>
    </row>
    <row r="4" spans="2:65">
      <c r="B4" s="105">
        <v>2019</v>
      </c>
      <c r="D4" s="106" t="s">
        <v>191</v>
      </c>
      <c r="E4" s="106" t="s">
        <v>192</v>
      </c>
      <c r="F4" s="106" t="s">
        <v>193</v>
      </c>
      <c r="G4" s="106" t="s">
        <v>194</v>
      </c>
      <c r="H4" s="106" t="s">
        <v>195</v>
      </c>
      <c r="I4" s="106" t="s">
        <v>196</v>
      </c>
      <c r="J4" s="106" t="s">
        <v>197</v>
      </c>
      <c r="K4" s="106" t="s">
        <v>198</v>
      </c>
      <c r="L4" s="106" t="s">
        <v>199</v>
      </c>
      <c r="M4" s="106" t="s">
        <v>200</v>
      </c>
      <c r="N4" s="106" t="s">
        <v>201</v>
      </c>
      <c r="O4" s="106" t="s">
        <v>202</v>
      </c>
      <c r="P4" s="106" t="s">
        <v>203</v>
      </c>
      <c r="Q4" s="106" t="s">
        <v>204</v>
      </c>
      <c r="R4" s="106" t="s">
        <v>205</v>
      </c>
      <c r="S4" s="106" t="s">
        <v>206</v>
      </c>
      <c r="T4" s="106" t="s">
        <v>207</v>
      </c>
      <c r="U4" s="106" t="s">
        <v>208</v>
      </c>
      <c r="V4" s="106" t="s">
        <v>209</v>
      </c>
      <c r="W4" s="106" t="s">
        <v>210</v>
      </c>
      <c r="X4" s="106" t="s">
        <v>211</v>
      </c>
      <c r="Y4" s="106" t="s">
        <v>212</v>
      </c>
      <c r="Z4" s="106" t="s">
        <v>213</v>
      </c>
      <c r="AA4" s="106" t="s">
        <v>214</v>
      </c>
      <c r="AB4" s="106" t="s">
        <v>215</v>
      </c>
      <c r="AC4" s="106" t="s">
        <v>216</v>
      </c>
      <c r="AD4" s="106" t="s">
        <v>217</v>
      </c>
      <c r="AE4" s="106" t="s">
        <v>218</v>
      </c>
      <c r="AF4" s="106" t="s">
        <v>160</v>
      </c>
      <c r="AG4" s="106" t="s">
        <v>161</v>
      </c>
      <c r="AH4" s="106" t="s">
        <v>162</v>
      </c>
      <c r="AI4" s="106" t="s">
        <v>219</v>
      </c>
      <c r="AJ4" s="106" t="s">
        <v>220</v>
      </c>
      <c r="AK4" s="106" t="s">
        <v>221</v>
      </c>
      <c r="AL4" s="106" t="s">
        <v>222</v>
      </c>
      <c r="AM4" s="106" t="s">
        <v>223</v>
      </c>
      <c r="AN4" s="106" t="s">
        <v>224</v>
      </c>
      <c r="AO4" s="106" t="s">
        <v>225</v>
      </c>
      <c r="AP4" s="106" t="s">
        <v>226</v>
      </c>
      <c r="AQ4" s="106" t="s">
        <v>227</v>
      </c>
      <c r="AR4" s="106" t="s">
        <v>228</v>
      </c>
      <c r="AS4" s="106" t="s">
        <v>229</v>
      </c>
      <c r="AT4" s="106" t="s">
        <v>230</v>
      </c>
      <c r="AU4" s="106" t="s">
        <v>231</v>
      </c>
      <c r="AV4" s="106" t="s">
        <v>232</v>
      </c>
      <c r="AW4" s="106" t="s">
        <v>233</v>
      </c>
      <c r="AX4" s="106" t="s">
        <v>234</v>
      </c>
      <c r="AY4" s="106" t="s">
        <v>235</v>
      </c>
      <c r="AZ4" s="106" t="s">
        <v>236</v>
      </c>
      <c r="BA4" s="106" t="s">
        <v>237</v>
      </c>
      <c r="BB4" s="106" t="s">
        <v>238</v>
      </c>
      <c r="BC4" s="106" t="s">
        <v>239</v>
      </c>
      <c r="BD4" s="106" t="s">
        <v>240</v>
      </c>
      <c r="BE4" s="106" t="s">
        <v>241</v>
      </c>
      <c r="BF4" s="106" t="s">
        <v>242</v>
      </c>
      <c r="BG4" s="106" t="s">
        <v>243</v>
      </c>
      <c r="BH4" s="106" t="s">
        <v>244</v>
      </c>
      <c r="BI4" s="106" t="s">
        <v>245</v>
      </c>
      <c r="BJ4" s="106" t="s">
        <v>246</v>
      </c>
      <c r="BK4" s="106" t="s">
        <v>247</v>
      </c>
      <c r="BL4" s="103"/>
      <c r="BM4" s="103"/>
    </row>
    <row r="5" spans="2:65" ht="16.5" thickBot="1">
      <c r="B5" s="107" t="s">
        <v>411</v>
      </c>
      <c r="C5" s="102"/>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3"/>
      <c r="BM5" s="103"/>
    </row>
    <row r="6" spans="2:65">
      <c r="B6" s="109" t="s">
        <v>248</v>
      </c>
      <c r="C6" s="110" t="s">
        <v>249</v>
      </c>
      <c r="D6" s="111">
        <v>512.73199999999997</v>
      </c>
      <c r="E6" s="111">
        <v>0</v>
      </c>
      <c r="F6" s="111">
        <v>0</v>
      </c>
      <c r="G6" s="111">
        <v>0</v>
      </c>
      <c r="H6" s="111">
        <v>0</v>
      </c>
      <c r="I6" s="111">
        <v>0</v>
      </c>
      <c r="J6" s="111">
        <v>0</v>
      </c>
      <c r="K6" s="111">
        <v>0</v>
      </c>
      <c r="L6" s="111">
        <v>0</v>
      </c>
      <c r="M6" s="111">
        <v>0</v>
      </c>
      <c r="N6" s="111">
        <v>0</v>
      </c>
      <c r="O6" s="111">
        <v>0</v>
      </c>
      <c r="P6" s="111">
        <v>0</v>
      </c>
      <c r="Q6" s="112">
        <v>259.029</v>
      </c>
      <c r="R6" s="111">
        <v>0</v>
      </c>
      <c r="S6" s="112">
        <v>22.725999999999999</v>
      </c>
      <c r="T6" s="111">
        <v>0</v>
      </c>
      <c r="U6" s="111">
        <v>0</v>
      </c>
      <c r="V6" s="111">
        <v>0</v>
      </c>
      <c r="W6" s="111">
        <v>0</v>
      </c>
      <c r="X6" s="111">
        <v>0</v>
      </c>
      <c r="Y6" s="111">
        <v>0</v>
      </c>
      <c r="Z6" s="111">
        <v>0</v>
      </c>
      <c r="AA6" s="111">
        <v>0</v>
      </c>
      <c r="AB6" s="111">
        <v>0</v>
      </c>
      <c r="AC6" s="111">
        <v>0</v>
      </c>
      <c r="AD6" s="111">
        <v>0</v>
      </c>
      <c r="AE6" s="111">
        <v>0</v>
      </c>
      <c r="AF6" s="111">
        <v>0</v>
      </c>
      <c r="AG6" s="111">
        <v>0</v>
      </c>
      <c r="AH6" s="111">
        <v>0</v>
      </c>
      <c r="AI6" s="111">
        <v>0</v>
      </c>
      <c r="AJ6" s="111">
        <v>0</v>
      </c>
      <c r="AK6" s="111">
        <v>0</v>
      </c>
      <c r="AL6" s="111">
        <v>0</v>
      </c>
      <c r="AM6" s="111">
        <v>0</v>
      </c>
      <c r="AN6" s="111">
        <v>0</v>
      </c>
      <c r="AO6" s="111">
        <v>0</v>
      </c>
      <c r="AP6" s="111">
        <v>1806.902</v>
      </c>
      <c r="AQ6" s="111">
        <v>974.077</v>
      </c>
      <c r="AR6" s="111">
        <v>669.93399999999997</v>
      </c>
      <c r="AS6" s="111">
        <v>2804.4319999999998</v>
      </c>
      <c r="AT6" s="111">
        <v>96.281000000000006</v>
      </c>
      <c r="AU6" s="111">
        <v>75.518000000000001</v>
      </c>
      <c r="AV6" s="112">
        <v>0</v>
      </c>
      <c r="AW6" s="112">
        <v>687.822</v>
      </c>
      <c r="AX6" s="111">
        <v>488.87700000000001</v>
      </c>
      <c r="AY6" s="111">
        <v>0</v>
      </c>
      <c r="AZ6" s="111">
        <v>31078.76</v>
      </c>
      <c r="BA6" s="111">
        <v>594.49900000000002</v>
      </c>
      <c r="BB6" s="111">
        <v>224.72200000000001</v>
      </c>
      <c r="BC6" s="111">
        <v>2768.152</v>
      </c>
      <c r="BD6" s="111">
        <v>26.911999999999999</v>
      </c>
      <c r="BE6" s="111">
        <v>101.03</v>
      </c>
      <c r="BF6" s="111">
        <v>570.66099999999994</v>
      </c>
      <c r="BG6" s="111">
        <v>0</v>
      </c>
      <c r="BH6" s="111">
        <v>0</v>
      </c>
      <c r="BI6" s="111">
        <v>66.305000000000007</v>
      </c>
      <c r="BJ6" s="111">
        <v>43829.370999999999</v>
      </c>
      <c r="BK6" s="111">
        <v>11889.82</v>
      </c>
      <c r="BL6" s="113"/>
      <c r="BM6" s="113"/>
    </row>
    <row r="7" spans="2:65">
      <c r="B7" s="109" t="s">
        <v>250</v>
      </c>
      <c r="C7" s="110" t="s">
        <v>133</v>
      </c>
      <c r="D7" s="111">
        <v>0</v>
      </c>
      <c r="E7" s="111">
        <v>3470.3240000000001</v>
      </c>
      <c r="F7" s="111">
        <v>15767.758</v>
      </c>
      <c r="G7" s="111">
        <v>65146.572</v>
      </c>
      <c r="H7" s="111">
        <v>955.61199999999997</v>
      </c>
      <c r="I7" s="111">
        <v>3.2000000000000001E-2</v>
      </c>
      <c r="J7" s="111">
        <v>15.407</v>
      </c>
      <c r="K7" s="111">
        <v>3.5190000000000001</v>
      </c>
      <c r="L7" s="111">
        <v>213.29400000000001</v>
      </c>
      <c r="M7" s="111">
        <v>0</v>
      </c>
      <c r="N7" s="111">
        <v>0</v>
      </c>
      <c r="O7" s="111">
        <v>0</v>
      </c>
      <c r="P7" s="111">
        <v>0</v>
      </c>
      <c r="Q7" s="111">
        <v>53217.292000000001</v>
      </c>
      <c r="R7" s="111">
        <v>0</v>
      </c>
      <c r="S7" s="111">
        <v>157205.65700000001</v>
      </c>
      <c r="T7" s="111">
        <v>687.46900000000005</v>
      </c>
      <c r="U7" s="111">
        <v>0</v>
      </c>
      <c r="V7" s="111">
        <v>62.220999999999997</v>
      </c>
      <c r="W7" s="111">
        <v>0</v>
      </c>
      <c r="X7" s="111">
        <v>7255.1239999999998</v>
      </c>
      <c r="Y7" s="111">
        <v>2117.6689999999999</v>
      </c>
      <c r="Z7" s="111">
        <v>16.18</v>
      </c>
      <c r="AA7" s="111">
        <v>0.46</v>
      </c>
      <c r="AB7" s="111">
        <v>0</v>
      </c>
      <c r="AC7" s="111">
        <v>0</v>
      </c>
      <c r="AD7" s="111">
        <v>4.9240000000000004</v>
      </c>
      <c r="AE7" s="111">
        <v>19.757999999999999</v>
      </c>
      <c r="AF7" s="111">
        <v>0</v>
      </c>
      <c r="AG7" s="111">
        <v>0</v>
      </c>
      <c r="AH7" s="111">
        <v>5001.5309999999999</v>
      </c>
      <c r="AI7" s="111">
        <v>27713.692999999999</v>
      </c>
      <c r="AJ7" s="111">
        <v>0.38100000000000001</v>
      </c>
      <c r="AK7" s="111">
        <v>5.2489999999999997</v>
      </c>
      <c r="AL7" s="111">
        <v>0</v>
      </c>
      <c r="AM7" s="111">
        <v>0</v>
      </c>
      <c r="AN7" s="111">
        <v>0</v>
      </c>
      <c r="AO7" s="111">
        <v>6.21</v>
      </c>
      <c r="AP7" s="111">
        <v>0</v>
      </c>
      <c r="AQ7" s="111">
        <v>0</v>
      </c>
      <c r="AR7" s="111">
        <v>0</v>
      </c>
      <c r="AS7" s="111">
        <v>0</v>
      </c>
      <c r="AT7" s="111">
        <v>0</v>
      </c>
      <c r="AU7" s="111">
        <v>0</v>
      </c>
      <c r="AV7" s="111">
        <v>0</v>
      </c>
      <c r="AW7" s="111">
        <v>0</v>
      </c>
      <c r="AX7" s="111">
        <v>0</v>
      </c>
      <c r="AY7" s="111">
        <v>0</v>
      </c>
      <c r="AZ7" s="111">
        <v>0</v>
      </c>
      <c r="BA7" s="111">
        <v>0</v>
      </c>
      <c r="BB7" s="111">
        <v>0</v>
      </c>
      <c r="BC7" s="111">
        <v>0</v>
      </c>
      <c r="BD7" s="111">
        <v>0</v>
      </c>
      <c r="BE7" s="111">
        <v>0</v>
      </c>
      <c r="BF7" s="111">
        <v>0</v>
      </c>
      <c r="BG7" s="111">
        <v>0</v>
      </c>
      <c r="BH7" s="111">
        <v>0</v>
      </c>
      <c r="BI7" s="111">
        <v>0</v>
      </c>
      <c r="BJ7" s="111">
        <v>338886.33600000007</v>
      </c>
      <c r="BK7" s="111">
        <v>0</v>
      </c>
      <c r="BL7" s="113"/>
      <c r="BM7" s="113"/>
    </row>
    <row r="8" spans="2:65">
      <c r="B8" s="109" t="s">
        <v>251</v>
      </c>
      <c r="C8" s="114" t="s">
        <v>134</v>
      </c>
      <c r="D8" s="111">
        <v>0</v>
      </c>
      <c r="E8" s="111">
        <v>-0.20799999999999999</v>
      </c>
      <c r="F8" s="111">
        <v>0</v>
      </c>
      <c r="G8" s="111">
        <v>0</v>
      </c>
      <c r="H8" s="111">
        <v>-8.9999999999999993E-3</v>
      </c>
      <c r="I8" s="111">
        <v>0</v>
      </c>
      <c r="J8" s="111">
        <v>-8.0000000000000002E-3</v>
      </c>
      <c r="K8" s="111">
        <v>0</v>
      </c>
      <c r="L8" s="111">
        <v>-11.66</v>
      </c>
      <c r="M8" s="111">
        <v>0</v>
      </c>
      <c r="N8" s="111">
        <v>0</v>
      </c>
      <c r="O8" s="111">
        <v>0</v>
      </c>
      <c r="P8" s="111">
        <v>0</v>
      </c>
      <c r="Q8" s="111">
        <v>0</v>
      </c>
      <c r="R8" s="111">
        <v>0</v>
      </c>
      <c r="S8" s="111">
        <v>0</v>
      </c>
      <c r="T8" s="111">
        <v>-64.566999999999993</v>
      </c>
      <c r="U8" s="111">
        <v>0</v>
      </c>
      <c r="V8" s="111">
        <v>-73.525000000000006</v>
      </c>
      <c r="W8" s="111">
        <v>0</v>
      </c>
      <c r="X8" s="111">
        <v>-498.541</v>
      </c>
      <c r="Y8" s="111">
        <v>-73.995999999999995</v>
      </c>
      <c r="Z8" s="111">
        <v>-10911.019</v>
      </c>
      <c r="AA8" s="111">
        <v>-26.093</v>
      </c>
      <c r="AB8" s="111">
        <v>0</v>
      </c>
      <c r="AC8" s="111">
        <v>-15896.424000000001</v>
      </c>
      <c r="AD8" s="111">
        <v>-581.63900000000001</v>
      </c>
      <c r="AE8" s="111">
        <v>-28028.460999999999</v>
      </c>
      <c r="AF8" s="111">
        <v>-33.252000000000002</v>
      </c>
      <c r="AG8" s="111">
        <v>0</v>
      </c>
      <c r="AH8" s="111">
        <v>-2731.6669999999999</v>
      </c>
      <c r="AI8" s="111">
        <v>-5808.1030000000001</v>
      </c>
      <c r="AJ8" s="111">
        <v>-156.86699999999999</v>
      </c>
      <c r="AK8" s="111">
        <v>-2416.39</v>
      </c>
      <c r="AL8" s="111">
        <v>-3324.645</v>
      </c>
      <c r="AM8" s="111">
        <v>0</v>
      </c>
      <c r="AN8" s="111">
        <v>0</v>
      </c>
      <c r="AO8" s="111">
        <v>-1888.453</v>
      </c>
      <c r="AP8" s="111">
        <v>0</v>
      </c>
      <c r="AQ8" s="111">
        <v>0</v>
      </c>
      <c r="AR8" s="111">
        <v>0</v>
      </c>
      <c r="AS8" s="111">
        <v>0</v>
      </c>
      <c r="AT8" s="111">
        <v>0</v>
      </c>
      <c r="AU8" s="111">
        <v>0</v>
      </c>
      <c r="AV8" s="111">
        <v>0</v>
      </c>
      <c r="AW8" s="111">
        <v>0</v>
      </c>
      <c r="AX8" s="111">
        <v>0</v>
      </c>
      <c r="AY8" s="111">
        <v>0</v>
      </c>
      <c r="AZ8" s="111">
        <v>0</v>
      </c>
      <c r="BA8" s="111">
        <v>0</v>
      </c>
      <c r="BB8" s="111">
        <v>0</v>
      </c>
      <c r="BC8" s="111">
        <v>0</v>
      </c>
      <c r="BD8" s="111">
        <v>0</v>
      </c>
      <c r="BE8" s="111">
        <v>0</v>
      </c>
      <c r="BF8" s="111">
        <v>0</v>
      </c>
      <c r="BG8" s="111">
        <v>0</v>
      </c>
      <c r="BH8" s="111">
        <v>0</v>
      </c>
      <c r="BI8" s="111">
        <v>0</v>
      </c>
      <c r="BJ8" s="111">
        <v>-72525.527000000002</v>
      </c>
      <c r="BK8" s="111">
        <v>0</v>
      </c>
      <c r="BL8" s="113"/>
      <c r="BM8" s="113"/>
    </row>
    <row r="9" spans="2:65">
      <c r="B9" s="109" t="s">
        <v>252</v>
      </c>
      <c r="C9" s="115" t="s">
        <v>253</v>
      </c>
      <c r="D9" s="111">
        <v>0</v>
      </c>
      <c r="E9" s="111">
        <v>0</v>
      </c>
      <c r="F9" s="111">
        <v>0</v>
      </c>
      <c r="G9" s="111">
        <v>0</v>
      </c>
      <c r="H9" s="111">
        <v>0</v>
      </c>
      <c r="I9" s="111">
        <v>0</v>
      </c>
      <c r="J9" s="111">
        <v>0</v>
      </c>
      <c r="K9" s="111">
        <v>0</v>
      </c>
      <c r="L9" s="111">
        <v>0</v>
      </c>
      <c r="M9" s="111">
        <v>0</v>
      </c>
      <c r="N9" s="111">
        <v>0</v>
      </c>
      <c r="O9" s="111">
        <v>0</v>
      </c>
      <c r="P9" s="111">
        <v>0</v>
      </c>
      <c r="Q9" s="111">
        <v>0</v>
      </c>
      <c r="R9" s="111">
        <v>0</v>
      </c>
      <c r="S9" s="111">
        <v>0</v>
      </c>
      <c r="T9" s="111">
        <v>0</v>
      </c>
      <c r="U9" s="111">
        <v>0</v>
      </c>
      <c r="V9" s="111">
        <v>0</v>
      </c>
      <c r="W9" s="111">
        <v>0</v>
      </c>
      <c r="X9" s="111">
        <v>-0.01</v>
      </c>
      <c r="Y9" s="111">
        <v>0</v>
      </c>
      <c r="Z9" s="111">
        <v>-4.0000000000000001E-3</v>
      </c>
      <c r="AA9" s="111">
        <v>0</v>
      </c>
      <c r="AB9" s="111">
        <v>0</v>
      </c>
      <c r="AC9" s="111">
        <v>0</v>
      </c>
      <c r="AD9" s="111">
        <v>-0.10100000000000001</v>
      </c>
      <c r="AE9" s="111">
        <v>-1287.7809999999999</v>
      </c>
      <c r="AF9" s="111">
        <v>-51.720999999999997</v>
      </c>
      <c r="AG9" s="111">
        <v>-2.802</v>
      </c>
      <c r="AH9" s="111">
        <v>-7077.5460000000003</v>
      </c>
      <c r="AI9" s="111">
        <v>0</v>
      </c>
      <c r="AJ9" s="111">
        <v>-3.0000000000000001E-3</v>
      </c>
      <c r="AK9" s="111">
        <v>0</v>
      </c>
      <c r="AL9" s="111">
        <v>0</v>
      </c>
      <c r="AM9" s="111">
        <v>0</v>
      </c>
      <c r="AN9" s="111">
        <v>0</v>
      </c>
      <c r="AO9" s="111">
        <v>0</v>
      </c>
      <c r="AP9" s="111">
        <v>0</v>
      </c>
      <c r="AQ9" s="111">
        <v>0</v>
      </c>
      <c r="AR9" s="111">
        <v>0</v>
      </c>
      <c r="AS9" s="111">
        <v>0</v>
      </c>
      <c r="AT9" s="111">
        <v>0</v>
      </c>
      <c r="AU9" s="111">
        <v>0</v>
      </c>
      <c r="AV9" s="111">
        <v>0</v>
      </c>
      <c r="AW9" s="111">
        <v>0</v>
      </c>
      <c r="AX9" s="111">
        <v>0</v>
      </c>
      <c r="AY9" s="111">
        <v>0</v>
      </c>
      <c r="AZ9" s="111">
        <v>0</v>
      </c>
      <c r="BA9" s="111">
        <v>0</v>
      </c>
      <c r="BB9" s="111">
        <v>0</v>
      </c>
      <c r="BC9" s="111">
        <v>0</v>
      </c>
      <c r="BD9" s="111">
        <v>0</v>
      </c>
      <c r="BE9" s="111">
        <v>0</v>
      </c>
      <c r="BF9" s="111">
        <v>0</v>
      </c>
      <c r="BG9" s="111">
        <v>0</v>
      </c>
      <c r="BH9" s="111">
        <v>0</v>
      </c>
      <c r="BI9" s="111">
        <v>0</v>
      </c>
      <c r="BJ9" s="111">
        <v>-8419.9680000000008</v>
      </c>
      <c r="BK9" s="111">
        <v>0</v>
      </c>
      <c r="BL9" s="113"/>
      <c r="BM9" s="113"/>
    </row>
    <row r="10" spans="2:65">
      <c r="B10" s="109" t="s">
        <v>254</v>
      </c>
      <c r="C10" s="115" t="s">
        <v>255</v>
      </c>
      <c r="D10" s="111">
        <v>0</v>
      </c>
      <c r="E10" s="111">
        <v>0</v>
      </c>
      <c r="F10" s="111">
        <v>0</v>
      </c>
      <c r="G10" s="111">
        <v>0</v>
      </c>
      <c r="H10" s="111">
        <v>0</v>
      </c>
      <c r="I10" s="111">
        <v>0</v>
      </c>
      <c r="J10" s="111">
        <v>0</v>
      </c>
      <c r="K10" s="111">
        <v>0</v>
      </c>
      <c r="L10" s="111">
        <v>0</v>
      </c>
      <c r="M10" s="111">
        <v>0</v>
      </c>
      <c r="N10" s="111">
        <v>0</v>
      </c>
      <c r="O10" s="111">
        <v>0</v>
      </c>
      <c r="P10" s="111">
        <v>0</v>
      </c>
      <c r="Q10" s="111">
        <v>0</v>
      </c>
      <c r="R10" s="111">
        <v>0</v>
      </c>
      <c r="S10" s="111">
        <v>0</v>
      </c>
      <c r="T10" s="111">
        <v>0</v>
      </c>
      <c r="U10" s="111">
        <v>0</v>
      </c>
      <c r="V10" s="111">
        <v>0</v>
      </c>
      <c r="W10" s="111">
        <v>0</v>
      </c>
      <c r="X10" s="111">
        <v>0</v>
      </c>
      <c r="Y10" s="111">
        <v>0</v>
      </c>
      <c r="Z10" s="111">
        <v>0</v>
      </c>
      <c r="AA10" s="111">
        <v>-0.51700000000000002</v>
      </c>
      <c r="AB10" s="111">
        <v>0</v>
      </c>
      <c r="AC10" s="111">
        <v>-4301.7640000000001</v>
      </c>
      <c r="AD10" s="111">
        <v>0</v>
      </c>
      <c r="AE10" s="111">
        <v>0</v>
      </c>
      <c r="AF10" s="111">
        <v>0</v>
      </c>
      <c r="AG10" s="111">
        <v>0</v>
      </c>
      <c r="AH10" s="111">
        <v>0</v>
      </c>
      <c r="AI10" s="111">
        <v>0</v>
      </c>
      <c r="AJ10" s="111">
        <v>0</v>
      </c>
      <c r="AK10" s="111">
        <v>0</v>
      </c>
      <c r="AL10" s="111">
        <v>0</v>
      </c>
      <c r="AM10" s="111">
        <v>0</v>
      </c>
      <c r="AN10" s="111">
        <v>0</v>
      </c>
      <c r="AO10" s="111">
        <v>0</v>
      </c>
      <c r="AP10" s="111">
        <v>0</v>
      </c>
      <c r="AQ10" s="111">
        <v>0</v>
      </c>
      <c r="AR10" s="111">
        <v>0</v>
      </c>
      <c r="AS10" s="111">
        <v>0</v>
      </c>
      <c r="AT10" s="111">
        <v>0</v>
      </c>
      <c r="AU10" s="111">
        <v>0</v>
      </c>
      <c r="AV10" s="111">
        <v>0</v>
      </c>
      <c r="AW10" s="111">
        <v>0</v>
      </c>
      <c r="AX10" s="111">
        <v>0</v>
      </c>
      <c r="AY10" s="111">
        <v>0</v>
      </c>
      <c r="AZ10" s="111">
        <v>0</v>
      </c>
      <c r="BA10" s="111">
        <v>0</v>
      </c>
      <c r="BB10" s="111">
        <v>0</v>
      </c>
      <c r="BC10" s="111">
        <v>0</v>
      </c>
      <c r="BD10" s="111">
        <v>0</v>
      </c>
      <c r="BE10" s="111">
        <v>0</v>
      </c>
      <c r="BF10" s="111">
        <v>0</v>
      </c>
      <c r="BG10" s="111">
        <v>0</v>
      </c>
      <c r="BH10" s="111">
        <v>0</v>
      </c>
      <c r="BI10" s="111">
        <v>0</v>
      </c>
      <c r="BJ10" s="111">
        <v>-4302.2809999999999</v>
      </c>
      <c r="BK10" s="111">
        <v>0</v>
      </c>
      <c r="BL10" s="113"/>
      <c r="BM10" s="113"/>
    </row>
    <row r="11" spans="2:65" collapsed="1">
      <c r="B11" s="109" t="s">
        <v>256</v>
      </c>
      <c r="C11" s="110" t="s">
        <v>257</v>
      </c>
      <c r="D11" s="111">
        <v>-55.814</v>
      </c>
      <c r="E11" s="111">
        <v>28.841999999999999</v>
      </c>
      <c r="F11" s="111">
        <v>-1503.068</v>
      </c>
      <c r="G11" s="111">
        <v>347.25</v>
      </c>
      <c r="H11" s="111">
        <v>0</v>
      </c>
      <c r="I11" s="111">
        <v>0</v>
      </c>
      <c r="J11" s="111">
        <v>0</v>
      </c>
      <c r="K11" s="111">
        <v>0</v>
      </c>
      <c r="L11" s="111">
        <v>0</v>
      </c>
      <c r="M11" s="111">
        <v>0</v>
      </c>
      <c r="N11" s="111">
        <v>0</v>
      </c>
      <c r="O11" s="111">
        <v>0</v>
      </c>
      <c r="P11" s="111">
        <v>0</v>
      </c>
      <c r="Q11" s="111">
        <v>1085.29</v>
      </c>
      <c r="R11" s="111">
        <v>0</v>
      </c>
      <c r="S11" s="111">
        <v>954.96</v>
      </c>
      <c r="T11" s="111">
        <v>-140.392</v>
      </c>
      <c r="U11" s="111">
        <v>-0.122</v>
      </c>
      <c r="V11" s="111">
        <v>0.27400000000000002</v>
      </c>
      <c r="W11" s="111">
        <v>0</v>
      </c>
      <c r="X11" s="111">
        <v>56.872</v>
      </c>
      <c r="Y11" s="111">
        <v>56.58</v>
      </c>
      <c r="Z11" s="111">
        <v>129.70099999999999</v>
      </c>
      <c r="AA11" s="111">
        <v>2.476</v>
      </c>
      <c r="AB11" s="111">
        <v>0</v>
      </c>
      <c r="AC11" s="111">
        <v>12.483000000000001</v>
      </c>
      <c r="AD11" s="111">
        <v>-32.713000000000001</v>
      </c>
      <c r="AE11" s="111">
        <v>97.012</v>
      </c>
      <c r="AF11" s="111">
        <v>21.785</v>
      </c>
      <c r="AG11" s="111">
        <v>-0.65300000000000002</v>
      </c>
      <c r="AH11" s="111">
        <v>299.08300000000003</v>
      </c>
      <c r="AI11" s="111">
        <v>429.11900000000003</v>
      </c>
      <c r="AJ11" s="111">
        <v>0.89700000000000002</v>
      </c>
      <c r="AK11" s="111">
        <v>-20.928000000000001</v>
      </c>
      <c r="AL11" s="111">
        <v>19.841999999999999</v>
      </c>
      <c r="AM11" s="111">
        <v>0.57099999999999995</v>
      </c>
      <c r="AN11" s="111">
        <v>-3.1309999999999998</v>
      </c>
      <c r="AO11" s="111">
        <v>-24.824000000000002</v>
      </c>
      <c r="AP11" s="111">
        <v>0</v>
      </c>
      <c r="AQ11" s="111">
        <v>0</v>
      </c>
      <c r="AR11" s="111">
        <v>0</v>
      </c>
      <c r="AS11" s="111">
        <v>0</v>
      </c>
      <c r="AT11" s="111">
        <v>0</v>
      </c>
      <c r="AU11" s="111">
        <v>0</v>
      </c>
      <c r="AV11" s="111">
        <v>0</v>
      </c>
      <c r="AW11" s="111">
        <v>-2.4929999999999999</v>
      </c>
      <c r="AX11" s="111">
        <v>0</v>
      </c>
      <c r="AY11" s="111">
        <v>0</v>
      </c>
      <c r="AZ11" s="111">
        <v>0</v>
      </c>
      <c r="BA11" s="111">
        <v>0</v>
      </c>
      <c r="BB11" s="111">
        <v>0</v>
      </c>
      <c r="BC11" s="111">
        <v>0</v>
      </c>
      <c r="BD11" s="111">
        <v>0</v>
      </c>
      <c r="BE11" s="111">
        <v>0</v>
      </c>
      <c r="BF11" s="111">
        <v>0</v>
      </c>
      <c r="BG11" s="111">
        <v>0</v>
      </c>
      <c r="BH11" s="111">
        <v>0</v>
      </c>
      <c r="BI11" s="111">
        <v>0</v>
      </c>
      <c r="BJ11" s="111">
        <v>1758.8989999999999</v>
      </c>
      <c r="BK11" s="111">
        <v>-2.4929999999999999</v>
      </c>
      <c r="BL11" s="113"/>
      <c r="BM11" s="113"/>
    </row>
    <row r="12" spans="2:65">
      <c r="B12" s="116" t="s">
        <v>258</v>
      </c>
      <c r="C12" s="117" t="s">
        <v>259</v>
      </c>
      <c r="D12" s="118">
        <v>456.91800000000001</v>
      </c>
      <c r="E12" s="118">
        <v>3498.9580000000001</v>
      </c>
      <c r="F12" s="118">
        <v>14264.691000000001</v>
      </c>
      <c r="G12" s="118">
        <v>65493.822</v>
      </c>
      <c r="H12" s="118">
        <v>955.60400000000004</v>
      </c>
      <c r="I12" s="118">
        <v>3.1E-2</v>
      </c>
      <c r="J12" s="118">
        <v>15.398999999999999</v>
      </c>
      <c r="K12" s="118">
        <v>3.5190000000000001</v>
      </c>
      <c r="L12" s="118">
        <v>201.63399999999999</v>
      </c>
      <c r="M12" s="118">
        <v>0</v>
      </c>
      <c r="N12" s="118">
        <v>0</v>
      </c>
      <c r="O12" s="118">
        <v>0</v>
      </c>
      <c r="P12" s="118">
        <v>0</v>
      </c>
      <c r="Q12" s="118">
        <v>54561.612000000001</v>
      </c>
      <c r="R12" s="118">
        <v>0</v>
      </c>
      <c r="S12" s="118">
        <v>158183.34299999999</v>
      </c>
      <c r="T12" s="118">
        <v>482.51</v>
      </c>
      <c r="U12" s="118">
        <v>-0.122</v>
      </c>
      <c r="V12" s="118">
        <v>-11.03</v>
      </c>
      <c r="W12" s="118">
        <v>0</v>
      </c>
      <c r="X12" s="118">
        <v>6813.4440000000004</v>
      </c>
      <c r="Y12" s="118">
        <v>2100.2530000000002</v>
      </c>
      <c r="Z12" s="118">
        <v>-10765.142</v>
      </c>
      <c r="AA12" s="118">
        <v>-23.673999999999999</v>
      </c>
      <c r="AB12" s="118">
        <v>0</v>
      </c>
      <c r="AC12" s="118">
        <v>-20185.705999999998</v>
      </c>
      <c r="AD12" s="118">
        <v>-609.529</v>
      </c>
      <c r="AE12" s="118">
        <v>-29199.472000000002</v>
      </c>
      <c r="AF12" s="118">
        <v>-63.189</v>
      </c>
      <c r="AG12" s="118">
        <v>-3.456</v>
      </c>
      <c r="AH12" s="118">
        <v>-4508.5990000000002</v>
      </c>
      <c r="AI12" s="118">
        <v>22334.708999999999</v>
      </c>
      <c r="AJ12" s="118">
        <v>-155.59200000000001</v>
      </c>
      <c r="AK12" s="118">
        <v>-2432.0700000000002</v>
      </c>
      <c r="AL12" s="118">
        <v>-3304.8029999999999</v>
      </c>
      <c r="AM12" s="118">
        <v>0.57099999999999995</v>
      </c>
      <c r="AN12" s="118">
        <v>-3.1309999999999998</v>
      </c>
      <c r="AO12" s="118">
        <v>-1907.067</v>
      </c>
      <c r="AP12" s="118">
        <v>1806.902</v>
      </c>
      <c r="AQ12" s="118">
        <v>974.077</v>
      </c>
      <c r="AR12" s="118">
        <v>669.93399999999997</v>
      </c>
      <c r="AS12" s="118">
        <v>2804.4319999999998</v>
      </c>
      <c r="AT12" s="118">
        <v>96.281000000000006</v>
      </c>
      <c r="AU12" s="118">
        <v>75.518000000000001</v>
      </c>
      <c r="AV12" s="118">
        <v>0</v>
      </c>
      <c r="AW12" s="118">
        <v>685.32899999999995</v>
      </c>
      <c r="AX12" s="118">
        <v>488.87700000000001</v>
      </c>
      <c r="AY12" s="118">
        <v>0</v>
      </c>
      <c r="AZ12" s="118">
        <v>31078.76</v>
      </c>
      <c r="BA12" s="118">
        <v>594.49900000000002</v>
      </c>
      <c r="BB12" s="118">
        <v>224.72200000000001</v>
      </c>
      <c r="BC12" s="118">
        <v>2768.152</v>
      </c>
      <c r="BD12" s="118">
        <v>26.911999999999999</v>
      </c>
      <c r="BE12" s="118">
        <v>101.03</v>
      </c>
      <c r="BF12" s="118">
        <v>570.66099999999994</v>
      </c>
      <c r="BG12" s="118">
        <v>0</v>
      </c>
      <c r="BH12" s="118">
        <v>0</v>
      </c>
      <c r="BI12" s="118">
        <v>66.305000000000007</v>
      </c>
      <c r="BJ12" s="118">
        <v>299226.82700000011</v>
      </c>
      <c r="BK12" s="118">
        <v>11887.326999999999</v>
      </c>
      <c r="BL12" s="113"/>
      <c r="BM12" s="113"/>
    </row>
    <row r="13" spans="2:65">
      <c r="B13" s="109" t="s">
        <v>260</v>
      </c>
      <c r="C13" s="119" t="s">
        <v>261</v>
      </c>
      <c r="D13" s="111">
        <v>0</v>
      </c>
      <c r="E13" s="111">
        <v>0</v>
      </c>
      <c r="F13" s="111">
        <v>0</v>
      </c>
      <c r="G13" s="111">
        <v>0</v>
      </c>
      <c r="H13" s="111">
        <v>0</v>
      </c>
      <c r="I13" s="111">
        <v>0</v>
      </c>
      <c r="J13" s="111">
        <v>0</v>
      </c>
      <c r="K13" s="111">
        <v>0</v>
      </c>
      <c r="L13" s="111">
        <v>0</v>
      </c>
      <c r="M13" s="111">
        <v>0</v>
      </c>
      <c r="N13" s="111">
        <v>0</v>
      </c>
      <c r="O13" s="111">
        <v>0</v>
      </c>
      <c r="P13" s="111">
        <v>0</v>
      </c>
      <c r="Q13" s="111">
        <v>0</v>
      </c>
      <c r="R13" s="111">
        <v>0</v>
      </c>
      <c r="S13" s="111">
        <v>0</v>
      </c>
      <c r="T13" s="111">
        <v>17202.894</v>
      </c>
      <c r="U13" s="111">
        <v>-4.0000000000000001E-3</v>
      </c>
      <c r="V13" s="111">
        <v>0</v>
      </c>
      <c r="W13" s="111">
        <v>3.0000000000000001E-3</v>
      </c>
      <c r="X13" s="111">
        <v>-561.25199999999995</v>
      </c>
      <c r="Y13" s="111">
        <v>173.33099999999999</v>
      </c>
      <c r="Z13" s="111">
        <v>-77.144999999999996</v>
      </c>
      <c r="AA13" s="111">
        <v>12.755000000000001</v>
      </c>
      <c r="AB13" s="111">
        <v>0</v>
      </c>
      <c r="AC13" s="111">
        <v>-241.04599999999999</v>
      </c>
      <c r="AD13" s="111">
        <v>118.598</v>
      </c>
      <c r="AE13" s="111">
        <v>95.725999999999999</v>
      </c>
      <c r="AF13" s="111">
        <v>-39.923000000000002</v>
      </c>
      <c r="AG13" s="111">
        <v>46.680999999999997</v>
      </c>
      <c r="AH13" s="111">
        <v>-2479.6559999999999</v>
      </c>
      <c r="AI13" s="111">
        <v>-8719.1630000000005</v>
      </c>
      <c r="AJ13" s="111">
        <v>-173.88399999999999</v>
      </c>
      <c r="AK13" s="111">
        <v>-13.631</v>
      </c>
      <c r="AL13" s="111">
        <v>0</v>
      </c>
      <c r="AM13" s="111">
        <v>0</v>
      </c>
      <c r="AN13" s="111">
        <v>0</v>
      </c>
      <c r="AO13" s="111">
        <v>0.112</v>
      </c>
      <c r="AP13" s="111">
        <v>0</v>
      </c>
      <c r="AQ13" s="111">
        <v>0</v>
      </c>
      <c r="AR13" s="111">
        <v>0</v>
      </c>
      <c r="AS13" s="111">
        <v>0</v>
      </c>
      <c r="AT13" s="111">
        <v>0</v>
      </c>
      <c r="AU13" s="111">
        <v>0</v>
      </c>
      <c r="AV13" s="111">
        <v>0</v>
      </c>
      <c r="AW13" s="111">
        <v>0</v>
      </c>
      <c r="AX13" s="111">
        <v>0</v>
      </c>
      <c r="AY13" s="111">
        <v>0</v>
      </c>
      <c r="AZ13" s="111">
        <v>0</v>
      </c>
      <c r="BA13" s="111">
        <v>0</v>
      </c>
      <c r="BB13" s="111">
        <v>0</v>
      </c>
      <c r="BC13" s="111">
        <v>0</v>
      </c>
      <c r="BD13" s="111">
        <v>0</v>
      </c>
      <c r="BE13" s="111">
        <v>0</v>
      </c>
      <c r="BF13" s="111">
        <v>0</v>
      </c>
      <c r="BG13" s="111">
        <v>0</v>
      </c>
      <c r="BH13" s="111">
        <v>0</v>
      </c>
      <c r="BI13" s="111">
        <v>0</v>
      </c>
      <c r="BJ13" s="111">
        <v>5344.3960000000025</v>
      </c>
      <c r="BK13" s="111">
        <v>3.0000000000000001E-3</v>
      </c>
      <c r="BL13" s="113"/>
      <c r="BM13" s="113"/>
    </row>
    <row r="14" spans="2:65">
      <c r="B14" s="120" t="s">
        <v>262</v>
      </c>
      <c r="C14" s="121" t="s">
        <v>263</v>
      </c>
      <c r="D14" s="122">
        <v>19.783000000000001</v>
      </c>
      <c r="E14" s="122">
        <v>-10.417999999999999</v>
      </c>
      <c r="F14" s="122">
        <v>3956.212</v>
      </c>
      <c r="G14" s="122">
        <v>-6043.8280000000004</v>
      </c>
      <c r="H14" s="122">
        <v>0</v>
      </c>
      <c r="I14" s="122">
        <v>0</v>
      </c>
      <c r="J14" s="122">
        <v>0</v>
      </c>
      <c r="K14" s="122">
        <v>0</v>
      </c>
      <c r="L14" s="122">
        <v>-37.374000000000002</v>
      </c>
      <c r="M14" s="122">
        <v>0</v>
      </c>
      <c r="N14" s="122">
        <v>0.3</v>
      </c>
      <c r="O14" s="122">
        <v>-2E-3</v>
      </c>
      <c r="P14" s="122">
        <v>0</v>
      </c>
      <c r="Q14" s="122">
        <v>-423.78899999999999</v>
      </c>
      <c r="R14" s="122">
        <v>490.49099999999999</v>
      </c>
      <c r="S14" s="122">
        <v>-2107.828</v>
      </c>
      <c r="T14" s="122">
        <v>-24.091999999999999</v>
      </c>
      <c r="U14" s="122">
        <v>0.14899999999999999</v>
      </c>
      <c r="V14" s="122">
        <v>0.251</v>
      </c>
      <c r="W14" s="122">
        <v>-55.066000000000003</v>
      </c>
      <c r="X14" s="122">
        <v>13.603</v>
      </c>
      <c r="Y14" s="122">
        <v>65.132999999999996</v>
      </c>
      <c r="Z14" s="122">
        <v>-15.268000000000001</v>
      </c>
      <c r="AA14" s="122">
        <v>0</v>
      </c>
      <c r="AB14" s="122">
        <v>0</v>
      </c>
      <c r="AC14" s="122">
        <v>-122.819</v>
      </c>
      <c r="AD14" s="122">
        <v>0.80300000000000005</v>
      </c>
      <c r="AE14" s="122">
        <v>6.0110000000000001</v>
      </c>
      <c r="AF14" s="122">
        <v>-2.286</v>
      </c>
      <c r="AG14" s="122">
        <v>2.1000000000000001E-2</v>
      </c>
      <c r="AH14" s="122">
        <v>3.77</v>
      </c>
      <c r="AI14" s="122">
        <v>27.81</v>
      </c>
      <c r="AJ14" s="122">
        <v>-3.2890000000000001</v>
      </c>
      <c r="AK14" s="122">
        <v>126.46899999999999</v>
      </c>
      <c r="AL14" s="122">
        <v>0.90800000000000003</v>
      </c>
      <c r="AM14" s="122">
        <v>-0.94399999999999995</v>
      </c>
      <c r="AN14" s="122">
        <v>195.95699999999999</v>
      </c>
      <c r="AO14" s="122">
        <v>-94.888999999999996</v>
      </c>
      <c r="AP14" s="122">
        <v>0</v>
      </c>
      <c r="AQ14" s="122">
        <v>0</v>
      </c>
      <c r="AR14" s="122">
        <v>0</v>
      </c>
      <c r="AS14" s="122">
        <v>0</v>
      </c>
      <c r="AT14" s="122">
        <v>0</v>
      </c>
      <c r="AU14" s="122">
        <v>0</v>
      </c>
      <c r="AV14" s="122">
        <v>0</v>
      </c>
      <c r="AW14" s="122">
        <v>9.5000000000000001E-2</v>
      </c>
      <c r="AX14" s="122">
        <v>0</v>
      </c>
      <c r="AY14" s="122">
        <v>0</v>
      </c>
      <c r="AZ14" s="122">
        <v>0</v>
      </c>
      <c r="BA14" s="122">
        <v>0</v>
      </c>
      <c r="BB14" s="122">
        <v>0</v>
      </c>
      <c r="BC14" s="122">
        <v>0</v>
      </c>
      <c r="BD14" s="122">
        <v>0</v>
      </c>
      <c r="BE14" s="122">
        <v>0</v>
      </c>
      <c r="BF14" s="122">
        <v>0</v>
      </c>
      <c r="BG14" s="122">
        <v>0</v>
      </c>
      <c r="BH14" s="122">
        <v>0</v>
      </c>
      <c r="BI14" s="122">
        <v>0</v>
      </c>
      <c r="BJ14" s="122">
        <v>-4034.1259999999984</v>
      </c>
      <c r="BK14" s="122">
        <v>432.21100000000001</v>
      </c>
      <c r="BL14" s="113"/>
      <c r="BM14" s="113"/>
    </row>
    <row r="15" spans="2:65">
      <c r="B15" s="116" t="s">
        <v>264</v>
      </c>
      <c r="C15" s="117" t="s">
        <v>265</v>
      </c>
      <c r="D15" s="118">
        <v>476.70100000000002</v>
      </c>
      <c r="E15" s="118">
        <v>3488.54</v>
      </c>
      <c r="F15" s="118">
        <v>18220.901999999998</v>
      </c>
      <c r="G15" s="118">
        <v>59449.993000000002</v>
      </c>
      <c r="H15" s="118">
        <v>955.60400000000004</v>
      </c>
      <c r="I15" s="118">
        <v>3.1E-2</v>
      </c>
      <c r="J15" s="118">
        <v>15.398999999999999</v>
      </c>
      <c r="K15" s="118">
        <v>3.5190000000000001</v>
      </c>
      <c r="L15" s="118">
        <v>164.26</v>
      </c>
      <c r="M15" s="118">
        <v>0</v>
      </c>
      <c r="N15" s="118">
        <v>0.3</v>
      </c>
      <c r="O15" s="118">
        <v>-2E-3</v>
      </c>
      <c r="P15" s="118">
        <v>0</v>
      </c>
      <c r="Q15" s="118">
        <v>54137.822999999997</v>
      </c>
      <c r="R15" s="118">
        <v>490.49099999999999</v>
      </c>
      <c r="S15" s="118">
        <v>156075.51500000001</v>
      </c>
      <c r="T15" s="118">
        <v>17661.312000000002</v>
      </c>
      <c r="U15" s="118">
        <v>2.1999999999999999E-2</v>
      </c>
      <c r="V15" s="118">
        <v>-10.779</v>
      </c>
      <c r="W15" s="118">
        <v>-55.064</v>
      </c>
      <c r="X15" s="118">
        <v>6265.7950000000001</v>
      </c>
      <c r="Y15" s="118">
        <v>2338.7170000000001</v>
      </c>
      <c r="Z15" s="118">
        <v>-10857.555</v>
      </c>
      <c r="AA15" s="118">
        <v>-10.92</v>
      </c>
      <c r="AB15" s="118">
        <v>0</v>
      </c>
      <c r="AC15" s="118">
        <v>-20549.571</v>
      </c>
      <c r="AD15" s="118">
        <v>-490.12799999999999</v>
      </c>
      <c r="AE15" s="118">
        <v>-29097.734</v>
      </c>
      <c r="AF15" s="118">
        <v>-105.398</v>
      </c>
      <c r="AG15" s="118">
        <v>43.246000000000002</v>
      </c>
      <c r="AH15" s="118">
        <v>-6984.4849999999997</v>
      </c>
      <c r="AI15" s="118">
        <v>13643.356</v>
      </c>
      <c r="AJ15" s="118">
        <v>-332.76499999999999</v>
      </c>
      <c r="AK15" s="118">
        <v>-2319.2310000000002</v>
      </c>
      <c r="AL15" s="118">
        <v>-3303.895</v>
      </c>
      <c r="AM15" s="118">
        <v>-0.373</v>
      </c>
      <c r="AN15" s="118">
        <v>192.82599999999999</v>
      </c>
      <c r="AO15" s="118">
        <v>-2001.8440000000001</v>
      </c>
      <c r="AP15" s="118">
        <v>1806.902</v>
      </c>
      <c r="AQ15" s="118">
        <v>974.077</v>
      </c>
      <c r="AR15" s="118">
        <v>669.93399999999997</v>
      </c>
      <c r="AS15" s="118">
        <v>2804.4319999999998</v>
      </c>
      <c r="AT15" s="118">
        <v>96.281000000000006</v>
      </c>
      <c r="AU15" s="118">
        <v>75.518000000000001</v>
      </c>
      <c r="AV15" s="118">
        <v>0</v>
      </c>
      <c r="AW15" s="118">
        <v>685.42399999999998</v>
      </c>
      <c r="AX15" s="118">
        <v>488.87700000000001</v>
      </c>
      <c r="AY15" s="118">
        <v>0</v>
      </c>
      <c r="AZ15" s="118">
        <v>31078.76</v>
      </c>
      <c r="BA15" s="118">
        <v>594.49900000000002</v>
      </c>
      <c r="BB15" s="118">
        <v>224.72200000000001</v>
      </c>
      <c r="BC15" s="118">
        <v>2768.152</v>
      </c>
      <c r="BD15" s="118">
        <v>26.911999999999999</v>
      </c>
      <c r="BE15" s="118">
        <v>101.03</v>
      </c>
      <c r="BF15" s="118">
        <v>570.66099999999994</v>
      </c>
      <c r="BG15" s="118">
        <v>0</v>
      </c>
      <c r="BH15" s="118">
        <v>0</v>
      </c>
      <c r="BI15" s="118">
        <v>66.305000000000007</v>
      </c>
      <c r="BJ15" s="118">
        <v>300537.09400000004</v>
      </c>
      <c r="BK15" s="118">
        <v>12319.54</v>
      </c>
      <c r="BL15" s="113"/>
      <c r="BM15" s="113"/>
    </row>
    <row r="16" spans="2:65">
      <c r="B16" s="116" t="s">
        <v>266</v>
      </c>
      <c r="C16" s="117" t="s">
        <v>267</v>
      </c>
      <c r="D16" s="118">
        <v>-476.70100000000002</v>
      </c>
      <c r="E16" s="118">
        <v>-405.12200000000001</v>
      </c>
      <c r="F16" s="118">
        <v>-18220.901999999998</v>
      </c>
      <c r="G16" s="118">
        <v>-55771.538999999997</v>
      </c>
      <c r="H16" s="118">
        <v>-955.60400000000004</v>
      </c>
      <c r="I16" s="118">
        <v>0</v>
      </c>
      <c r="J16" s="118">
        <v>0</v>
      </c>
      <c r="K16" s="118">
        <v>469.32799999999997</v>
      </c>
      <c r="L16" s="118">
        <v>555.65099999999995</v>
      </c>
      <c r="M16" s="118">
        <v>560.74099999999999</v>
      </c>
      <c r="N16" s="118">
        <v>2798.7330000000002</v>
      </c>
      <c r="O16" s="118">
        <v>2324.489</v>
      </c>
      <c r="P16" s="118">
        <v>353.68299999999999</v>
      </c>
      <c r="Q16" s="118">
        <v>-51550.464999999997</v>
      </c>
      <c r="R16" s="118">
        <v>23297.991000000002</v>
      </c>
      <c r="S16" s="118">
        <v>-156075.51500000001</v>
      </c>
      <c r="T16" s="118">
        <v>-17661.312000000002</v>
      </c>
      <c r="U16" s="118">
        <v>-2.1999999999999999E-2</v>
      </c>
      <c r="V16" s="118">
        <v>10.779</v>
      </c>
      <c r="W16" s="118">
        <v>8118.4269999999997</v>
      </c>
      <c r="X16" s="118">
        <v>475.77600000000001</v>
      </c>
      <c r="Y16" s="118">
        <v>2412.8789999999999</v>
      </c>
      <c r="Z16" s="118">
        <v>21143.476999999999</v>
      </c>
      <c r="AA16" s="118">
        <v>14.047000000000001</v>
      </c>
      <c r="AB16" s="118">
        <v>0</v>
      </c>
      <c r="AC16" s="118">
        <v>23660.481</v>
      </c>
      <c r="AD16" s="118">
        <v>2822.6039999999998</v>
      </c>
      <c r="AE16" s="118">
        <v>52626.203999999998</v>
      </c>
      <c r="AF16" s="118">
        <v>294.15699999999998</v>
      </c>
      <c r="AG16" s="118">
        <v>20.204999999999998</v>
      </c>
      <c r="AH16" s="118">
        <v>8206.7919999999995</v>
      </c>
      <c r="AI16" s="118">
        <v>30161.062000000002</v>
      </c>
      <c r="AJ16" s="118">
        <v>544.48599999999999</v>
      </c>
      <c r="AK16" s="118">
        <v>3169.39</v>
      </c>
      <c r="AL16" s="118">
        <v>4987.9889999999996</v>
      </c>
      <c r="AM16" s="118">
        <v>20.021999999999998</v>
      </c>
      <c r="AN16" s="118">
        <v>603.70699999999999</v>
      </c>
      <c r="AO16" s="118">
        <v>3106.252</v>
      </c>
      <c r="AP16" s="118">
        <v>-235.06100000000001</v>
      </c>
      <c r="AQ16" s="118">
        <v>-136.214</v>
      </c>
      <c r="AR16" s="118">
        <v>-242.50200000000001</v>
      </c>
      <c r="AS16" s="118">
        <v>-1983.7449999999999</v>
      </c>
      <c r="AT16" s="118">
        <v>-43.473999999999997</v>
      </c>
      <c r="AU16" s="118">
        <v>-68.819999999999993</v>
      </c>
      <c r="AV16" s="118">
        <v>0</v>
      </c>
      <c r="AW16" s="118">
        <v>0</v>
      </c>
      <c r="AX16" s="118">
        <v>-488.87700000000001</v>
      </c>
      <c r="AY16" s="118">
        <v>0</v>
      </c>
      <c r="AZ16" s="118">
        <v>-31078.76</v>
      </c>
      <c r="BA16" s="118">
        <v>-594.49900000000002</v>
      </c>
      <c r="BB16" s="118">
        <v>0</v>
      </c>
      <c r="BC16" s="118">
        <v>-2768.152</v>
      </c>
      <c r="BD16" s="118">
        <v>0</v>
      </c>
      <c r="BE16" s="118">
        <v>-101.03</v>
      </c>
      <c r="BF16" s="118">
        <v>-570.66099999999994</v>
      </c>
      <c r="BG16" s="118">
        <v>0</v>
      </c>
      <c r="BH16" s="118">
        <v>50986.226000000002</v>
      </c>
      <c r="BI16" s="118">
        <v>6427.1840000000002</v>
      </c>
      <c r="BJ16" s="118">
        <v>-89256.215000000069</v>
      </c>
      <c r="BK16" s="118">
        <v>3076.3809999999999</v>
      </c>
      <c r="BL16" s="113"/>
      <c r="BM16" s="113"/>
    </row>
    <row r="17" spans="2:65">
      <c r="B17" s="123" t="s">
        <v>268</v>
      </c>
      <c r="C17" s="124" t="s">
        <v>269</v>
      </c>
      <c r="D17" s="111">
        <v>-189.297</v>
      </c>
      <c r="E17" s="111">
        <v>-386.90600000000001</v>
      </c>
      <c r="F17" s="111">
        <v>0</v>
      </c>
      <c r="G17" s="111">
        <v>-48219.161</v>
      </c>
      <c r="H17" s="111">
        <v>-955.60400000000004</v>
      </c>
      <c r="I17" s="111">
        <v>0</v>
      </c>
      <c r="J17" s="111">
        <v>0</v>
      </c>
      <c r="K17" s="111">
        <v>0</v>
      </c>
      <c r="L17" s="111">
        <v>0</v>
      </c>
      <c r="M17" s="111">
        <v>0</v>
      </c>
      <c r="N17" s="111">
        <v>-810.68100000000004</v>
      </c>
      <c r="O17" s="111">
        <v>-3113.6619999999998</v>
      </c>
      <c r="P17" s="111">
        <v>-786.84900000000005</v>
      </c>
      <c r="Q17" s="111">
        <v>-20563.156999999999</v>
      </c>
      <c r="R17" s="111">
        <v>-7.7789999999999999</v>
      </c>
      <c r="S17" s="111">
        <v>0</v>
      </c>
      <c r="T17" s="111">
        <v>0</v>
      </c>
      <c r="U17" s="111">
        <v>0</v>
      </c>
      <c r="V17" s="111">
        <v>0</v>
      </c>
      <c r="W17" s="111">
        <v>0</v>
      </c>
      <c r="X17" s="111">
        <v>-5.0970000000000004</v>
      </c>
      <c r="Y17" s="111">
        <v>-0.60599999999999998</v>
      </c>
      <c r="Z17" s="111">
        <v>-2E-3</v>
      </c>
      <c r="AA17" s="111">
        <v>0</v>
      </c>
      <c r="AB17" s="111">
        <v>0</v>
      </c>
      <c r="AC17" s="111">
        <v>0</v>
      </c>
      <c r="AD17" s="111">
        <v>-172.43299999999999</v>
      </c>
      <c r="AE17" s="111">
        <v>-139.554</v>
      </c>
      <c r="AF17" s="111">
        <v>0</v>
      </c>
      <c r="AG17" s="111">
        <v>0</v>
      </c>
      <c r="AH17" s="111">
        <v>-518.08100000000002</v>
      </c>
      <c r="AI17" s="111">
        <v>-261.483</v>
      </c>
      <c r="AJ17" s="111">
        <v>0</v>
      </c>
      <c r="AK17" s="111">
        <v>0</v>
      </c>
      <c r="AL17" s="111">
        <v>0</v>
      </c>
      <c r="AM17" s="111">
        <v>0</v>
      </c>
      <c r="AN17" s="111">
        <v>0</v>
      </c>
      <c r="AO17" s="111">
        <v>0</v>
      </c>
      <c r="AP17" s="111">
        <v>-60.975000000000001</v>
      </c>
      <c r="AQ17" s="111">
        <v>-12.438000000000001</v>
      </c>
      <c r="AR17" s="111">
        <v>-47.023000000000003</v>
      </c>
      <c r="AS17" s="111">
        <v>-916.98599999999999</v>
      </c>
      <c r="AT17" s="111">
        <v>-38.752000000000002</v>
      </c>
      <c r="AU17" s="111">
        <v>-51.018999999999998</v>
      </c>
      <c r="AV17" s="111">
        <v>0</v>
      </c>
      <c r="AW17" s="111">
        <v>0</v>
      </c>
      <c r="AX17" s="111">
        <v>-488.87700000000001</v>
      </c>
      <c r="AY17" s="111">
        <v>0</v>
      </c>
      <c r="AZ17" s="111">
        <v>-31078.76</v>
      </c>
      <c r="BA17" s="111">
        <v>-594.49900000000002</v>
      </c>
      <c r="BB17" s="111">
        <v>0</v>
      </c>
      <c r="BC17" s="111">
        <v>-2768.152</v>
      </c>
      <c r="BD17" s="111">
        <v>0</v>
      </c>
      <c r="BE17" s="111">
        <v>-101.03</v>
      </c>
      <c r="BF17" s="111">
        <v>-570.66099999999994</v>
      </c>
      <c r="BG17" s="111">
        <v>-487.18400000000003</v>
      </c>
      <c r="BH17" s="111">
        <v>46273.72</v>
      </c>
      <c r="BI17" s="111">
        <v>0</v>
      </c>
      <c r="BJ17" s="111">
        <v>-67072.987999999954</v>
      </c>
      <c r="BK17" s="111">
        <v>-10744.954</v>
      </c>
      <c r="BL17" s="113"/>
      <c r="BM17" s="113"/>
    </row>
    <row r="18" spans="2:65">
      <c r="B18" s="125" t="s">
        <v>270</v>
      </c>
      <c r="C18" s="126" t="s">
        <v>271</v>
      </c>
      <c r="D18" s="111">
        <v>-189.297</v>
      </c>
      <c r="E18" s="111">
        <v>-386.90600000000001</v>
      </c>
      <c r="F18" s="111">
        <v>0</v>
      </c>
      <c r="G18" s="111">
        <v>-48219.161</v>
      </c>
      <c r="H18" s="111">
        <v>-955.60400000000004</v>
      </c>
      <c r="I18" s="111">
        <v>0</v>
      </c>
      <c r="J18" s="111">
        <v>0</v>
      </c>
      <c r="K18" s="111">
        <v>0</v>
      </c>
      <c r="L18" s="111">
        <v>0</v>
      </c>
      <c r="M18" s="111">
        <v>0</v>
      </c>
      <c r="N18" s="111">
        <v>-446.16800000000001</v>
      </c>
      <c r="O18" s="111">
        <v>-1223.0419999999999</v>
      </c>
      <c r="P18" s="111">
        <v>-389.78699999999998</v>
      </c>
      <c r="Q18" s="111">
        <v>-19885.883000000002</v>
      </c>
      <c r="R18" s="111">
        <v>0</v>
      </c>
      <c r="S18" s="111">
        <v>0</v>
      </c>
      <c r="T18" s="111">
        <v>0</v>
      </c>
      <c r="U18" s="111">
        <v>0</v>
      </c>
      <c r="V18" s="111">
        <v>0</v>
      </c>
      <c r="W18" s="111">
        <v>0</v>
      </c>
      <c r="X18" s="111">
        <v>-5.0970000000000004</v>
      </c>
      <c r="Y18" s="111">
        <v>-0.60599999999999998</v>
      </c>
      <c r="Z18" s="111">
        <v>-2E-3</v>
      </c>
      <c r="AA18" s="111">
        <v>0</v>
      </c>
      <c r="AB18" s="111">
        <v>0</v>
      </c>
      <c r="AC18" s="111">
        <v>0</v>
      </c>
      <c r="AD18" s="111">
        <v>-172.43299999999999</v>
      </c>
      <c r="AE18" s="111">
        <v>-139.392</v>
      </c>
      <c r="AF18" s="111">
        <v>0</v>
      </c>
      <c r="AG18" s="111">
        <v>0</v>
      </c>
      <c r="AH18" s="111">
        <v>-463.57799999999997</v>
      </c>
      <c r="AI18" s="111">
        <v>0</v>
      </c>
      <c r="AJ18" s="111">
        <v>0</v>
      </c>
      <c r="AK18" s="111">
        <v>0</v>
      </c>
      <c r="AL18" s="111">
        <v>0</v>
      </c>
      <c r="AM18" s="111">
        <v>0</v>
      </c>
      <c r="AN18" s="111">
        <v>0</v>
      </c>
      <c r="AO18" s="111">
        <v>0</v>
      </c>
      <c r="AP18" s="111">
        <v>-60.177999999999997</v>
      </c>
      <c r="AQ18" s="111">
        <v>-5.3150000000000004</v>
      </c>
      <c r="AR18" s="111">
        <v>-44.296999999999997</v>
      </c>
      <c r="AS18" s="111">
        <v>-916.197</v>
      </c>
      <c r="AT18" s="111">
        <v>-35.871000000000002</v>
      </c>
      <c r="AU18" s="111">
        <v>-51.018999999999998</v>
      </c>
      <c r="AV18" s="111">
        <v>0</v>
      </c>
      <c r="AW18" s="111">
        <v>0</v>
      </c>
      <c r="AX18" s="111">
        <v>-488.87700000000001</v>
      </c>
      <c r="AY18" s="111">
        <v>0</v>
      </c>
      <c r="AZ18" s="111">
        <v>-31078.76</v>
      </c>
      <c r="BA18" s="111">
        <v>-593.98900000000003</v>
      </c>
      <c r="BB18" s="111">
        <v>0</v>
      </c>
      <c r="BC18" s="111">
        <v>-2513.6060000000002</v>
      </c>
      <c r="BD18" s="111">
        <v>0</v>
      </c>
      <c r="BE18" s="111">
        <v>-101.03</v>
      </c>
      <c r="BF18" s="111">
        <v>-568.59699999999998</v>
      </c>
      <c r="BG18" s="111">
        <v>-480.7</v>
      </c>
      <c r="BH18" s="111">
        <v>44272.879000000001</v>
      </c>
      <c r="BI18" s="111">
        <v>0</v>
      </c>
      <c r="BJ18" s="111">
        <v>-65142.512999999977</v>
      </c>
      <c r="BK18" s="111">
        <v>-8172.866</v>
      </c>
      <c r="BL18" s="113"/>
      <c r="BM18" s="113"/>
    </row>
    <row r="19" spans="2:65" collapsed="1">
      <c r="B19" s="125" t="s">
        <v>272</v>
      </c>
      <c r="C19" s="126" t="s">
        <v>273</v>
      </c>
      <c r="D19" s="111">
        <v>0</v>
      </c>
      <c r="E19" s="111">
        <v>0</v>
      </c>
      <c r="F19" s="111">
        <v>0</v>
      </c>
      <c r="G19" s="111">
        <v>0</v>
      </c>
      <c r="H19" s="111">
        <v>0</v>
      </c>
      <c r="I19" s="111">
        <v>0</v>
      </c>
      <c r="J19" s="111">
        <v>0</v>
      </c>
      <c r="K19" s="111">
        <v>0</v>
      </c>
      <c r="L19" s="111">
        <v>0</v>
      </c>
      <c r="M19" s="111">
        <v>0</v>
      </c>
      <c r="N19" s="111">
        <v>-364.51299999999998</v>
      </c>
      <c r="O19" s="111">
        <v>-1890.6189999999999</v>
      </c>
      <c r="P19" s="111">
        <v>-397.06200000000001</v>
      </c>
      <c r="Q19" s="111">
        <v>-677.274</v>
      </c>
      <c r="R19" s="111">
        <v>-7.7789999999999999</v>
      </c>
      <c r="S19" s="111">
        <v>0</v>
      </c>
      <c r="T19" s="111">
        <v>0</v>
      </c>
      <c r="U19" s="111">
        <v>0</v>
      </c>
      <c r="V19" s="111">
        <v>0</v>
      </c>
      <c r="W19" s="111">
        <v>0</v>
      </c>
      <c r="X19" s="111">
        <v>0</v>
      </c>
      <c r="Y19" s="111">
        <v>0</v>
      </c>
      <c r="Z19" s="111">
        <v>0</v>
      </c>
      <c r="AA19" s="111">
        <v>0</v>
      </c>
      <c r="AB19" s="111">
        <v>0</v>
      </c>
      <c r="AC19" s="111">
        <v>0</v>
      </c>
      <c r="AD19" s="111">
        <v>0</v>
      </c>
      <c r="AE19" s="111">
        <v>-0.16200000000000001</v>
      </c>
      <c r="AF19" s="111">
        <v>0</v>
      </c>
      <c r="AG19" s="111">
        <v>0</v>
      </c>
      <c r="AH19" s="111">
        <v>-54.503</v>
      </c>
      <c r="AI19" s="111">
        <v>-261.483</v>
      </c>
      <c r="AJ19" s="111">
        <v>0</v>
      </c>
      <c r="AK19" s="111">
        <v>0</v>
      </c>
      <c r="AL19" s="111">
        <v>0</v>
      </c>
      <c r="AM19" s="111">
        <v>0</v>
      </c>
      <c r="AN19" s="111">
        <v>0</v>
      </c>
      <c r="AO19" s="111">
        <v>0</v>
      </c>
      <c r="AP19" s="111">
        <v>-0.79800000000000004</v>
      </c>
      <c r="AQ19" s="111">
        <v>-7.1239999999999997</v>
      </c>
      <c r="AR19" s="111">
        <v>-2.726</v>
      </c>
      <c r="AS19" s="111">
        <v>-0.79</v>
      </c>
      <c r="AT19" s="111">
        <v>-2.8809999999999998</v>
      </c>
      <c r="AU19" s="111">
        <v>0</v>
      </c>
      <c r="AV19" s="111">
        <v>0</v>
      </c>
      <c r="AW19" s="111">
        <v>0</v>
      </c>
      <c r="AX19" s="111">
        <v>0</v>
      </c>
      <c r="AY19" s="111">
        <v>0</v>
      </c>
      <c r="AZ19" s="111">
        <v>0</v>
      </c>
      <c r="BA19" s="111">
        <v>-0.51100000000000001</v>
      </c>
      <c r="BB19" s="111">
        <v>0</v>
      </c>
      <c r="BC19" s="111">
        <v>-254.54599999999999</v>
      </c>
      <c r="BD19" s="111">
        <v>0</v>
      </c>
      <c r="BE19" s="111">
        <v>0</v>
      </c>
      <c r="BF19" s="111">
        <v>-2.0640000000000001</v>
      </c>
      <c r="BG19" s="111">
        <v>-6.484</v>
      </c>
      <c r="BH19" s="111">
        <v>2000.8409999999999</v>
      </c>
      <c r="BI19" s="111">
        <v>0</v>
      </c>
      <c r="BJ19" s="111">
        <v>-1930.4779999999992</v>
      </c>
      <c r="BK19" s="111">
        <v>-2572.0880000000002</v>
      </c>
      <c r="BL19" s="113"/>
      <c r="BM19" s="113"/>
    </row>
    <row r="20" spans="2:65">
      <c r="B20" s="123" t="s">
        <v>274</v>
      </c>
      <c r="C20" s="124" t="s">
        <v>275</v>
      </c>
      <c r="D20" s="111">
        <v>0</v>
      </c>
      <c r="E20" s="111">
        <v>0</v>
      </c>
      <c r="F20" s="111">
        <v>0</v>
      </c>
      <c r="G20" s="111">
        <v>-2526.2600000000002</v>
      </c>
      <c r="H20" s="111">
        <v>0</v>
      </c>
      <c r="I20" s="111">
        <v>0</v>
      </c>
      <c r="J20" s="111">
        <v>0</v>
      </c>
      <c r="K20" s="111">
        <v>0</v>
      </c>
      <c r="L20" s="111">
        <v>0</v>
      </c>
      <c r="M20" s="111">
        <v>0</v>
      </c>
      <c r="N20" s="111">
        <v>0</v>
      </c>
      <c r="O20" s="111">
        <v>0</v>
      </c>
      <c r="P20" s="111">
        <v>0</v>
      </c>
      <c r="Q20" s="111">
        <v>-6612.1949999999997</v>
      </c>
      <c r="R20" s="111">
        <v>-560.75800000000004</v>
      </c>
      <c r="S20" s="111">
        <v>0</v>
      </c>
      <c r="T20" s="111">
        <v>0</v>
      </c>
      <c r="U20" s="111">
        <v>0</v>
      </c>
      <c r="V20" s="111">
        <v>0</v>
      </c>
      <c r="W20" s="111">
        <v>-422.47199999999998</v>
      </c>
      <c r="X20" s="111">
        <v>-76.41</v>
      </c>
      <c r="Y20" s="111">
        <v>0</v>
      </c>
      <c r="Z20" s="111">
        <v>-3.0000000000000001E-3</v>
      </c>
      <c r="AA20" s="111">
        <v>0</v>
      </c>
      <c r="AB20" s="111">
        <v>0</v>
      </c>
      <c r="AC20" s="111">
        <v>0</v>
      </c>
      <c r="AD20" s="111">
        <v>-1.1619999999999999</v>
      </c>
      <c r="AE20" s="111">
        <v>0</v>
      </c>
      <c r="AF20" s="111">
        <v>0</v>
      </c>
      <c r="AG20" s="111">
        <v>0</v>
      </c>
      <c r="AH20" s="111">
        <v>-152.37100000000001</v>
      </c>
      <c r="AI20" s="111">
        <v>-755.851</v>
      </c>
      <c r="AJ20" s="111">
        <v>0</v>
      </c>
      <c r="AK20" s="111">
        <v>0</v>
      </c>
      <c r="AL20" s="111">
        <v>0</v>
      </c>
      <c r="AM20" s="111">
        <v>0</v>
      </c>
      <c r="AN20" s="111">
        <v>0</v>
      </c>
      <c r="AO20" s="111">
        <v>-494.00799999999998</v>
      </c>
      <c r="AP20" s="111">
        <v>-71.546999999999997</v>
      </c>
      <c r="AQ20" s="111">
        <v>-123.77500000000001</v>
      </c>
      <c r="AR20" s="111">
        <v>-171.54599999999999</v>
      </c>
      <c r="AS20" s="111">
        <v>-1050.1880000000001</v>
      </c>
      <c r="AT20" s="111">
        <v>-1.5620000000000001</v>
      </c>
      <c r="AU20" s="111">
        <v>0</v>
      </c>
      <c r="AV20" s="111">
        <v>0</v>
      </c>
      <c r="AW20" s="111">
        <v>0</v>
      </c>
      <c r="AX20" s="111">
        <v>0</v>
      </c>
      <c r="AY20" s="111">
        <v>0</v>
      </c>
      <c r="AZ20" s="111">
        <v>0</v>
      </c>
      <c r="BA20" s="111">
        <v>0</v>
      </c>
      <c r="BB20" s="111">
        <v>0</v>
      </c>
      <c r="BC20" s="111">
        <v>0</v>
      </c>
      <c r="BD20" s="111">
        <v>0</v>
      </c>
      <c r="BE20" s="111">
        <v>0</v>
      </c>
      <c r="BF20" s="111">
        <v>0</v>
      </c>
      <c r="BG20" s="111">
        <v>0</v>
      </c>
      <c r="BH20" s="111">
        <v>4698.59</v>
      </c>
      <c r="BI20" s="111">
        <v>5993.451</v>
      </c>
      <c r="BJ20" s="111">
        <v>-2328.067</v>
      </c>
      <c r="BK20" s="111">
        <v>-1841.09</v>
      </c>
      <c r="BL20" s="113"/>
      <c r="BM20" s="113"/>
    </row>
    <row r="21" spans="2:65">
      <c r="B21" s="125" t="s">
        <v>276</v>
      </c>
      <c r="C21" s="126" t="s">
        <v>277</v>
      </c>
      <c r="D21" s="111">
        <v>0</v>
      </c>
      <c r="E21" s="111">
        <v>0</v>
      </c>
      <c r="F21" s="111">
        <v>0</v>
      </c>
      <c r="G21" s="111">
        <v>0</v>
      </c>
      <c r="H21" s="111">
        <v>0</v>
      </c>
      <c r="I21" s="111">
        <v>0</v>
      </c>
      <c r="J21" s="111">
        <v>0</v>
      </c>
      <c r="K21" s="111">
        <v>0</v>
      </c>
      <c r="L21" s="111">
        <v>0</v>
      </c>
      <c r="M21" s="111">
        <v>0</v>
      </c>
      <c r="N21" s="111">
        <v>0</v>
      </c>
      <c r="O21" s="111">
        <v>0</v>
      </c>
      <c r="P21" s="111">
        <v>0</v>
      </c>
      <c r="Q21" s="111">
        <v>-6026.31</v>
      </c>
      <c r="R21" s="111">
        <v>-421.649</v>
      </c>
      <c r="S21" s="111">
        <v>0</v>
      </c>
      <c r="T21" s="111">
        <v>0</v>
      </c>
      <c r="U21" s="111">
        <v>0</v>
      </c>
      <c r="V21" s="111">
        <v>0</v>
      </c>
      <c r="W21" s="111">
        <v>0</v>
      </c>
      <c r="X21" s="111">
        <v>-15.548</v>
      </c>
      <c r="Y21" s="111">
        <v>0</v>
      </c>
      <c r="Z21" s="111">
        <v>-3.0000000000000001E-3</v>
      </c>
      <c r="AA21" s="111">
        <v>0</v>
      </c>
      <c r="AB21" s="111">
        <v>0</v>
      </c>
      <c r="AC21" s="111">
        <v>0</v>
      </c>
      <c r="AD21" s="111">
        <v>-0.59599999999999997</v>
      </c>
      <c r="AE21" s="111">
        <v>0</v>
      </c>
      <c r="AF21" s="111">
        <v>0</v>
      </c>
      <c r="AG21" s="111">
        <v>0</v>
      </c>
      <c r="AH21" s="111">
        <v>-30.007000000000001</v>
      </c>
      <c r="AI21" s="111">
        <v>0</v>
      </c>
      <c r="AJ21" s="111">
        <v>0</v>
      </c>
      <c r="AK21" s="111">
        <v>0</v>
      </c>
      <c r="AL21" s="111">
        <v>0</v>
      </c>
      <c r="AM21" s="111">
        <v>0</v>
      </c>
      <c r="AN21" s="111">
        <v>0</v>
      </c>
      <c r="AO21" s="111">
        <v>0</v>
      </c>
      <c r="AP21" s="111">
        <v>-71.453000000000003</v>
      </c>
      <c r="AQ21" s="111">
        <v>-78.215000000000003</v>
      </c>
      <c r="AR21" s="111">
        <v>-10.877000000000001</v>
      </c>
      <c r="AS21" s="111">
        <v>-66.045000000000002</v>
      </c>
      <c r="AT21" s="111">
        <v>-0.755</v>
      </c>
      <c r="AU21" s="111">
        <v>0</v>
      </c>
      <c r="AV21" s="111">
        <v>0</v>
      </c>
      <c r="AW21" s="111">
        <v>0</v>
      </c>
      <c r="AX21" s="111">
        <v>0</v>
      </c>
      <c r="AY21" s="111">
        <v>0</v>
      </c>
      <c r="AZ21" s="111">
        <v>0</v>
      </c>
      <c r="BA21" s="111">
        <v>0</v>
      </c>
      <c r="BB21" s="111">
        <v>0</v>
      </c>
      <c r="BC21" s="111">
        <v>0</v>
      </c>
      <c r="BD21" s="111">
        <v>0</v>
      </c>
      <c r="BE21" s="111">
        <v>0</v>
      </c>
      <c r="BF21" s="111">
        <v>0</v>
      </c>
      <c r="BG21" s="111">
        <v>0</v>
      </c>
      <c r="BH21" s="111">
        <v>2631.0659999999998</v>
      </c>
      <c r="BI21" s="111">
        <v>2566.6770000000001</v>
      </c>
      <c r="BJ21" s="111">
        <v>-1523.7150000000006</v>
      </c>
      <c r="BK21" s="111">
        <v>-227.34399999999999</v>
      </c>
      <c r="BL21" s="113"/>
      <c r="BM21" s="113"/>
    </row>
    <row r="22" spans="2:65" collapsed="1">
      <c r="B22" s="125" t="s">
        <v>278</v>
      </c>
      <c r="C22" s="126" t="s">
        <v>279</v>
      </c>
      <c r="D22" s="111">
        <v>0</v>
      </c>
      <c r="E22" s="111">
        <v>0</v>
      </c>
      <c r="F22" s="111">
        <v>0</v>
      </c>
      <c r="G22" s="111">
        <v>-2526.2600000000002</v>
      </c>
      <c r="H22" s="111">
        <v>0</v>
      </c>
      <c r="I22" s="111">
        <v>0</v>
      </c>
      <c r="J22" s="111">
        <v>0</v>
      </c>
      <c r="K22" s="111">
        <v>0</v>
      </c>
      <c r="L22" s="111">
        <v>0</v>
      </c>
      <c r="M22" s="111">
        <v>0</v>
      </c>
      <c r="N22" s="111">
        <v>0</v>
      </c>
      <c r="O22" s="111">
        <v>0</v>
      </c>
      <c r="P22" s="111">
        <v>0</v>
      </c>
      <c r="Q22" s="111">
        <v>-585.88499999999999</v>
      </c>
      <c r="R22" s="111">
        <v>-139.10900000000001</v>
      </c>
      <c r="S22" s="111">
        <v>0</v>
      </c>
      <c r="T22" s="111">
        <v>0</v>
      </c>
      <c r="U22" s="111">
        <v>0</v>
      </c>
      <c r="V22" s="111">
        <v>0</v>
      </c>
      <c r="W22" s="111">
        <v>-422.47199999999998</v>
      </c>
      <c r="X22" s="111">
        <v>-60.862000000000002</v>
      </c>
      <c r="Y22" s="111">
        <v>0</v>
      </c>
      <c r="Z22" s="111">
        <v>0</v>
      </c>
      <c r="AA22" s="111">
        <v>0</v>
      </c>
      <c r="AB22" s="111">
        <v>0</v>
      </c>
      <c r="AC22" s="111">
        <v>0</v>
      </c>
      <c r="AD22" s="111">
        <v>-0.56599999999999995</v>
      </c>
      <c r="AE22" s="111">
        <v>0</v>
      </c>
      <c r="AF22" s="111">
        <v>0</v>
      </c>
      <c r="AG22" s="111">
        <v>0</v>
      </c>
      <c r="AH22" s="111">
        <v>-122.364</v>
      </c>
      <c r="AI22" s="111">
        <v>-755.851</v>
      </c>
      <c r="AJ22" s="111">
        <v>0</v>
      </c>
      <c r="AK22" s="111">
        <v>0</v>
      </c>
      <c r="AL22" s="111">
        <v>0</v>
      </c>
      <c r="AM22" s="111">
        <v>0</v>
      </c>
      <c r="AN22" s="111">
        <v>0</v>
      </c>
      <c r="AO22" s="111">
        <v>-494.00799999999998</v>
      </c>
      <c r="AP22" s="111">
        <v>-9.4E-2</v>
      </c>
      <c r="AQ22" s="111">
        <v>-45.56</v>
      </c>
      <c r="AR22" s="111">
        <v>-160.66999999999999</v>
      </c>
      <c r="AS22" s="111">
        <v>-984.14300000000003</v>
      </c>
      <c r="AT22" s="111">
        <v>-0.80700000000000005</v>
      </c>
      <c r="AU22" s="111">
        <v>0</v>
      </c>
      <c r="AV22" s="111">
        <v>0</v>
      </c>
      <c r="AW22" s="111">
        <v>0</v>
      </c>
      <c r="AX22" s="111">
        <v>0</v>
      </c>
      <c r="AY22" s="111">
        <v>0</v>
      </c>
      <c r="AZ22" s="111">
        <v>0</v>
      </c>
      <c r="BA22" s="111">
        <v>0</v>
      </c>
      <c r="BB22" s="111">
        <v>0</v>
      </c>
      <c r="BC22" s="111">
        <v>0</v>
      </c>
      <c r="BD22" s="111">
        <v>0</v>
      </c>
      <c r="BE22" s="111">
        <v>0</v>
      </c>
      <c r="BF22" s="111">
        <v>0</v>
      </c>
      <c r="BG22" s="111">
        <v>0</v>
      </c>
      <c r="BH22" s="111">
        <v>2067.5230000000001</v>
      </c>
      <c r="BI22" s="111">
        <v>3426.7739999999999</v>
      </c>
      <c r="BJ22" s="111">
        <v>-804.35400000000072</v>
      </c>
      <c r="BK22" s="111">
        <v>-1613.7460000000001</v>
      </c>
      <c r="BL22" s="113"/>
      <c r="BM22" s="113"/>
    </row>
    <row r="23" spans="2:65">
      <c r="B23" s="123" t="s">
        <v>280</v>
      </c>
      <c r="C23" s="124" t="s">
        <v>281</v>
      </c>
      <c r="D23" s="111">
        <v>0</v>
      </c>
      <c r="E23" s="111">
        <v>0</v>
      </c>
      <c r="F23" s="111">
        <v>0</v>
      </c>
      <c r="G23" s="111">
        <v>0</v>
      </c>
      <c r="H23" s="111">
        <v>0</v>
      </c>
      <c r="I23" s="111">
        <v>0</v>
      </c>
      <c r="J23" s="111">
        <v>0</v>
      </c>
      <c r="K23" s="111">
        <v>0</v>
      </c>
      <c r="L23" s="111">
        <v>0</v>
      </c>
      <c r="M23" s="111">
        <v>0</v>
      </c>
      <c r="N23" s="111">
        <v>0</v>
      </c>
      <c r="O23" s="111">
        <v>0</v>
      </c>
      <c r="P23" s="111">
        <v>0</v>
      </c>
      <c r="Q23" s="111">
        <v>-40.896000000000001</v>
      </c>
      <c r="R23" s="111">
        <v>-293.99599999999998</v>
      </c>
      <c r="S23" s="111">
        <v>0</v>
      </c>
      <c r="T23" s="111">
        <v>0</v>
      </c>
      <c r="U23" s="111">
        <v>0</v>
      </c>
      <c r="V23" s="111">
        <v>0</v>
      </c>
      <c r="W23" s="111">
        <v>0</v>
      </c>
      <c r="X23" s="111">
        <v>-72.200999999999993</v>
      </c>
      <c r="Y23" s="111">
        <v>0</v>
      </c>
      <c r="Z23" s="111">
        <v>0</v>
      </c>
      <c r="AA23" s="111">
        <v>0</v>
      </c>
      <c r="AB23" s="111">
        <v>0</v>
      </c>
      <c r="AC23" s="111">
        <v>0</v>
      </c>
      <c r="AD23" s="111">
        <v>-0.628</v>
      </c>
      <c r="AE23" s="111">
        <v>-0.29899999999999999</v>
      </c>
      <c r="AF23" s="111">
        <v>-0.16</v>
      </c>
      <c r="AG23" s="111">
        <v>0</v>
      </c>
      <c r="AH23" s="111">
        <v>-200.93799999999999</v>
      </c>
      <c r="AI23" s="111">
        <v>0</v>
      </c>
      <c r="AJ23" s="111">
        <v>0</v>
      </c>
      <c r="AK23" s="111">
        <v>0</v>
      </c>
      <c r="AL23" s="111">
        <v>0</v>
      </c>
      <c r="AM23" s="111">
        <v>0</v>
      </c>
      <c r="AN23" s="111">
        <v>0</v>
      </c>
      <c r="AO23" s="111">
        <v>-16.277000000000001</v>
      </c>
      <c r="AP23" s="111">
        <v>-102.539</v>
      </c>
      <c r="AQ23" s="111">
        <v>0</v>
      </c>
      <c r="AR23" s="111">
        <v>-23.931999999999999</v>
      </c>
      <c r="AS23" s="111">
        <v>-16.57</v>
      </c>
      <c r="AT23" s="111">
        <v>-3.16</v>
      </c>
      <c r="AU23" s="111">
        <v>-17.800999999999998</v>
      </c>
      <c r="AV23" s="111">
        <v>0</v>
      </c>
      <c r="AW23" s="111">
        <v>0</v>
      </c>
      <c r="AX23" s="111">
        <v>0</v>
      </c>
      <c r="AY23" s="111">
        <v>0</v>
      </c>
      <c r="AZ23" s="111">
        <v>0</v>
      </c>
      <c r="BA23" s="111">
        <v>0</v>
      </c>
      <c r="BB23" s="111">
        <v>0</v>
      </c>
      <c r="BC23" s="111">
        <v>0</v>
      </c>
      <c r="BD23" s="111">
        <v>0</v>
      </c>
      <c r="BE23" s="111">
        <v>0</v>
      </c>
      <c r="BF23" s="111">
        <v>0</v>
      </c>
      <c r="BG23" s="111">
        <v>0</v>
      </c>
      <c r="BH23" s="111">
        <v>0</v>
      </c>
      <c r="BI23" s="111">
        <v>500.03899999999999</v>
      </c>
      <c r="BJ23" s="111">
        <v>-289.35800000000006</v>
      </c>
      <c r="BK23" s="111">
        <v>-164.001</v>
      </c>
      <c r="BL23" s="113"/>
      <c r="BM23" s="113"/>
    </row>
    <row r="24" spans="2:65">
      <c r="B24" s="125" t="s">
        <v>282</v>
      </c>
      <c r="C24" s="126" t="s">
        <v>283</v>
      </c>
      <c r="D24" s="111">
        <v>0</v>
      </c>
      <c r="E24" s="111">
        <v>0</v>
      </c>
      <c r="F24" s="111">
        <v>0</v>
      </c>
      <c r="G24" s="111">
        <v>0</v>
      </c>
      <c r="H24" s="111">
        <v>0</v>
      </c>
      <c r="I24" s="111">
        <v>0</v>
      </c>
      <c r="J24" s="111">
        <v>0</v>
      </c>
      <c r="K24" s="111">
        <v>0</v>
      </c>
      <c r="L24" s="111">
        <v>0</v>
      </c>
      <c r="M24" s="111">
        <v>0</v>
      </c>
      <c r="N24" s="111">
        <v>0</v>
      </c>
      <c r="O24" s="111">
        <v>0</v>
      </c>
      <c r="P24" s="111">
        <v>0</v>
      </c>
      <c r="Q24" s="111">
        <v>-40.896000000000001</v>
      </c>
      <c r="R24" s="111">
        <v>-286.411</v>
      </c>
      <c r="S24" s="111">
        <v>0</v>
      </c>
      <c r="T24" s="111">
        <v>0</v>
      </c>
      <c r="U24" s="111">
        <v>0</v>
      </c>
      <c r="V24" s="111">
        <v>0</v>
      </c>
      <c r="W24" s="111">
        <v>0</v>
      </c>
      <c r="X24" s="111">
        <v>-71.036000000000001</v>
      </c>
      <c r="Y24" s="111">
        <v>0</v>
      </c>
      <c r="Z24" s="111">
        <v>0</v>
      </c>
      <c r="AA24" s="111">
        <v>0</v>
      </c>
      <c r="AB24" s="111">
        <v>0</v>
      </c>
      <c r="AC24" s="111">
        <v>0</v>
      </c>
      <c r="AD24" s="111">
        <v>-0.628</v>
      </c>
      <c r="AE24" s="111">
        <v>-1.2E-2</v>
      </c>
      <c r="AF24" s="111">
        <v>-0.16</v>
      </c>
      <c r="AG24" s="111">
        <v>0</v>
      </c>
      <c r="AH24" s="111">
        <v>-158.15700000000001</v>
      </c>
      <c r="AI24" s="111">
        <v>0</v>
      </c>
      <c r="AJ24" s="111">
        <v>0</v>
      </c>
      <c r="AK24" s="111">
        <v>0</v>
      </c>
      <c r="AL24" s="111">
        <v>0</v>
      </c>
      <c r="AM24" s="111">
        <v>0</v>
      </c>
      <c r="AN24" s="111">
        <v>0</v>
      </c>
      <c r="AO24" s="111">
        <v>0</v>
      </c>
      <c r="AP24" s="111">
        <v>0</v>
      </c>
      <c r="AQ24" s="111">
        <v>0</v>
      </c>
      <c r="AR24" s="111">
        <v>0</v>
      </c>
      <c r="AS24" s="111">
        <v>0</v>
      </c>
      <c r="AT24" s="111">
        <v>-3.16</v>
      </c>
      <c r="AU24" s="111">
        <v>-17.800999999999998</v>
      </c>
      <c r="AV24" s="111">
        <v>0</v>
      </c>
      <c r="AW24" s="111">
        <v>0</v>
      </c>
      <c r="AX24" s="111">
        <v>0</v>
      </c>
      <c r="AY24" s="111">
        <v>0</v>
      </c>
      <c r="AZ24" s="111">
        <v>0</v>
      </c>
      <c r="BA24" s="111">
        <v>0</v>
      </c>
      <c r="BB24" s="111">
        <v>0</v>
      </c>
      <c r="BC24" s="111">
        <v>0</v>
      </c>
      <c r="BD24" s="111">
        <v>0</v>
      </c>
      <c r="BE24" s="111">
        <v>0</v>
      </c>
      <c r="BF24" s="111">
        <v>0</v>
      </c>
      <c r="BG24" s="111">
        <v>0</v>
      </c>
      <c r="BH24" s="111">
        <v>0</v>
      </c>
      <c r="BI24" s="111">
        <v>239.30500000000001</v>
      </c>
      <c r="BJ24" s="111">
        <v>-338.95600000000007</v>
      </c>
      <c r="BK24" s="111">
        <v>-20.960999999999999</v>
      </c>
      <c r="BL24" s="113"/>
      <c r="BM24" s="113"/>
    </row>
    <row r="25" spans="2:65" collapsed="1">
      <c r="B25" s="125" t="s">
        <v>284</v>
      </c>
      <c r="C25" s="126" t="s">
        <v>285</v>
      </c>
      <c r="D25" s="111">
        <v>0</v>
      </c>
      <c r="E25" s="111">
        <v>0</v>
      </c>
      <c r="F25" s="111">
        <v>0</v>
      </c>
      <c r="G25" s="111">
        <v>0</v>
      </c>
      <c r="H25" s="111">
        <v>0</v>
      </c>
      <c r="I25" s="111">
        <v>0</v>
      </c>
      <c r="J25" s="111">
        <v>0</v>
      </c>
      <c r="K25" s="111">
        <v>0</v>
      </c>
      <c r="L25" s="111">
        <v>0</v>
      </c>
      <c r="M25" s="111">
        <v>0</v>
      </c>
      <c r="N25" s="111">
        <v>0</v>
      </c>
      <c r="O25" s="111">
        <v>0</v>
      </c>
      <c r="P25" s="111">
        <v>0</v>
      </c>
      <c r="Q25" s="111">
        <v>0</v>
      </c>
      <c r="R25" s="111">
        <v>-7.585</v>
      </c>
      <c r="S25" s="111">
        <v>0</v>
      </c>
      <c r="T25" s="111">
        <v>0</v>
      </c>
      <c r="U25" s="111">
        <v>0</v>
      </c>
      <c r="V25" s="111">
        <v>0</v>
      </c>
      <c r="W25" s="111">
        <v>0</v>
      </c>
      <c r="X25" s="111">
        <v>-1.165</v>
      </c>
      <c r="Y25" s="111">
        <v>0</v>
      </c>
      <c r="Z25" s="111">
        <v>0</v>
      </c>
      <c r="AA25" s="111">
        <v>0</v>
      </c>
      <c r="AB25" s="111">
        <v>0</v>
      </c>
      <c r="AC25" s="111">
        <v>0</v>
      </c>
      <c r="AD25" s="111">
        <v>-1E-3</v>
      </c>
      <c r="AE25" s="111">
        <v>-0.28699999999999998</v>
      </c>
      <c r="AF25" s="111">
        <v>0</v>
      </c>
      <c r="AG25" s="111">
        <v>0</v>
      </c>
      <c r="AH25" s="111">
        <v>-42.780999999999999</v>
      </c>
      <c r="AI25" s="111">
        <v>0</v>
      </c>
      <c r="AJ25" s="111">
        <v>0</v>
      </c>
      <c r="AK25" s="111">
        <v>0</v>
      </c>
      <c r="AL25" s="111">
        <v>0</v>
      </c>
      <c r="AM25" s="111">
        <v>0</v>
      </c>
      <c r="AN25" s="111">
        <v>0</v>
      </c>
      <c r="AO25" s="111">
        <v>-16.277000000000001</v>
      </c>
      <c r="AP25" s="111">
        <v>-102.539</v>
      </c>
      <c r="AQ25" s="111">
        <v>0</v>
      </c>
      <c r="AR25" s="111">
        <v>-23.931999999999999</v>
      </c>
      <c r="AS25" s="111">
        <v>-16.57</v>
      </c>
      <c r="AT25" s="111">
        <v>0</v>
      </c>
      <c r="AU25" s="111">
        <v>0</v>
      </c>
      <c r="AV25" s="111">
        <v>0</v>
      </c>
      <c r="AW25" s="111">
        <v>0</v>
      </c>
      <c r="AX25" s="111">
        <v>0</v>
      </c>
      <c r="AY25" s="111">
        <v>0</v>
      </c>
      <c r="AZ25" s="111">
        <v>0</v>
      </c>
      <c r="BA25" s="111">
        <v>0</v>
      </c>
      <c r="BB25" s="111">
        <v>0</v>
      </c>
      <c r="BC25" s="111">
        <v>0</v>
      </c>
      <c r="BD25" s="111">
        <v>0</v>
      </c>
      <c r="BE25" s="111">
        <v>0</v>
      </c>
      <c r="BF25" s="111">
        <v>0</v>
      </c>
      <c r="BG25" s="111">
        <v>0</v>
      </c>
      <c r="BH25" s="111">
        <v>0</v>
      </c>
      <c r="BI25" s="111">
        <v>260.733</v>
      </c>
      <c r="BJ25" s="111">
        <v>49.596000000000032</v>
      </c>
      <c r="BK25" s="111">
        <v>-143.041</v>
      </c>
      <c r="BL25" s="113"/>
      <c r="BM25" s="113"/>
    </row>
    <row r="26" spans="2:65">
      <c r="B26" s="123" t="s">
        <v>286</v>
      </c>
      <c r="C26" s="124" t="s">
        <v>287</v>
      </c>
      <c r="D26" s="111">
        <v>0</v>
      </c>
      <c r="E26" s="111">
        <v>0</v>
      </c>
      <c r="F26" s="111">
        <v>0</v>
      </c>
      <c r="G26" s="111">
        <v>0</v>
      </c>
      <c r="H26" s="111">
        <v>0</v>
      </c>
      <c r="I26" s="111">
        <v>0</v>
      </c>
      <c r="J26" s="111">
        <v>0</v>
      </c>
      <c r="K26" s="111">
        <v>0</v>
      </c>
      <c r="L26" s="111">
        <v>0</v>
      </c>
      <c r="M26" s="111">
        <v>0</v>
      </c>
      <c r="N26" s="111">
        <v>0</v>
      </c>
      <c r="O26" s="111">
        <v>0</v>
      </c>
      <c r="P26" s="111">
        <v>0</v>
      </c>
      <c r="Q26" s="111">
        <v>0</v>
      </c>
      <c r="R26" s="111">
        <v>0</v>
      </c>
      <c r="S26" s="111">
        <v>0</v>
      </c>
      <c r="T26" s="111">
        <v>0</v>
      </c>
      <c r="U26" s="111">
        <v>0</v>
      </c>
      <c r="V26" s="111">
        <v>0</v>
      </c>
      <c r="W26" s="111">
        <v>0</v>
      </c>
      <c r="X26" s="111">
        <v>0</v>
      </c>
      <c r="Y26" s="111">
        <v>0</v>
      </c>
      <c r="Z26" s="111">
        <v>0</v>
      </c>
      <c r="AA26" s="111">
        <v>0</v>
      </c>
      <c r="AB26" s="111">
        <v>0</v>
      </c>
      <c r="AC26" s="111">
        <v>0</v>
      </c>
      <c r="AD26" s="111">
        <v>0</v>
      </c>
      <c r="AE26" s="111">
        <v>0</v>
      </c>
      <c r="AF26" s="111">
        <v>0</v>
      </c>
      <c r="AG26" s="111">
        <v>0</v>
      </c>
      <c r="AH26" s="111">
        <v>0</v>
      </c>
      <c r="AI26" s="111">
        <v>0</v>
      </c>
      <c r="AJ26" s="111">
        <v>0</v>
      </c>
      <c r="AK26" s="111">
        <v>0</v>
      </c>
      <c r="AL26" s="111">
        <v>0</v>
      </c>
      <c r="AM26" s="111">
        <v>0</v>
      </c>
      <c r="AN26" s="111">
        <v>0</v>
      </c>
      <c r="AO26" s="111">
        <v>0</v>
      </c>
      <c r="AP26" s="111">
        <v>0</v>
      </c>
      <c r="AQ26" s="111">
        <v>0</v>
      </c>
      <c r="AR26" s="111">
        <v>0</v>
      </c>
      <c r="AS26" s="111">
        <v>0</v>
      </c>
      <c r="AT26" s="111">
        <v>0</v>
      </c>
      <c r="AU26" s="111">
        <v>0</v>
      </c>
      <c r="AV26" s="111">
        <v>0</v>
      </c>
      <c r="AW26" s="111">
        <v>0</v>
      </c>
      <c r="AX26" s="111">
        <v>0</v>
      </c>
      <c r="AY26" s="111">
        <v>0</v>
      </c>
      <c r="AZ26" s="111">
        <v>0</v>
      </c>
      <c r="BA26" s="111">
        <v>0</v>
      </c>
      <c r="BB26" s="111">
        <v>0</v>
      </c>
      <c r="BC26" s="111">
        <v>0</v>
      </c>
      <c r="BD26" s="111">
        <v>0</v>
      </c>
      <c r="BE26" s="111">
        <v>0</v>
      </c>
      <c r="BF26" s="111">
        <v>0</v>
      </c>
      <c r="BG26" s="111">
        <v>0</v>
      </c>
      <c r="BH26" s="111">
        <v>13.916</v>
      </c>
      <c r="BI26" s="111">
        <v>-66.305000000000007</v>
      </c>
      <c r="BJ26" s="111">
        <v>-52.38900000000001</v>
      </c>
      <c r="BK26" s="111">
        <v>0</v>
      </c>
      <c r="BL26" s="113"/>
      <c r="BM26" s="113"/>
    </row>
    <row r="27" spans="2:65">
      <c r="B27" s="123" t="s">
        <v>288</v>
      </c>
      <c r="C27" s="124" t="s">
        <v>289</v>
      </c>
      <c r="D27" s="111">
        <v>0</v>
      </c>
      <c r="E27" s="111">
        <v>0</v>
      </c>
      <c r="F27" s="111">
        <v>-17195.615000000002</v>
      </c>
      <c r="G27" s="111">
        <v>0</v>
      </c>
      <c r="H27" s="111">
        <v>0</v>
      </c>
      <c r="I27" s="111">
        <v>0</v>
      </c>
      <c r="J27" s="111">
        <v>0</v>
      </c>
      <c r="K27" s="111">
        <v>0</v>
      </c>
      <c r="L27" s="111">
        <v>11619.746999999999</v>
      </c>
      <c r="M27" s="111">
        <v>560.74099999999999</v>
      </c>
      <c r="N27" s="111">
        <v>3609.4140000000002</v>
      </c>
      <c r="O27" s="111">
        <v>0</v>
      </c>
      <c r="P27" s="111">
        <v>0</v>
      </c>
      <c r="Q27" s="111">
        <v>0</v>
      </c>
      <c r="R27" s="111">
        <v>0</v>
      </c>
      <c r="S27" s="111">
        <v>0</v>
      </c>
      <c r="T27" s="111">
        <v>0</v>
      </c>
      <c r="U27" s="111">
        <v>0</v>
      </c>
      <c r="V27" s="111">
        <v>0</v>
      </c>
      <c r="W27" s="111">
        <v>0</v>
      </c>
      <c r="X27" s="111">
        <v>0</v>
      </c>
      <c r="Y27" s="111">
        <v>0</v>
      </c>
      <c r="Z27" s="111">
        <v>0</v>
      </c>
      <c r="AA27" s="111">
        <v>0</v>
      </c>
      <c r="AB27" s="111">
        <v>0</v>
      </c>
      <c r="AC27" s="111">
        <v>0</v>
      </c>
      <c r="AD27" s="111">
        <v>0</v>
      </c>
      <c r="AE27" s="111">
        <v>0</v>
      </c>
      <c r="AF27" s="111">
        <v>0</v>
      </c>
      <c r="AG27" s="111">
        <v>0</v>
      </c>
      <c r="AH27" s="111">
        <v>0</v>
      </c>
      <c r="AI27" s="111">
        <v>0</v>
      </c>
      <c r="AJ27" s="111">
        <v>0</v>
      </c>
      <c r="AK27" s="111">
        <v>0</v>
      </c>
      <c r="AL27" s="111">
        <v>0</v>
      </c>
      <c r="AM27" s="111">
        <v>0</v>
      </c>
      <c r="AN27" s="111">
        <v>0</v>
      </c>
      <c r="AO27" s="111">
        <v>0</v>
      </c>
      <c r="AP27" s="111">
        <v>0</v>
      </c>
      <c r="AQ27" s="111">
        <v>0</v>
      </c>
      <c r="AR27" s="111">
        <v>0</v>
      </c>
      <c r="AS27" s="111">
        <v>0</v>
      </c>
      <c r="AT27" s="111">
        <v>0</v>
      </c>
      <c r="AU27" s="111">
        <v>0</v>
      </c>
      <c r="AV27" s="111">
        <v>0</v>
      </c>
      <c r="AW27" s="111">
        <v>0</v>
      </c>
      <c r="AX27" s="111">
        <v>0</v>
      </c>
      <c r="AY27" s="111">
        <v>0</v>
      </c>
      <c r="AZ27" s="111">
        <v>0</v>
      </c>
      <c r="BA27" s="111">
        <v>0</v>
      </c>
      <c r="BB27" s="111">
        <v>0</v>
      </c>
      <c r="BC27" s="111">
        <v>0</v>
      </c>
      <c r="BD27" s="111">
        <v>0</v>
      </c>
      <c r="BE27" s="111">
        <v>0</v>
      </c>
      <c r="BF27" s="111">
        <v>0</v>
      </c>
      <c r="BG27" s="111">
        <v>0</v>
      </c>
      <c r="BH27" s="111">
        <v>0</v>
      </c>
      <c r="BI27" s="111">
        <v>0</v>
      </c>
      <c r="BJ27" s="111">
        <v>-1405.713000000002</v>
      </c>
      <c r="BK27" s="111">
        <v>0</v>
      </c>
      <c r="BL27" s="113"/>
      <c r="BM27" s="113"/>
    </row>
    <row r="28" spans="2:65">
      <c r="B28" s="123" t="s">
        <v>290</v>
      </c>
      <c r="C28" s="124" t="s">
        <v>291</v>
      </c>
      <c r="D28" s="111">
        <v>0</v>
      </c>
      <c r="E28" s="111">
        <v>0</v>
      </c>
      <c r="F28" s="111">
        <v>-1025.287</v>
      </c>
      <c r="G28" s="111">
        <v>-4839.241</v>
      </c>
      <c r="H28" s="111">
        <v>0</v>
      </c>
      <c r="I28" s="111">
        <v>0</v>
      </c>
      <c r="J28" s="111">
        <v>0</v>
      </c>
      <c r="K28" s="111">
        <v>0</v>
      </c>
      <c r="L28" s="111">
        <v>-11064.096</v>
      </c>
      <c r="M28" s="111">
        <v>0</v>
      </c>
      <c r="N28" s="111">
        <v>0</v>
      </c>
      <c r="O28" s="111">
        <v>5438.1509999999998</v>
      </c>
      <c r="P28" s="111">
        <v>750.745</v>
      </c>
      <c r="Q28" s="111">
        <v>0</v>
      </c>
      <c r="R28" s="111">
        <v>0</v>
      </c>
      <c r="S28" s="111">
        <v>0</v>
      </c>
      <c r="T28" s="111">
        <v>0</v>
      </c>
      <c r="U28" s="111">
        <v>0</v>
      </c>
      <c r="V28" s="111">
        <v>0</v>
      </c>
      <c r="W28" s="111">
        <v>0</v>
      </c>
      <c r="X28" s="111">
        <v>0</v>
      </c>
      <c r="Y28" s="111">
        <v>0</v>
      </c>
      <c r="Z28" s="111">
        <v>0</v>
      </c>
      <c r="AA28" s="111">
        <v>0</v>
      </c>
      <c r="AB28" s="111">
        <v>0</v>
      </c>
      <c r="AC28" s="111">
        <v>0</v>
      </c>
      <c r="AD28" s="111">
        <v>0</v>
      </c>
      <c r="AE28" s="111">
        <v>0</v>
      </c>
      <c r="AF28" s="111">
        <v>0</v>
      </c>
      <c r="AG28" s="111">
        <v>0</v>
      </c>
      <c r="AH28" s="111">
        <v>0</v>
      </c>
      <c r="AI28" s="111">
        <v>0</v>
      </c>
      <c r="AJ28" s="111">
        <v>0</v>
      </c>
      <c r="AK28" s="111">
        <v>0</v>
      </c>
      <c r="AL28" s="111">
        <v>0</v>
      </c>
      <c r="AM28" s="111">
        <v>0</v>
      </c>
      <c r="AN28" s="111">
        <v>0</v>
      </c>
      <c r="AO28" s="111">
        <v>0</v>
      </c>
      <c r="AP28" s="111">
        <v>0</v>
      </c>
      <c r="AQ28" s="111">
        <v>0</v>
      </c>
      <c r="AR28" s="111">
        <v>0</v>
      </c>
      <c r="AS28" s="111">
        <v>0</v>
      </c>
      <c r="AT28" s="111">
        <v>0</v>
      </c>
      <c r="AU28" s="111">
        <v>0</v>
      </c>
      <c r="AV28" s="111">
        <v>0</v>
      </c>
      <c r="AW28" s="111">
        <v>0</v>
      </c>
      <c r="AX28" s="111">
        <v>0</v>
      </c>
      <c r="AY28" s="111">
        <v>0</v>
      </c>
      <c r="AZ28" s="111">
        <v>0</v>
      </c>
      <c r="BA28" s="111">
        <v>0</v>
      </c>
      <c r="BB28" s="111">
        <v>0</v>
      </c>
      <c r="BC28" s="111">
        <v>0</v>
      </c>
      <c r="BD28" s="111">
        <v>0</v>
      </c>
      <c r="BE28" s="111">
        <v>0</v>
      </c>
      <c r="BF28" s="111">
        <v>0</v>
      </c>
      <c r="BG28" s="111">
        <v>0</v>
      </c>
      <c r="BH28" s="111">
        <v>0</v>
      </c>
      <c r="BI28" s="111">
        <v>0</v>
      </c>
      <c r="BJ28" s="111">
        <v>-10739.727999999999</v>
      </c>
      <c r="BK28" s="111">
        <v>0</v>
      </c>
      <c r="BL28" s="113"/>
      <c r="BM28" s="113"/>
    </row>
    <row r="29" spans="2:65">
      <c r="B29" s="123" t="s">
        <v>292</v>
      </c>
      <c r="C29" s="124" t="s">
        <v>293</v>
      </c>
      <c r="D29" s="111">
        <v>-287.40499999999997</v>
      </c>
      <c r="E29" s="111">
        <v>-18.216000000000001</v>
      </c>
      <c r="F29" s="111">
        <v>0</v>
      </c>
      <c r="G29" s="111">
        <v>0</v>
      </c>
      <c r="H29" s="111">
        <v>0</v>
      </c>
      <c r="I29" s="111">
        <v>0</v>
      </c>
      <c r="J29" s="111">
        <v>0</v>
      </c>
      <c r="K29" s="111">
        <v>469.32799999999997</v>
      </c>
      <c r="L29" s="111">
        <v>0</v>
      </c>
      <c r="M29" s="111">
        <v>0</v>
      </c>
      <c r="N29" s="111">
        <v>0</v>
      </c>
      <c r="O29" s="111">
        <v>0</v>
      </c>
      <c r="P29" s="111">
        <v>0</v>
      </c>
      <c r="Q29" s="111">
        <v>0</v>
      </c>
      <c r="R29" s="111">
        <v>0</v>
      </c>
      <c r="S29" s="111">
        <v>0</v>
      </c>
      <c r="T29" s="111">
        <v>0</v>
      </c>
      <c r="U29" s="111">
        <v>0</v>
      </c>
      <c r="V29" s="111">
        <v>0</v>
      </c>
      <c r="W29" s="111">
        <v>0</v>
      </c>
      <c r="X29" s="111">
        <v>0</v>
      </c>
      <c r="Y29" s="111">
        <v>0</v>
      </c>
      <c r="Z29" s="111">
        <v>0</v>
      </c>
      <c r="AA29" s="111">
        <v>0</v>
      </c>
      <c r="AB29" s="111">
        <v>0</v>
      </c>
      <c r="AC29" s="111">
        <v>0</v>
      </c>
      <c r="AD29" s="111">
        <v>0</v>
      </c>
      <c r="AE29" s="111">
        <v>0</v>
      </c>
      <c r="AF29" s="111">
        <v>0</v>
      </c>
      <c r="AG29" s="111">
        <v>0</v>
      </c>
      <c r="AH29" s="111">
        <v>0</v>
      </c>
      <c r="AI29" s="111">
        <v>0</v>
      </c>
      <c r="AJ29" s="111">
        <v>0</v>
      </c>
      <c r="AK29" s="111">
        <v>0</v>
      </c>
      <c r="AL29" s="111">
        <v>0</v>
      </c>
      <c r="AM29" s="111">
        <v>0</v>
      </c>
      <c r="AN29" s="111">
        <v>0</v>
      </c>
      <c r="AO29" s="111">
        <v>0</v>
      </c>
      <c r="AP29" s="111">
        <v>0</v>
      </c>
      <c r="AQ29" s="111">
        <v>0</v>
      </c>
      <c r="AR29" s="111">
        <v>0</v>
      </c>
      <c r="AS29" s="111">
        <v>0</v>
      </c>
      <c r="AT29" s="111">
        <v>0</v>
      </c>
      <c r="AU29" s="111">
        <v>0</v>
      </c>
      <c r="AV29" s="111">
        <v>0</v>
      </c>
      <c r="AW29" s="111">
        <v>0</v>
      </c>
      <c r="AX29" s="111">
        <v>0</v>
      </c>
      <c r="AY29" s="111">
        <v>0</v>
      </c>
      <c r="AZ29" s="111">
        <v>0</v>
      </c>
      <c r="BA29" s="111">
        <v>0</v>
      </c>
      <c r="BB29" s="111">
        <v>0</v>
      </c>
      <c r="BC29" s="111">
        <v>0</v>
      </c>
      <c r="BD29" s="111">
        <v>0</v>
      </c>
      <c r="BE29" s="111">
        <v>0</v>
      </c>
      <c r="BF29" s="111">
        <v>0</v>
      </c>
      <c r="BG29" s="111">
        <v>0</v>
      </c>
      <c r="BH29" s="111">
        <v>0</v>
      </c>
      <c r="BI29" s="111">
        <v>0</v>
      </c>
      <c r="BJ29" s="111">
        <v>163.70699999999999</v>
      </c>
      <c r="BK29" s="111">
        <v>0</v>
      </c>
      <c r="BL29" s="113"/>
      <c r="BM29" s="113"/>
    </row>
    <row r="30" spans="2:65" s="290" customFormat="1" collapsed="1">
      <c r="B30" s="286" t="s">
        <v>294</v>
      </c>
      <c r="C30" s="287" t="s">
        <v>412</v>
      </c>
      <c r="D30" s="288">
        <v>0</v>
      </c>
      <c r="E30" s="288">
        <v>0</v>
      </c>
      <c r="F30" s="288">
        <v>0</v>
      </c>
      <c r="G30" s="288">
        <v>0</v>
      </c>
      <c r="H30" s="288">
        <v>0</v>
      </c>
      <c r="I30" s="288">
        <v>0</v>
      </c>
      <c r="J30" s="288">
        <v>0</v>
      </c>
      <c r="K30" s="288">
        <v>0</v>
      </c>
      <c r="L30" s="288">
        <v>0</v>
      </c>
      <c r="M30" s="288">
        <v>0</v>
      </c>
      <c r="N30" s="288">
        <v>0</v>
      </c>
      <c r="O30" s="288">
        <v>0</v>
      </c>
      <c r="P30" s="288">
        <v>0</v>
      </c>
      <c r="Q30" s="288">
        <v>0</v>
      </c>
      <c r="R30" s="288">
        <v>0</v>
      </c>
      <c r="S30" s="288">
        <v>-156075.51500000001</v>
      </c>
      <c r="T30" s="288">
        <v>-33101.53</v>
      </c>
      <c r="U30" s="288">
        <v>-2.1999999999999999E-2</v>
      </c>
      <c r="V30" s="288">
        <v>106.89100000000001</v>
      </c>
      <c r="W30" s="288">
        <v>8540.8989999999994</v>
      </c>
      <c r="X30" s="288">
        <v>1425.8810000000001</v>
      </c>
      <c r="Y30" s="288">
        <v>2562.4549999999999</v>
      </c>
      <c r="Z30" s="288">
        <v>21143.481</v>
      </c>
      <c r="AA30" s="288">
        <v>14.047000000000001</v>
      </c>
      <c r="AB30" s="288">
        <v>0</v>
      </c>
      <c r="AC30" s="288">
        <v>23660.481</v>
      </c>
      <c r="AD30" s="288">
        <v>2996.8270000000002</v>
      </c>
      <c r="AE30" s="288">
        <v>52766.057000000001</v>
      </c>
      <c r="AF30" s="288">
        <v>294.31700000000001</v>
      </c>
      <c r="AG30" s="288">
        <v>20.204999999999998</v>
      </c>
      <c r="AH30" s="288">
        <v>9078.1820000000007</v>
      </c>
      <c r="AI30" s="288">
        <v>40147.639000000003</v>
      </c>
      <c r="AJ30" s="288">
        <v>544.48599999999999</v>
      </c>
      <c r="AK30" s="288">
        <v>3169.39</v>
      </c>
      <c r="AL30" s="288">
        <v>4987.9889999999996</v>
      </c>
      <c r="AM30" s="288">
        <v>20.021999999999998</v>
      </c>
      <c r="AN30" s="288">
        <v>603.70699999999999</v>
      </c>
      <c r="AO30" s="288">
        <v>3616.5369999999998</v>
      </c>
      <c r="AP30" s="288">
        <v>0</v>
      </c>
      <c r="AQ30" s="288">
        <v>0</v>
      </c>
      <c r="AR30" s="288">
        <v>0</v>
      </c>
      <c r="AS30" s="288">
        <v>0</v>
      </c>
      <c r="AT30" s="288">
        <v>0</v>
      </c>
      <c r="AU30" s="288">
        <v>0</v>
      </c>
      <c r="AV30" s="288">
        <v>0</v>
      </c>
      <c r="AW30" s="288">
        <v>0</v>
      </c>
      <c r="AX30" s="288">
        <v>0</v>
      </c>
      <c r="AY30" s="288">
        <v>0</v>
      </c>
      <c r="AZ30" s="288">
        <v>0</v>
      </c>
      <c r="BA30" s="288">
        <v>0</v>
      </c>
      <c r="BB30" s="288">
        <v>0</v>
      </c>
      <c r="BC30" s="288">
        <v>0</v>
      </c>
      <c r="BD30" s="288">
        <v>0</v>
      </c>
      <c r="BE30" s="288">
        <v>0</v>
      </c>
      <c r="BF30" s="288">
        <v>0</v>
      </c>
      <c r="BG30" s="288">
        <v>0</v>
      </c>
      <c r="BH30" s="288">
        <v>0</v>
      </c>
      <c r="BI30" s="288">
        <v>0</v>
      </c>
      <c r="BJ30" s="288">
        <v>-13477.574000000026</v>
      </c>
      <c r="BK30" s="288">
        <v>0</v>
      </c>
      <c r="BL30" s="289"/>
      <c r="BM30" s="289"/>
    </row>
    <row r="31" spans="2:65">
      <c r="B31" s="123" t="s">
        <v>295</v>
      </c>
      <c r="C31" s="124" t="s">
        <v>296</v>
      </c>
      <c r="D31" s="111">
        <v>0</v>
      </c>
      <c r="E31" s="111">
        <v>0</v>
      </c>
      <c r="F31" s="111">
        <v>0</v>
      </c>
      <c r="G31" s="111">
        <v>0</v>
      </c>
      <c r="H31" s="111">
        <v>0</v>
      </c>
      <c r="I31" s="111">
        <v>0</v>
      </c>
      <c r="J31" s="111">
        <v>0</v>
      </c>
      <c r="K31" s="111">
        <v>0</v>
      </c>
      <c r="L31" s="111">
        <v>0</v>
      </c>
      <c r="M31" s="111">
        <v>0</v>
      </c>
      <c r="N31" s="111">
        <v>0</v>
      </c>
      <c r="O31" s="111">
        <v>0</v>
      </c>
      <c r="P31" s="111">
        <v>0</v>
      </c>
      <c r="Q31" s="111">
        <v>0</v>
      </c>
      <c r="R31" s="111">
        <v>0</v>
      </c>
      <c r="S31" s="111">
        <v>0</v>
      </c>
      <c r="T31" s="111">
        <v>15440.218999999999</v>
      </c>
      <c r="U31" s="111">
        <v>0</v>
      </c>
      <c r="V31" s="111">
        <v>-96.111999999999995</v>
      </c>
      <c r="W31" s="111">
        <v>0</v>
      </c>
      <c r="X31" s="111">
        <v>-761.39499999999998</v>
      </c>
      <c r="Y31" s="111">
        <v>-148.96899999999999</v>
      </c>
      <c r="Z31" s="111">
        <v>0</v>
      </c>
      <c r="AA31" s="111">
        <v>0</v>
      </c>
      <c r="AB31" s="111">
        <v>0</v>
      </c>
      <c r="AC31" s="111">
        <v>0</v>
      </c>
      <c r="AD31" s="111">
        <v>0</v>
      </c>
      <c r="AE31" s="111">
        <v>0</v>
      </c>
      <c r="AF31" s="111">
        <v>0</v>
      </c>
      <c r="AG31" s="111">
        <v>0</v>
      </c>
      <c r="AH31" s="111">
        <v>0</v>
      </c>
      <c r="AI31" s="111">
        <v>-8969.2430000000004</v>
      </c>
      <c r="AJ31" s="111">
        <v>0</v>
      </c>
      <c r="AK31" s="111">
        <v>0</v>
      </c>
      <c r="AL31" s="111">
        <v>0</v>
      </c>
      <c r="AM31" s="111">
        <v>0</v>
      </c>
      <c r="AN31" s="111">
        <v>0</v>
      </c>
      <c r="AO31" s="111">
        <v>0</v>
      </c>
      <c r="AP31" s="111">
        <v>0</v>
      </c>
      <c r="AQ31" s="111">
        <v>0</v>
      </c>
      <c r="AR31" s="111">
        <v>0</v>
      </c>
      <c r="AS31" s="111">
        <v>0</v>
      </c>
      <c r="AT31" s="111">
        <v>0</v>
      </c>
      <c r="AU31" s="111">
        <v>0</v>
      </c>
      <c r="AV31" s="111">
        <v>0</v>
      </c>
      <c r="AW31" s="111">
        <v>0</v>
      </c>
      <c r="AX31" s="111">
        <v>0</v>
      </c>
      <c r="AY31" s="111">
        <v>0</v>
      </c>
      <c r="AZ31" s="111">
        <v>0</v>
      </c>
      <c r="BA31" s="111">
        <v>0</v>
      </c>
      <c r="BB31" s="111">
        <v>0</v>
      </c>
      <c r="BC31" s="111">
        <v>0</v>
      </c>
      <c r="BD31" s="111">
        <v>0</v>
      </c>
      <c r="BE31" s="111">
        <v>0</v>
      </c>
      <c r="BF31" s="111">
        <v>0</v>
      </c>
      <c r="BG31" s="111">
        <v>0</v>
      </c>
      <c r="BH31" s="111">
        <v>0</v>
      </c>
      <c r="BI31" s="111">
        <v>0</v>
      </c>
      <c r="BJ31" s="111">
        <v>5464.5</v>
      </c>
      <c r="BK31" s="111">
        <v>0</v>
      </c>
      <c r="BL31" s="113"/>
      <c r="BM31" s="113"/>
    </row>
    <row r="32" spans="2:65" s="225" customFormat="1">
      <c r="B32" s="221" t="s">
        <v>130</v>
      </c>
      <c r="C32" s="222" t="s">
        <v>297</v>
      </c>
      <c r="D32" s="223">
        <v>0</v>
      </c>
      <c r="E32" s="223">
        <v>0</v>
      </c>
      <c r="F32" s="223">
        <v>0</v>
      </c>
      <c r="G32" s="223">
        <v>0</v>
      </c>
      <c r="H32" s="223">
        <v>0</v>
      </c>
      <c r="I32" s="223">
        <v>0</v>
      </c>
      <c r="J32" s="223">
        <v>0</v>
      </c>
      <c r="K32" s="223">
        <v>0</v>
      </c>
      <c r="L32" s="223">
        <v>0</v>
      </c>
      <c r="M32" s="223">
        <v>0</v>
      </c>
      <c r="N32" s="223">
        <v>0</v>
      </c>
      <c r="O32" s="223">
        <v>0</v>
      </c>
      <c r="P32" s="223">
        <v>0</v>
      </c>
      <c r="Q32" s="223">
        <v>-24334.217000000001</v>
      </c>
      <c r="R32" s="223">
        <v>24357.826000000001</v>
      </c>
      <c r="S32" s="223">
        <v>0</v>
      </c>
      <c r="T32" s="223">
        <v>0</v>
      </c>
      <c r="U32" s="223">
        <v>0</v>
      </c>
      <c r="V32" s="223">
        <v>0</v>
      </c>
      <c r="W32" s="223">
        <v>0</v>
      </c>
      <c r="X32" s="223">
        <v>-35.002000000000002</v>
      </c>
      <c r="Y32" s="223">
        <v>0</v>
      </c>
      <c r="Z32" s="223">
        <v>0</v>
      </c>
      <c r="AA32" s="223">
        <v>0</v>
      </c>
      <c r="AB32" s="223">
        <v>0</v>
      </c>
      <c r="AC32" s="223">
        <v>0</v>
      </c>
      <c r="AD32" s="223">
        <v>0</v>
      </c>
      <c r="AE32" s="223">
        <v>0</v>
      </c>
      <c r="AF32" s="223">
        <v>0</v>
      </c>
      <c r="AG32" s="223">
        <v>0</v>
      </c>
      <c r="AH32" s="223">
        <v>0</v>
      </c>
      <c r="AI32" s="223">
        <v>0</v>
      </c>
      <c r="AJ32" s="223">
        <v>0</v>
      </c>
      <c r="AK32" s="223">
        <v>0</v>
      </c>
      <c r="AL32" s="223">
        <v>0</v>
      </c>
      <c r="AM32" s="223">
        <v>0</v>
      </c>
      <c r="AN32" s="223">
        <v>0</v>
      </c>
      <c r="AO32" s="223">
        <v>0</v>
      </c>
      <c r="AP32" s="223">
        <v>0</v>
      </c>
      <c r="AQ32" s="223">
        <v>0</v>
      </c>
      <c r="AR32" s="223">
        <v>0</v>
      </c>
      <c r="AS32" s="223">
        <v>0</v>
      </c>
      <c r="AT32" s="223">
        <v>0</v>
      </c>
      <c r="AU32" s="223">
        <v>0</v>
      </c>
      <c r="AV32" s="223">
        <v>0</v>
      </c>
      <c r="AW32" s="223">
        <v>0</v>
      </c>
      <c r="AX32" s="223">
        <v>0</v>
      </c>
      <c r="AY32" s="223">
        <v>0</v>
      </c>
      <c r="AZ32" s="223">
        <v>0</v>
      </c>
      <c r="BA32" s="223">
        <v>0</v>
      </c>
      <c r="BB32" s="223">
        <v>0</v>
      </c>
      <c r="BC32" s="223">
        <v>0</v>
      </c>
      <c r="BD32" s="223">
        <v>0</v>
      </c>
      <c r="BE32" s="223">
        <v>0</v>
      </c>
      <c r="BF32" s="223">
        <v>0</v>
      </c>
      <c r="BG32" s="223">
        <v>0</v>
      </c>
      <c r="BH32" s="223">
        <v>0</v>
      </c>
      <c r="BI32" s="223">
        <v>0</v>
      </c>
      <c r="BJ32" s="223">
        <v>-11.392999999999624</v>
      </c>
      <c r="BK32" s="223">
        <v>0</v>
      </c>
      <c r="BL32" s="224"/>
      <c r="BM32" s="224"/>
    </row>
    <row r="33" spans="2:65">
      <c r="B33" s="123" t="s">
        <v>298</v>
      </c>
      <c r="C33" s="124" t="s">
        <v>299</v>
      </c>
      <c r="D33" s="111">
        <v>0</v>
      </c>
      <c r="E33" s="111">
        <v>0</v>
      </c>
      <c r="F33" s="111">
        <v>0</v>
      </c>
      <c r="G33" s="111">
        <v>-186.87700000000001</v>
      </c>
      <c r="H33" s="111">
        <v>0</v>
      </c>
      <c r="I33" s="111">
        <v>0</v>
      </c>
      <c r="J33" s="111">
        <v>0</v>
      </c>
      <c r="K33" s="111">
        <v>0</v>
      </c>
      <c r="L33" s="111">
        <v>0</v>
      </c>
      <c r="M33" s="111">
        <v>0</v>
      </c>
      <c r="N33" s="111">
        <v>0</v>
      </c>
      <c r="O33" s="111">
        <v>0</v>
      </c>
      <c r="P33" s="111">
        <v>389.78699999999998</v>
      </c>
      <c r="Q33" s="111">
        <v>0</v>
      </c>
      <c r="R33" s="111">
        <v>0</v>
      </c>
      <c r="S33" s="111">
        <v>0</v>
      </c>
      <c r="T33" s="111">
        <v>0</v>
      </c>
      <c r="U33" s="111">
        <v>0</v>
      </c>
      <c r="V33" s="111">
        <v>0</v>
      </c>
      <c r="W33" s="111">
        <v>0</v>
      </c>
      <c r="X33" s="111">
        <v>0</v>
      </c>
      <c r="Y33" s="111">
        <v>0</v>
      </c>
      <c r="Z33" s="111">
        <v>0</v>
      </c>
      <c r="AA33" s="111">
        <v>0</v>
      </c>
      <c r="AB33" s="111">
        <v>0</v>
      </c>
      <c r="AC33" s="111">
        <v>0</v>
      </c>
      <c r="AD33" s="111">
        <v>0</v>
      </c>
      <c r="AE33" s="111">
        <v>0</v>
      </c>
      <c r="AF33" s="111">
        <v>0</v>
      </c>
      <c r="AG33" s="111">
        <v>0</v>
      </c>
      <c r="AH33" s="111">
        <v>0</v>
      </c>
      <c r="AI33" s="111">
        <v>0</v>
      </c>
      <c r="AJ33" s="111">
        <v>0</v>
      </c>
      <c r="AK33" s="111">
        <v>0</v>
      </c>
      <c r="AL33" s="111">
        <v>0</v>
      </c>
      <c r="AM33" s="111">
        <v>0</v>
      </c>
      <c r="AN33" s="111">
        <v>0</v>
      </c>
      <c r="AO33" s="111">
        <v>0</v>
      </c>
      <c r="AP33" s="111">
        <v>0</v>
      </c>
      <c r="AQ33" s="111">
        <v>0</v>
      </c>
      <c r="AR33" s="111">
        <v>0</v>
      </c>
      <c r="AS33" s="111">
        <v>0</v>
      </c>
      <c r="AT33" s="111">
        <v>0</v>
      </c>
      <c r="AU33" s="111">
        <v>0</v>
      </c>
      <c r="AV33" s="111">
        <v>0</v>
      </c>
      <c r="AW33" s="111">
        <v>0</v>
      </c>
      <c r="AX33" s="111">
        <v>0</v>
      </c>
      <c r="AY33" s="111">
        <v>0</v>
      </c>
      <c r="AZ33" s="111">
        <v>0</v>
      </c>
      <c r="BA33" s="111">
        <v>0</v>
      </c>
      <c r="BB33" s="111">
        <v>0</v>
      </c>
      <c r="BC33" s="111">
        <v>0</v>
      </c>
      <c r="BD33" s="111">
        <v>0</v>
      </c>
      <c r="BE33" s="111">
        <v>0</v>
      </c>
      <c r="BF33" s="111">
        <v>0</v>
      </c>
      <c r="BG33" s="111">
        <v>0</v>
      </c>
      <c r="BH33" s="111">
        <v>0</v>
      </c>
      <c r="BI33" s="111">
        <v>0</v>
      </c>
      <c r="BJ33" s="111">
        <v>202.90999999999997</v>
      </c>
      <c r="BK33" s="111">
        <v>609.44799999999998</v>
      </c>
      <c r="BL33" s="113"/>
      <c r="BM33" s="113"/>
    </row>
    <row r="34" spans="2:65">
      <c r="B34" s="123" t="s">
        <v>300</v>
      </c>
      <c r="C34" s="124" t="s">
        <v>301</v>
      </c>
      <c r="D34" s="111">
        <v>0</v>
      </c>
      <c r="E34" s="111">
        <v>0</v>
      </c>
      <c r="F34" s="111">
        <v>0</v>
      </c>
      <c r="G34" s="111">
        <v>0</v>
      </c>
      <c r="H34" s="111">
        <v>0</v>
      </c>
      <c r="I34" s="111">
        <v>0</v>
      </c>
      <c r="J34" s="111">
        <v>0</v>
      </c>
      <c r="K34" s="111">
        <v>0</v>
      </c>
      <c r="L34" s="111">
        <v>0</v>
      </c>
      <c r="M34" s="111">
        <v>0</v>
      </c>
      <c r="N34" s="111">
        <v>0</v>
      </c>
      <c r="O34" s="111">
        <v>0</v>
      </c>
      <c r="P34" s="111">
        <v>0</v>
      </c>
      <c r="Q34" s="111">
        <v>0</v>
      </c>
      <c r="R34" s="111">
        <v>-197.30199999999999</v>
      </c>
      <c r="S34" s="111">
        <v>0</v>
      </c>
      <c r="T34" s="111">
        <v>0</v>
      </c>
      <c r="U34" s="111">
        <v>0</v>
      </c>
      <c r="V34" s="111">
        <v>0</v>
      </c>
      <c r="W34" s="111">
        <v>0</v>
      </c>
      <c r="X34" s="111">
        <v>0</v>
      </c>
      <c r="Y34" s="111">
        <v>0</v>
      </c>
      <c r="Z34" s="111">
        <v>0</v>
      </c>
      <c r="AA34" s="111">
        <v>0</v>
      </c>
      <c r="AB34" s="111">
        <v>0</v>
      </c>
      <c r="AC34" s="111">
        <v>0</v>
      </c>
      <c r="AD34" s="111">
        <v>0</v>
      </c>
      <c r="AE34" s="111">
        <v>0</v>
      </c>
      <c r="AF34" s="111">
        <v>0</v>
      </c>
      <c r="AG34" s="111">
        <v>0</v>
      </c>
      <c r="AH34" s="111">
        <v>0</v>
      </c>
      <c r="AI34" s="111">
        <v>0</v>
      </c>
      <c r="AJ34" s="111">
        <v>0</v>
      </c>
      <c r="AK34" s="111">
        <v>0</v>
      </c>
      <c r="AL34" s="111">
        <v>0</v>
      </c>
      <c r="AM34" s="111">
        <v>0</v>
      </c>
      <c r="AN34" s="111">
        <v>0</v>
      </c>
      <c r="AO34" s="111">
        <v>0</v>
      </c>
      <c r="AP34" s="111">
        <v>0</v>
      </c>
      <c r="AQ34" s="111">
        <v>0</v>
      </c>
      <c r="AR34" s="111">
        <v>0</v>
      </c>
      <c r="AS34" s="111">
        <v>0</v>
      </c>
      <c r="AT34" s="111">
        <v>0</v>
      </c>
      <c r="AU34" s="111">
        <v>0</v>
      </c>
      <c r="AV34" s="111">
        <v>0</v>
      </c>
      <c r="AW34" s="111">
        <v>0</v>
      </c>
      <c r="AX34" s="111">
        <v>0</v>
      </c>
      <c r="AY34" s="111">
        <v>0</v>
      </c>
      <c r="AZ34" s="111">
        <v>0</v>
      </c>
      <c r="BA34" s="111">
        <v>0</v>
      </c>
      <c r="BB34" s="111">
        <v>0</v>
      </c>
      <c r="BC34" s="111">
        <v>0</v>
      </c>
      <c r="BD34" s="111">
        <v>0</v>
      </c>
      <c r="BE34" s="111">
        <v>0</v>
      </c>
      <c r="BF34" s="111">
        <v>0</v>
      </c>
      <c r="BG34" s="111">
        <v>487.18400000000003</v>
      </c>
      <c r="BH34" s="111">
        <v>0</v>
      </c>
      <c r="BI34" s="111">
        <v>0</v>
      </c>
      <c r="BJ34" s="111">
        <v>289.88200000000006</v>
      </c>
      <c r="BK34" s="111">
        <v>487.18400000000003</v>
      </c>
      <c r="BL34" s="113"/>
      <c r="BM34" s="113"/>
    </row>
    <row r="35" spans="2:65">
      <c r="B35" s="127" t="s">
        <v>302</v>
      </c>
      <c r="C35" s="128" t="s">
        <v>303</v>
      </c>
      <c r="D35" s="129">
        <v>0</v>
      </c>
      <c r="E35" s="129">
        <v>0</v>
      </c>
      <c r="F35" s="129">
        <v>0</v>
      </c>
      <c r="G35" s="129">
        <v>0</v>
      </c>
      <c r="H35" s="129">
        <v>0</v>
      </c>
      <c r="I35" s="129">
        <v>0</v>
      </c>
      <c r="J35" s="129">
        <v>0</v>
      </c>
      <c r="K35" s="129">
        <v>0</v>
      </c>
      <c r="L35" s="129">
        <v>0</v>
      </c>
      <c r="M35" s="129">
        <v>0</v>
      </c>
      <c r="N35" s="129">
        <v>-956.91600000000005</v>
      </c>
      <c r="O35" s="129">
        <v>-2279.71</v>
      </c>
      <c r="P35" s="129">
        <v>0</v>
      </c>
      <c r="Q35" s="129">
        <v>-1564.4390000000001</v>
      </c>
      <c r="R35" s="129">
        <v>-851.36300000000006</v>
      </c>
      <c r="S35" s="129">
        <v>0</v>
      </c>
      <c r="T35" s="129">
        <v>0</v>
      </c>
      <c r="U35" s="129">
        <v>0</v>
      </c>
      <c r="V35" s="129">
        <v>0</v>
      </c>
      <c r="W35" s="129">
        <v>-7264.808</v>
      </c>
      <c r="X35" s="129">
        <v>-281.74700000000001</v>
      </c>
      <c r="Y35" s="129">
        <v>-19.548999999999999</v>
      </c>
      <c r="Z35" s="129">
        <v>-0.52200000000000002</v>
      </c>
      <c r="AA35" s="129">
        <v>0</v>
      </c>
      <c r="AB35" s="129">
        <v>0</v>
      </c>
      <c r="AC35" s="129">
        <v>0</v>
      </c>
      <c r="AD35" s="129">
        <v>-3.89</v>
      </c>
      <c r="AE35" s="129">
        <v>-33.676000000000002</v>
      </c>
      <c r="AF35" s="129">
        <v>-0.73599999999999999</v>
      </c>
      <c r="AG35" s="129">
        <v>-0.30599999999999999</v>
      </c>
      <c r="AH35" s="129">
        <v>-247.80799999999999</v>
      </c>
      <c r="AI35" s="129">
        <v>0</v>
      </c>
      <c r="AJ35" s="129">
        <v>0</v>
      </c>
      <c r="AK35" s="129">
        <v>0</v>
      </c>
      <c r="AL35" s="129">
        <v>0</v>
      </c>
      <c r="AM35" s="129">
        <v>0</v>
      </c>
      <c r="AN35" s="129">
        <v>0</v>
      </c>
      <c r="AO35" s="129">
        <v>0</v>
      </c>
      <c r="AP35" s="129">
        <v>0</v>
      </c>
      <c r="AQ35" s="129">
        <v>0</v>
      </c>
      <c r="AR35" s="129">
        <v>-14.236000000000001</v>
      </c>
      <c r="AS35" s="129">
        <v>0</v>
      </c>
      <c r="AT35" s="129">
        <v>0</v>
      </c>
      <c r="AU35" s="129">
        <v>0</v>
      </c>
      <c r="AV35" s="129">
        <v>0</v>
      </c>
      <c r="AW35" s="129">
        <v>0</v>
      </c>
      <c r="AX35" s="129">
        <v>0</v>
      </c>
      <c r="AY35" s="129">
        <v>0</v>
      </c>
      <c r="AZ35" s="129">
        <v>0</v>
      </c>
      <c r="BA35" s="129">
        <v>0</v>
      </c>
      <c r="BB35" s="129">
        <v>0</v>
      </c>
      <c r="BC35" s="129">
        <v>0</v>
      </c>
      <c r="BD35" s="129">
        <v>0</v>
      </c>
      <c r="BE35" s="129">
        <v>0</v>
      </c>
      <c r="BF35" s="129">
        <v>0</v>
      </c>
      <c r="BG35" s="129">
        <v>0</v>
      </c>
      <c r="BH35" s="129">
        <v>-3247.1120000000001</v>
      </c>
      <c r="BI35" s="129">
        <v>-183.09200000000001</v>
      </c>
      <c r="BJ35" s="129">
        <v>-16949.910000000003</v>
      </c>
      <c r="BK35" s="129">
        <v>-9558.7540000000008</v>
      </c>
      <c r="BL35" s="113"/>
      <c r="BM35" s="113"/>
    </row>
    <row r="36" spans="2:65" s="265" customFormat="1">
      <c r="B36" s="261" t="s">
        <v>304</v>
      </c>
      <c r="C36" s="262" t="s">
        <v>305</v>
      </c>
      <c r="D36" s="263">
        <v>0</v>
      </c>
      <c r="E36" s="263">
        <v>0</v>
      </c>
      <c r="F36" s="263">
        <v>0</v>
      </c>
      <c r="G36" s="263">
        <v>0</v>
      </c>
      <c r="H36" s="263">
        <v>0</v>
      </c>
      <c r="I36" s="263">
        <v>0</v>
      </c>
      <c r="J36" s="263">
        <v>0</v>
      </c>
      <c r="K36" s="263">
        <v>0</v>
      </c>
      <c r="L36" s="263">
        <v>0</v>
      </c>
      <c r="M36" s="263">
        <v>0</v>
      </c>
      <c r="N36" s="263">
        <v>0</v>
      </c>
      <c r="O36" s="263">
        <v>0</v>
      </c>
      <c r="P36" s="263">
        <v>0</v>
      </c>
      <c r="Q36" s="263">
        <v>0</v>
      </c>
      <c r="R36" s="263">
        <v>0</v>
      </c>
      <c r="S36" s="263">
        <v>0</v>
      </c>
      <c r="T36" s="263">
        <v>0</v>
      </c>
      <c r="U36" s="263">
        <v>0</v>
      </c>
      <c r="V36" s="263">
        <v>0</v>
      </c>
      <c r="W36" s="263">
        <v>0</v>
      </c>
      <c r="X36" s="263">
        <v>0</v>
      </c>
      <c r="Y36" s="263">
        <v>0</v>
      </c>
      <c r="Z36" s="263">
        <v>-0.02</v>
      </c>
      <c r="AA36" s="263">
        <v>0</v>
      </c>
      <c r="AB36" s="263">
        <v>0</v>
      </c>
      <c r="AC36" s="263">
        <v>0</v>
      </c>
      <c r="AD36" s="263">
        <v>-0.13300000000000001</v>
      </c>
      <c r="AE36" s="263">
        <v>-9.0120000000000005</v>
      </c>
      <c r="AF36" s="263">
        <v>0</v>
      </c>
      <c r="AG36" s="263">
        <v>0</v>
      </c>
      <c r="AH36" s="263">
        <v>-0.378</v>
      </c>
      <c r="AI36" s="263">
        <v>0</v>
      </c>
      <c r="AJ36" s="263">
        <v>0</v>
      </c>
      <c r="AK36" s="263">
        <v>0</v>
      </c>
      <c r="AL36" s="263">
        <v>0</v>
      </c>
      <c r="AM36" s="263">
        <v>0</v>
      </c>
      <c r="AN36" s="263">
        <v>0</v>
      </c>
      <c r="AO36" s="263">
        <v>0</v>
      </c>
      <c r="AP36" s="263">
        <v>0</v>
      </c>
      <c r="AQ36" s="263">
        <v>0</v>
      </c>
      <c r="AR36" s="263">
        <v>0</v>
      </c>
      <c r="AS36" s="263">
        <v>0</v>
      </c>
      <c r="AT36" s="263">
        <v>0</v>
      </c>
      <c r="AU36" s="263">
        <v>0</v>
      </c>
      <c r="AV36" s="263">
        <v>0</v>
      </c>
      <c r="AW36" s="263">
        <v>0</v>
      </c>
      <c r="AX36" s="263">
        <v>0</v>
      </c>
      <c r="AY36" s="263">
        <v>0</v>
      </c>
      <c r="AZ36" s="263">
        <v>0</v>
      </c>
      <c r="BA36" s="263">
        <v>0</v>
      </c>
      <c r="BB36" s="263">
        <v>0</v>
      </c>
      <c r="BC36" s="263">
        <v>0</v>
      </c>
      <c r="BD36" s="263">
        <v>0</v>
      </c>
      <c r="BE36" s="263">
        <v>0</v>
      </c>
      <c r="BF36" s="263">
        <v>0</v>
      </c>
      <c r="BG36" s="263">
        <v>0</v>
      </c>
      <c r="BH36" s="263">
        <v>0</v>
      </c>
      <c r="BI36" s="263">
        <v>0</v>
      </c>
      <c r="BJ36" s="263">
        <v>-9.543000000000001</v>
      </c>
      <c r="BK36" s="263">
        <v>0</v>
      </c>
      <c r="BL36" s="264"/>
      <c r="BM36" s="264"/>
    </row>
    <row r="37" spans="2:65" s="280" customFormat="1">
      <c r="B37" s="276" t="s">
        <v>607</v>
      </c>
      <c r="C37" s="277" t="s">
        <v>306</v>
      </c>
      <c r="D37" s="278">
        <v>0</v>
      </c>
      <c r="E37" s="278">
        <v>0</v>
      </c>
      <c r="F37" s="278">
        <v>0</v>
      </c>
      <c r="G37" s="278">
        <v>0</v>
      </c>
      <c r="H37" s="278">
        <v>0</v>
      </c>
      <c r="I37" s="278">
        <v>0</v>
      </c>
      <c r="J37" s="278">
        <v>0</v>
      </c>
      <c r="K37" s="278">
        <v>0</v>
      </c>
      <c r="L37" s="278">
        <v>0</v>
      </c>
      <c r="M37" s="278">
        <v>0</v>
      </c>
      <c r="N37" s="278">
        <v>0</v>
      </c>
      <c r="O37" s="278">
        <v>0</v>
      </c>
      <c r="P37" s="278">
        <v>0</v>
      </c>
      <c r="Q37" s="278">
        <v>0</v>
      </c>
      <c r="R37" s="278">
        <v>0</v>
      </c>
      <c r="S37" s="278">
        <v>0</v>
      </c>
      <c r="T37" s="278">
        <v>0</v>
      </c>
      <c r="U37" s="278">
        <v>0</v>
      </c>
      <c r="V37" s="278">
        <v>0</v>
      </c>
      <c r="W37" s="278">
        <v>0</v>
      </c>
      <c r="X37" s="278">
        <v>-3.633</v>
      </c>
      <c r="Y37" s="278">
        <v>-8.0000000000000002E-3</v>
      </c>
      <c r="Z37" s="278">
        <v>0</v>
      </c>
      <c r="AA37" s="278">
        <v>0</v>
      </c>
      <c r="AB37" s="278">
        <v>0</v>
      </c>
      <c r="AC37" s="278">
        <v>0</v>
      </c>
      <c r="AD37" s="278">
        <v>0</v>
      </c>
      <c r="AE37" s="278">
        <v>-7.0000000000000001E-3</v>
      </c>
      <c r="AF37" s="278">
        <v>0</v>
      </c>
      <c r="AG37" s="278">
        <v>0</v>
      </c>
      <c r="AH37" s="278">
        <v>0</v>
      </c>
      <c r="AI37" s="278">
        <v>0</v>
      </c>
      <c r="AJ37" s="278">
        <v>0</v>
      </c>
      <c r="AK37" s="278">
        <v>0</v>
      </c>
      <c r="AL37" s="278">
        <v>0</v>
      </c>
      <c r="AM37" s="278">
        <v>0</v>
      </c>
      <c r="AN37" s="278">
        <v>0</v>
      </c>
      <c r="AO37" s="278">
        <v>0</v>
      </c>
      <c r="AP37" s="278">
        <v>0</v>
      </c>
      <c r="AQ37" s="278">
        <v>0</v>
      </c>
      <c r="AR37" s="278">
        <v>0</v>
      </c>
      <c r="AS37" s="278">
        <v>0</v>
      </c>
      <c r="AT37" s="278">
        <v>0</v>
      </c>
      <c r="AU37" s="278">
        <v>0</v>
      </c>
      <c r="AV37" s="278">
        <v>0</v>
      </c>
      <c r="AW37" s="278">
        <v>0</v>
      </c>
      <c r="AX37" s="278">
        <v>0</v>
      </c>
      <c r="AY37" s="278">
        <v>0</v>
      </c>
      <c r="AZ37" s="278">
        <v>0</v>
      </c>
      <c r="BA37" s="278">
        <v>0</v>
      </c>
      <c r="BB37" s="278">
        <v>0</v>
      </c>
      <c r="BC37" s="278">
        <v>0</v>
      </c>
      <c r="BD37" s="278">
        <v>0</v>
      </c>
      <c r="BE37" s="278">
        <v>0</v>
      </c>
      <c r="BF37" s="278">
        <v>0</v>
      </c>
      <c r="BG37" s="278">
        <v>0</v>
      </c>
      <c r="BH37" s="278">
        <v>0</v>
      </c>
      <c r="BI37" s="278">
        <v>0</v>
      </c>
      <c r="BJ37" s="278">
        <v>-3.6480000000000001</v>
      </c>
      <c r="BK37" s="278">
        <v>0</v>
      </c>
      <c r="BL37" s="279"/>
      <c r="BM37" s="279"/>
    </row>
    <row r="38" spans="2:65" collapsed="1">
      <c r="B38" s="123" t="s">
        <v>307</v>
      </c>
      <c r="C38" s="124" t="s">
        <v>308</v>
      </c>
      <c r="D38" s="111">
        <v>0</v>
      </c>
      <c r="E38" s="111">
        <v>0</v>
      </c>
      <c r="F38" s="111">
        <v>0</v>
      </c>
      <c r="G38" s="111">
        <v>0</v>
      </c>
      <c r="H38" s="111">
        <v>0</v>
      </c>
      <c r="I38" s="111">
        <v>0</v>
      </c>
      <c r="J38" s="111">
        <v>0</v>
      </c>
      <c r="K38" s="111">
        <v>0</v>
      </c>
      <c r="L38" s="111">
        <v>0</v>
      </c>
      <c r="M38" s="111">
        <v>0</v>
      </c>
      <c r="N38" s="111">
        <v>0</v>
      </c>
      <c r="O38" s="111">
        <v>0</v>
      </c>
      <c r="P38" s="111">
        <v>0</v>
      </c>
      <c r="Q38" s="111">
        <v>0</v>
      </c>
      <c r="R38" s="111">
        <v>0</v>
      </c>
      <c r="S38" s="111">
        <v>0</v>
      </c>
      <c r="T38" s="111">
        <v>0</v>
      </c>
      <c r="U38" s="111">
        <v>0</v>
      </c>
      <c r="V38" s="111">
        <v>0</v>
      </c>
      <c r="W38" s="111">
        <v>0</v>
      </c>
      <c r="X38" s="111">
        <v>0</v>
      </c>
      <c r="Y38" s="111">
        <v>0</v>
      </c>
      <c r="Z38" s="111">
        <v>0</v>
      </c>
      <c r="AA38" s="111">
        <v>0</v>
      </c>
      <c r="AB38" s="111">
        <v>0</v>
      </c>
      <c r="AC38" s="111">
        <v>0</v>
      </c>
      <c r="AD38" s="111">
        <v>0</v>
      </c>
      <c r="AE38" s="111">
        <v>0</v>
      </c>
      <c r="AF38" s="111">
        <v>0</v>
      </c>
      <c r="AG38" s="111">
        <v>0</v>
      </c>
      <c r="AH38" s="111">
        <v>0</v>
      </c>
      <c r="AI38" s="111">
        <v>0</v>
      </c>
      <c r="AJ38" s="111">
        <v>0</v>
      </c>
      <c r="AK38" s="111">
        <v>0</v>
      </c>
      <c r="AL38" s="111">
        <v>0</v>
      </c>
      <c r="AM38" s="111">
        <v>0</v>
      </c>
      <c r="AN38" s="111">
        <v>0</v>
      </c>
      <c r="AO38" s="111">
        <v>0</v>
      </c>
      <c r="AP38" s="111">
        <v>0</v>
      </c>
      <c r="AQ38" s="111">
        <v>0</v>
      </c>
      <c r="AR38" s="111">
        <v>0</v>
      </c>
      <c r="AS38" s="111">
        <v>0</v>
      </c>
      <c r="AT38" s="111">
        <v>0</v>
      </c>
      <c r="AU38" s="111">
        <v>0</v>
      </c>
      <c r="AV38" s="111">
        <v>0</v>
      </c>
      <c r="AW38" s="111">
        <v>0</v>
      </c>
      <c r="AX38" s="111">
        <v>0</v>
      </c>
      <c r="AY38" s="111">
        <v>0</v>
      </c>
      <c r="AZ38" s="111">
        <v>0</v>
      </c>
      <c r="BA38" s="111">
        <v>0</v>
      </c>
      <c r="BB38" s="111">
        <v>0</v>
      </c>
      <c r="BC38" s="111">
        <v>0</v>
      </c>
      <c r="BD38" s="111">
        <v>0</v>
      </c>
      <c r="BE38" s="111">
        <v>0</v>
      </c>
      <c r="BF38" s="111">
        <v>0</v>
      </c>
      <c r="BG38" s="111">
        <v>0</v>
      </c>
      <c r="BH38" s="111">
        <v>-1855.258</v>
      </c>
      <c r="BI38" s="111">
        <v>0</v>
      </c>
      <c r="BJ38" s="111">
        <v>-1855.258</v>
      </c>
      <c r="BK38" s="111">
        <v>0</v>
      </c>
      <c r="BL38" s="113"/>
      <c r="BM38" s="113"/>
    </row>
    <row r="39" spans="2:65">
      <c r="B39" s="123" t="s">
        <v>309</v>
      </c>
      <c r="C39" s="124" t="s">
        <v>310</v>
      </c>
      <c r="D39" s="111">
        <v>0</v>
      </c>
      <c r="E39" s="111">
        <v>0</v>
      </c>
      <c r="F39" s="111">
        <v>0</v>
      </c>
      <c r="G39" s="111">
        <v>0</v>
      </c>
      <c r="H39" s="111">
        <v>0</v>
      </c>
      <c r="I39" s="111">
        <v>0</v>
      </c>
      <c r="J39" s="111">
        <v>0</v>
      </c>
      <c r="K39" s="111">
        <v>0</v>
      </c>
      <c r="L39" s="111">
        <v>0</v>
      </c>
      <c r="M39" s="111">
        <v>0</v>
      </c>
      <c r="N39" s="111">
        <v>0</v>
      </c>
      <c r="O39" s="111">
        <v>0</v>
      </c>
      <c r="P39" s="111">
        <v>0</v>
      </c>
      <c r="Q39" s="111">
        <v>0</v>
      </c>
      <c r="R39" s="111">
        <v>0</v>
      </c>
      <c r="S39" s="111">
        <v>0</v>
      </c>
      <c r="T39" s="111">
        <v>0</v>
      </c>
      <c r="U39" s="111">
        <v>0</v>
      </c>
      <c r="V39" s="111">
        <v>0</v>
      </c>
      <c r="W39" s="111">
        <v>0</v>
      </c>
      <c r="X39" s="111">
        <v>0</v>
      </c>
      <c r="Y39" s="111">
        <v>0</v>
      </c>
      <c r="Z39" s="111">
        <v>0</v>
      </c>
      <c r="AA39" s="111">
        <v>0</v>
      </c>
      <c r="AB39" s="111">
        <v>0</v>
      </c>
      <c r="AC39" s="111">
        <v>0</v>
      </c>
      <c r="AD39" s="111">
        <v>0</v>
      </c>
      <c r="AE39" s="111">
        <v>0</v>
      </c>
      <c r="AF39" s="111">
        <v>0</v>
      </c>
      <c r="AG39" s="111">
        <v>0</v>
      </c>
      <c r="AH39" s="111">
        <v>0</v>
      </c>
      <c r="AI39" s="111">
        <v>0</v>
      </c>
      <c r="AJ39" s="111">
        <v>0</v>
      </c>
      <c r="AK39" s="111">
        <v>0</v>
      </c>
      <c r="AL39" s="111">
        <v>0</v>
      </c>
      <c r="AM39" s="111">
        <v>0</v>
      </c>
      <c r="AN39" s="111">
        <v>0</v>
      </c>
      <c r="AO39" s="111">
        <v>0</v>
      </c>
      <c r="AP39" s="111">
        <v>0</v>
      </c>
      <c r="AQ39" s="111">
        <v>0</v>
      </c>
      <c r="AR39" s="111">
        <v>0</v>
      </c>
      <c r="AS39" s="111">
        <v>0</v>
      </c>
      <c r="AT39" s="111">
        <v>0</v>
      </c>
      <c r="AU39" s="111">
        <v>0</v>
      </c>
      <c r="AV39" s="111">
        <v>0</v>
      </c>
      <c r="AW39" s="111">
        <v>0</v>
      </c>
      <c r="AX39" s="111">
        <v>0</v>
      </c>
      <c r="AY39" s="111">
        <v>0</v>
      </c>
      <c r="AZ39" s="111">
        <v>0</v>
      </c>
      <c r="BA39" s="111">
        <v>0</v>
      </c>
      <c r="BB39" s="111">
        <v>0</v>
      </c>
      <c r="BC39" s="111">
        <v>0</v>
      </c>
      <c r="BD39" s="111">
        <v>0</v>
      </c>
      <c r="BE39" s="111">
        <v>0</v>
      </c>
      <c r="BF39" s="111">
        <v>0</v>
      </c>
      <c r="BG39" s="111">
        <v>0</v>
      </c>
      <c r="BH39" s="111">
        <v>-97.114000000000004</v>
      </c>
      <c r="BI39" s="111">
        <v>0</v>
      </c>
      <c r="BJ39" s="111">
        <v>-97.114000000000004</v>
      </c>
      <c r="BK39" s="111">
        <v>0</v>
      </c>
      <c r="BL39" s="113"/>
      <c r="BM39" s="113"/>
    </row>
    <row r="40" spans="2:65">
      <c r="B40" s="123" t="s">
        <v>311</v>
      </c>
      <c r="C40" s="124" t="s">
        <v>312</v>
      </c>
      <c r="D40" s="111">
        <v>0</v>
      </c>
      <c r="E40" s="111">
        <v>0</v>
      </c>
      <c r="F40" s="111">
        <v>0</v>
      </c>
      <c r="G40" s="111">
        <v>0</v>
      </c>
      <c r="H40" s="111">
        <v>0</v>
      </c>
      <c r="I40" s="111">
        <v>0</v>
      </c>
      <c r="J40" s="111">
        <v>0</v>
      </c>
      <c r="K40" s="111">
        <v>0</v>
      </c>
      <c r="L40" s="111">
        <v>0</v>
      </c>
      <c r="M40" s="111">
        <v>0</v>
      </c>
      <c r="N40" s="111">
        <v>-355.536</v>
      </c>
      <c r="O40" s="111">
        <v>-1076.5830000000001</v>
      </c>
      <c r="P40" s="111">
        <v>0</v>
      </c>
      <c r="Q40" s="111">
        <v>0</v>
      </c>
      <c r="R40" s="111">
        <v>0</v>
      </c>
      <c r="S40" s="111">
        <v>0</v>
      </c>
      <c r="T40" s="111">
        <v>0</v>
      </c>
      <c r="U40" s="111">
        <v>0</v>
      </c>
      <c r="V40" s="111">
        <v>0</v>
      </c>
      <c r="W40" s="111">
        <v>0</v>
      </c>
      <c r="X40" s="111">
        <v>0</v>
      </c>
      <c r="Y40" s="111">
        <v>0</v>
      </c>
      <c r="Z40" s="111">
        <v>0</v>
      </c>
      <c r="AA40" s="111">
        <v>0</v>
      </c>
      <c r="AB40" s="111">
        <v>0</v>
      </c>
      <c r="AC40" s="111">
        <v>0</v>
      </c>
      <c r="AD40" s="111">
        <v>0</v>
      </c>
      <c r="AE40" s="111">
        <v>0</v>
      </c>
      <c r="AF40" s="111">
        <v>0</v>
      </c>
      <c r="AG40" s="111">
        <v>0</v>
      </c>
      <c r="AH40" s="111">
        <v>0</v>
      </c>
      <c r="AI40" s="111">
        <v>0</v>
      </c>
      <c r="AJ40" s="111">
        <v>0</v>
      </c>
      <c r="AK40" s="111">
        <v>0</v>
      </c>
      <c r="AL40" s="111">
        <v>0</v>
      </c>
      <c r="AM40" s="111">
        <v>0</v>
      </c>
      <c r="AN40" s="111">
        <v>0</v>
      </c>
      <c r="AO40" s="111">
        <v>0</v>
      </c>
      <c r="AP40" s="111">
        <v>0</v>
      </c>
      <c r="AQ40" s="111">
        <v>0</v>
      </c>
      <c r="AR40" s="111">
        <v>0</v>
      </c>
      <c r="AS40" s="111">
        <v>0</v>
      </c>
      <c r="AT40" s="111">
        <v>0</v>
      </c>
      <c r="AU40" s="111">
        <v>0</v>
      </c>
      <c r="AV40" s="111">
        <v>0</v>
      </c>
      <c r="AW40" s="111">
        <v>0</v>
      </c>
      <c r="AX40" s="111">
        <v>0</v>
      </c>
      <c r="AY40" s="111">
        <v>0</v>
      </c>
      <c r="AZ40" s="111">
        <v>0</v>
      </c>
      <c r="BA40" s="111">
        <v>0</v>
      </c>
      <c r="BB40" s="111">
        <v>0</v>
      </c>
      <c r="BC40" s="111">
        <v>0</v>
      </c>
      <c r="BD40" s="111">
        <v>0</v>
      </c>
      <c r="BE40" s="111">
        <v>0</v>
      </c>
      <c r="BF40" s="111">
        <v>0</v>
      </c>
      <c r="BG40" s="111">
        <v>0</v>
      </c>
      <c r="BH40" s="111">
        <v>0</v>
      </c>
      <c r="BI40" s="111">
        <v>0</v>
      </c>
      <c r="BJ40" s="111">
        <v>-1432.1190000000001</v>
      </c>
      <c r="BK40" s="111">
        <v>-1076.5830000000001</v>
      </c>
      <c r="BL40" s="113"/>
      <c r="BM40" s="113"/>
    </row>
    <row r="41" spans="2:65">
      <c r="B41" s="123" t="s">
        <v>313</v>
      </c>
      <c r="C41" s="124" t="s">
        <v>314</v>
      </c>
      <c r="D41" s="111">
        <v>0</v>
      </c>
      <c r="E41" s="111">
        <v>0</v>
      </c>
      <c r="F41" s="111">
        <v>0</v>
      </c>
      <c r="G41" s="111">
        <v>0</v>
      </c>
      <c r="H41" s="111">
        <v>0</v>
      </c>
      <c r="I41" s="111">
        <v>0</v>
      </c>
      <c r="J41" s="111">
        <v>0</v>
      </c>
      <c r="K41" s="111">
        <v>0</v>
      </c>
      <c r="L41" s="111">
        <v>0</v>
      </c>
      <c r="M41" s="111">
        <v>0</v>
      </c>
      <c r="N41" s="111">
        <v>-601.38</v>
      </c>
      <c r="O41" s="111">
        <v>-1203.126</v>
      </c>
      <c r="P41" s="111">
        <v>0</v>
      </c>
      <c r="Q41" s="111">
        <v>0</v>
      </c>
      <c r="R41" s="111">
        <v>0</v>
      </c>
      <c r="S41" s="111">
        <v>0</v>
      </c>
      <c r="T41" s="111">
        <v>0</v>
      </c>
      <c r="U41" s="111">
        <v>0</v>
      </c>
      <c r="V41" s="111">
        <v>0</v>
      </c>
      <c r="W41" s="111">
        <v>0</v>
      </c>
      <c r="X41" s="111">
        <v>0</v>
      </c>
      <c r="Y41" s="111">
        <v>0</v>
      </c>
      <c r="Z41" s="111">
        <v>0</v>
      </c>
      <c r="AA41" s="111">
        <v>0</v>
      </c>
      <c r="AB41" s="111">
        <v>0</v>
      </c>
      <c r="AC41" s="111">
        <v>0</v>
      </c>
      <c r="AD41" s="111">
        <v>0</v>
      </c>
      <c r="AE41" s="111">
        <v>0</v>
      </c>
      <c r="AF41" s="111">
        <v>0</v>
      </c>
      <c r="AG41" s="111">
        <v>0</v>
      </c>
      <c r="AH41" s="111">
        <v>0</v>
      </c>
      <c r="AI41" s="111">
        <v>0</v>
      </c>
      <c r="AJ41" s="111">
        <v>0</v>
      </c>
      <c r="AK41" s="111">
        <v>0</v>
      </c>
      <c r="AL41" s="111">
        <v>0</v>
      </c>
      <c r="AM41" s="111">
        <v>0</v>
      </c>
      <c r="AN41" s="111">
        <v>0</v>
      </c>
      <c r="AO41" s="111">
        <v>0</v>
      </c>
      <c r="AP41" s="111">
        <v>0</v>
      </c>
      <c r="AQ41" s="111">
        <v>0</v>
      </c>
      <c r="AR41" s="111">
        <v>0</v>
      </c>
      <c r="AS41" s="111">
        <v>0</v>
      </c>
      <c r="AT41" s="111">
        <v>0</v>
      </c>
      <c r="AU41" s="111">
        <v>0</v>
      </c>
      <c r="AV41" s="111">
        <v>0</v>
      </c>
      <c r="AW41" s="111">
        <v>0</v>
      </c>
      <c r="AX41" s="111">
        <v>0</v>
      </c>
      <c r="AY41" s="111">
        <v>0</v>
      </c>
      <c r="AZ41" s="111">
        <v>0</v>
      </c>
      <c r="BA41" s="111">
        <v>0</v>
      </c>
      <c r="BB41" s="111">
        <v>0</v>
      </c>
      <c r="BC41" s="111">
        <v>0</v>
      </c>
      <c r="BD41" s="111">
        <v>0</v>
      </c>
      <c r="BE41" s="111">
        <v>0</v>
      </c>
      <c r="BF41" s="111">
        <v>0</v>
      </c>
      <c r="BG41" s="111">
        <v>0</v>
      </c>
      <c r="BH41" s="111">
        <v>0</v>
      </c>
      <c r="BI41" s="111">
        <v>0</v>
      </c>
      <c r="BJ41" s="111">
        <v>-1804.5059999999999</v>
      </c>
      <c r="BK41" s="111">
        <v>-1203.126</v>
      </c>
      <c r="BL41" s="113"/>
      <c r="BM41" s="113"/>
    </row>
    <row r="42" spans="2:65">
      <c r="B42" s="123" t="s">
        <v>315</v>
      </c>
      <c r="C42" s="124" t="s">
        <v>316</v>
      </c>
      <c r="D42" s="111">
        <v>0</v>
      </c>
      <c r="E42" s="111">
        <v>0</v>
      </c>
      <c r="F42" s="111">
        <v>0</v>
      </c>
      <c r="G42" s="111">
        <v>0</v>
      </c>
      <c r="H42" s="111">
        <v>0</v>
      </c>
      <c r="I42" s="111">
        <v>0</v>
      </c>
      <c r="J42" s="111">
        <v>0</v>
      </c>
      <c r="K42" s="111">
        <v>0</v>
      </c>
      <c r="L42" s="111">
        <v>0</v>
      </c>
      <c r="M42" s="111">
        <v>0</v>
      </c>
      <c r="N42" s="111">
        <v>0</v>
      </c>
      <c r="O42" s="111">
        <v>0</v>
      </c>
      <c r="P42" s="111">
        <v>0</v>
      </c>
      <c r="Q42" s="111">
        <v>0</v>
      </c>
      <c r="R42" s="111">
        <v>0</v>
      </c>
      <c r="S42" s="111">
        <v>0</v>
      </c>
      <c r="T42" s="111">
        <v>0</v>
      </c>
      <c r="U42" s="111">
        <v>0</v>
      </c>
      <c r="V42" s="111">
        <v>0</v>
      </c>
      <c r="W42" s="111">
        <v>0</v>
      </c>
      <c r="X42" s="111">
        <v>0</v>
      </c>
      <c r="Y42" s="111">
        <v>0</v>
      </c>
      <c r="Z42" s="111">
        <v>0</v>
      </c>
      <c r="AA42" s="111">
        <v>0</v>
      </c>
      <c r="AB42" s="111">
        <v>0</v>
      </c>
      <c r="AC42" s="111">
        <v>0</v>
      </c>
      <c r="AD42" s="111">
        <v>0</v>
      </c>
      <c r="AE42" s="111">
        <v>0</v>
      </c>
      <c r="AF42" s="111">
        <v>0</v>
      </c>
      <c r="AG42" s="111">
        <v>0</v>
      </c>
      <c r="AH42" s="111">
        <v>0</v>
      </c>
      <c r="AI42" s="111">
        <v>0</v>
      </c>
      <c r="AJ42" s="111">
        <v>0</v>
      </c>
      <c r="AK42" s="111">
        <v>0</v>
      </c>
      <c r="AL42" s="111">
        <v>0</v>
      </c>
      <c r="AM42" s="111">
        <v>0</v>
      </c>
      <c r="AN42" s="111">
        <v>0</v>
      </c>
      <c r="AO42" s="111">
        <v>0</v>
      </c>
      <c r="AP42" s="111">
        <v>0</v>
      </c>
      <c r="AQ42" s="111">
        <v>0</v>
      </c>
      <c r="AR42" s="111">
        <v>0</v>
      </c>
      <c r="AS42" s="111">
        <v>0</v>
      </c>
      <c r="AT42" s="111">
        <v>0</v>
      </c>
      <c r="AU42" s="111">
        <v>0</v>
      </c>
      <c r="AV42" s="111">
        <v>0</v>
      </c>
      <c r="AW42" s="111">
        <v>0</v>
      </c>
      <c r="AX42" s="111">
        <v>0</v>
      </c>
      <c r="AY42" s="111">
        <v>0</v>
      </c>
      <c r="AZ42" s="111">
        <v>0</v>
      </c>
      <c r="BA42" s="111">
        <v>0</v>
      </c>
      <c r="BB42" s="111">
        <v>0</v>
      </c>
      <c r="BC42" s="111">
        <v>0</v>
      </c>
      <c r="BD42" s="111">
        <v>0</v>
      </c>
      <c r="BE42" s="111">
        <v>0</v>
      </c>
      <c r="BF42" s="111">
        <v>0</v>
      </c>
      <c r="BG42" s="111">
        <v>0</v>
      </c>
      <c r="BH42" s="111">
        <v>0</v>
      </c>
      <c r="BI42" s="111">
        <v>0</v>
      </c>
      <c r="BJ42" s="111">
        <v>0</v>
      </c>
      <c r="BK42" s="111">
        <v>0</v>
      </c>
      <c r="BL42" s="113"/>
      <c r="BM42" s="113"/>
    </row>
    <row r="43" spans="2:65" s="290" customFormat="1">
      <c r="B43" s="286" t="s">
        <v>317</v>
      </c>
      <c r="C43" s="291" t="s">
        <v>318</v>
      </c>
      <c r="D43" s="288">
        <v>0</v>
      </c>
      <c r="E43" s="288">
        <v>0</v>
      </c>
      <c r="F43" s="288">
        <v>0</v>
      </c>
      <c r="G43" s="288">
        <v>0</v>
      </c>
      <c r="H43" s="288">
        <v>0</v>
      </c>
      <c r="I43" s="288">
        <v>0</v>
      </c>
      <c r="J43" s="288">
        <v>0</v>
      </c>
      <c r="K43" s="288">
        <v>0</v>
      </c>
      <c r="L43" s="288">
        <v>0</v>
      </c>
      <c r="M43" s="288">
        <v>0</v>
      </c>
      <c r="N43" s="288">
        <v>0</v>
      </c>
      <c r="O43" s="288">
        <v>0</v>
      </c>
      <c r="P43" s="288">
        <v>0</v>
      </c>
      <c r="Q43" s="288">
        <v>-1448.835</v>
      </c>
      <c r="R43" s="288">
        <v>-851.36300000000006</v>
      </c>
      <c r="S43" s="288">
        <v>0</v>
      </c>
      <c r="T43" s="288">
        <v>0</v>
      </c>
      <c r="U43" s="288">
        <v>0</v>
      </c>
      <c r="V43" s="288">
        <v>0</v>
      </c>
      <c r="W43" s="288">
        <v>-7242.2269999999999</v>
      </c>
      <c r="X43" s="288">
        <v>-132.453</v>
      </c>
      <c r="Y43" s="288">
        <v>-0.127</v>
      </c>
      <c r="Z43" s="288">
        <v>-0.27500000000000002</v>
      </c>
      <c r="AA43" s="288">
        <v>0</v>
      </c>
      <c r="AB43" s="288">
        <v>0</v>
      </c>
      <c r="AC43" s="288">
        <v>0</v>
      </c>
      <c r="AD43" s="288">
        <v>-2.218</v>
      </c>
      <c r="AE43" s="288">
        <v>-13.875</v>
      </c>
      <c r="AF43" s="288">
        <v>-0.64700000000000002</v>
      </c>
      <c r="AG43" s="288">
        <v>-0.13200000000000001</v>
      </c>
      <c r="AH43" s="288">
        <v>-230.148</v>
      </c>
      <c r="AI43" s="288">
        <v>0</v>
      </c>
      <c r="AJ43" s="288">
        <v>0</v>
      </c>
      <c r="AK43" s="288">
        <v>0</v>
      </c>
      <c r="AL43" s="288">
        <v>0</v>
      </c>
      <c r="AM43" s="288">
        <v>0</v>
      </c>
      <c r="AN43" s="288">
        <v>0</v>
      </c>
      <c r="AO43" s="288">
        <v>0</v>
      </c>
      <c r="AP43" s="288">
        <v>0</v>
      </c>
      <c r="AQ43" s="288">
        <v>0</v>
      </c>
      <c r="AR43" s="288">
        <v>0</v>
      </c>
      <c r="AS43" s="288">
        <v>0</v>
      </c>
      <c r="AT43" s="288">
        <v>0</v>
      </c>
      <c r="AU43" s="288">
        <v>0</v>
      </c>
      <c r="AV43" s="288">
        <v>0</v>
      </c>
      <c r="AW43" s="288">
        <v>0</v>
      </c>
      <c r="AX43" s="288">
        <v>0</v>
      </c>
      <c r="AY43" s="288">
        <v>0</v>
      </c>
      <c r="AZ43" s="288">
        <v>0</v>
      </c>
      <c r="BA43" s="288">
        <v>0</v>
      </c>
      <c r="BB43" s="288">
        <v>0</v>
      </c>
      <c r="BC43" s="288">
        <v>0</v>
      </c>
      <c r="BD43" s="288">
        <v>0</v>
      </c>
      <c r="BE43" s="288">
        <v>0</v>
      </c>
      <c r="BF43" s="288">
        <v>0</v>
      </c>
      <c r="BG43" s="288">
        <v>0</v>
      </c>
      <c r="BH43" s="288">
        <v>-1245.0450000000001</v>
      </c>
      <c r="BI43" s="288">
        <v>-183.09200000000001</v>
      </c>
      <c r="BJ43" s="288">
        <v>-11350.437</v>
      </c>
      <c r="BK43" s="288">
        <v>-7242.2269999999999</v>
      </c>
      <c r="BL43" s="289"/>
      <c r="BM43" s="289"/>
    </row>
    <row r="44" spans="2:65" s="225" customFormat="1">
      <c r="B44" s="221" t="s">
        <v>319</v>
      </c>
      <c r="C44" s="222" t="s">
        <v>320</v>
      </c>
      <c r="D44" s="223">
        <v>0</v>
      </c>
      <c r="E44" s="223">
        <v>0</v>
      </c>
      <c r="F44" s="223">
        <v>0</v>
      </c>
      <c r="G44" s="223">
        <v>0</v>
      </c>
      <c r="H44" s="223">
        <v>0</v>
      </c>
      <c r="I44" s="223">
        <v>0</v>
      </c>
      <c r="J44" s="223">
        <v>0</v>
      </c>
      <c r="K44" s="223">
        <v>0</v>
      </c>
      <c r="L44" s="223">
        <v>0</v>
      </c>
      <c r="M44" s="223">
        <v>0</v>
      </c>
      <c r="N44" s="223">
        <v>0</v>
      </c>
      <c r="O44" s="223">
        <v>0</v>
      </c>
      <c r="P44" s="223">
        <v>0</v>
      </c>
      <c r="Q44" s="223">
        <v>-115.604</v>
      </c>
      <c r="R44" s="223">
        <v>0</v>
      </c>
      <c r="S44" s="223">
        <v>0</v>
      </c>
      <c r="T44" s="223">
        <v>0</v>
      </c>
      <c r="U44" s="223">
        <v>0</v>
      </c>
      <c r="V44" s="223">
        <v>0</v>
      </c>
      <c r="W44" s="223">
        <v>-22.581</v>
      </c>
      <c r="X44" s="223">
        <v>-60.712000000000003</v>
      </c>
      <c r="Y44" s="223">
        <v>-8.6370000000000005</v>
      </c>
      <c r="Z44" s="223">
        <v>-8.9999999999999993E-3</v>
      </c>
      <c r="AA44" s="223">
        <v>0</v>
      </c>
      <c r="AB44" s="223">
        <v>0</v>
      </c>
      <c r="AC44" s="223">
        <v>0</v>
      </c>
      <c r="AD44" s="223">
        <v>0</v>
      </c>
      <c r="AE44" s="223">
        <v>-5.2999999999999999E-2</v>
      </c>
      <c r="AF44" s="223">
        <v>0</v>
      </c>
      <c r="AG44" s="223">
        <v>0</v>
      </c>
      <c r="AH44" s="223">
        <v>0</v>
      </c>
      <c r="AI44" s="223">
        <v>0</v>
      </c>
      <c r="AJ44" s="223">
        <v>0</v>
      </c>
      <c r="AK44" s="223">
        <v>0</v>
      </c>
      <c r="AL44" s="223">
        <v>0</v>
      </c>
      <c r="AM44" s="223">
        <v>0</v>
      </c>
      <c r="AN44" s="223">
        <v>0</v>
      </c>
      <c r="AO44" s="223">
        <v>0</v>
      </c>
      <c r="AP44" s="223">
        <v>0</v>
      </c>
      <c r="AQ44" s="223">
        <v>0</v>
      </c>
      <c r="AR44" s="223">
        <v>0</v>
      </c>
      <c r="AS44" s="223">
        <v>0</v>
      </c>
      <c r="AT44" s="223">
        <v>0</v>
      </c>
      <c r="AU44" s="223">
        <v>0</v>
      </c>
      <c r="AV44" s="223">
        <v>0</v>
      </c>
      <c r="AW44" s="223">
        <v>0</v>
      </c>
      <c r="AX44" s="223">
        <v>0</v>
      </c>
      <c r="AY44" s="223">
        <v>0</v>
      </c>
      <c r="AZ44" s="223">
        <v>0</v>
      </c>
      <c r="BA44" s="223">
        <v>0</v>
      </c>
      <c r="BB44" s="223">
        <v>0</v>
      </c>
      <c r="BC44" s="223">
        <v>0</v>
      </c>
      <c r="BD44" s="223">
        <v>0</v>
      </c>
      <c r="BE44" s="223">
        <v>0</v>
      </c>
      <c r="BF44" s="223">
        <v>0</v>
      </c>
      <c r="BG44" s="223">
        <v>0</v>
      </c>
      <c r="BH44" s="223">
        <v>0</v>
      </c>
      <c r="BI44" s="223">
        <v>0</v>
      </c>
      <c r="BJ44" s="223">
        <v>-207.59599999999998</v>
      </c>
      <c r="BK44" s="223">
        <v>-22.581</v>
      </c>
      <c r="BL44" s="224"/>
      <c r="BM44" s="224"/>
    </row>
    <row r="45" spans="2:65" collapsed="1">
      <c r="B45" s="123" t="s">
        <v>321</v>
      </c>
      <c r="C45" s="124" t="s">
        <v>322</v>
      </c>
      <c r="D45" s="111">
        <v>0</v>
      </c>
      <c r="E45" s="111">
        <v>0</v>
      </c>
      <c r="F45" s="111">
        <v>0</v>
      </c>
      <c r="G45" s="111">
        <v>0</v>
      </c>
      <c r="H45" s="111">
        <v>0</v>
      </c>
      <c r="I45" s="111">
        <v>0</v>
      </c>
      <c r="J45" s="111">
        <v>0</v>
      </c>
      <c r="K45" s="111">
        <v>0</v>
      </c>
      <c r="L45" s="111">
        <v>0</v>
      </c>
      <c r="M45" s="111">
        <v>0</v>
      </c>
      <c r="N45" s="111">
        <v>0</v>
      </c>
      <c r="O45" s="111">
        <v>0</v>
      </c>
      <c r="P45" s="111">
        <v>0</v>
      </c>
      <c r="Q45" s="111">
        <v>0</v>
      </c>
      <c r="R45" s="111">
        <v>0</v>
      </c>
      <c r="S45" s="111">
        <v>0</v>
      </c>
      <c r="T45" s="111">
        <v>0</v>
      </c>
      <c r="U45" s="111">
        <v>0</v>
      </c>
      <c r="V45" s="111">
        <v>0</v>
      </c>
      <c r="W45" s="111">
        <v>0</v>
      </c>
      <c r="X45" s="111">
        <v>0</v>
      </c>
      <c r="Y45" s="111">
        <v>0</v>
      </c>
      <c r="Z45" s="111">
        <v>0</v>
      </c>
      <c r="AA45" s="111">
        <v>0</v>
      </c>
      <c r="AB45" s="111">
        <v>0</v>
      </c>
      <c r="AC45" s="111">
        <v>0</v>
      </c>
      <c r="AD45" s="111">
        <v>0</v>
      </c>
      <c r="AE45" s="111">
        <v>0</v>
      </c>
      <c r="AF45" s="111">
        <v>0</v>
      </c>
      <c r="AG45" s="111">
        <v>0</v>
      </c>
      <c r="AH45" s="111">
        <v>0</v>
      </c>
      <c r="AI45" s="111">
        <v>0</v>
      </c>
      <c r="AJ45" s="111">
        <v>0</v>
      </c>
      <c r="AK45" s="111">
        <v>0</v>
      </c>
      <c r="AL45" s="111">
        <v>0</v>
      </c>
      <c r="AM45" s="111">
        <v>0</v>
      </c>
      <c r="AN45" s="111">
        <v>0</v>
      </c>
      <c r="AO45" s="111">
        <v>0</v>
      </c>
      <c r="AP45" s="111">
        <v>0</v>
      </c>
      <c r="AQ45" s="111">
        <v>0</v>
      </c>
      <c r="AR45" s="111">
        <v>0</v>
      </c>
      <c r="AS45" s="111">
        <v>0</v>
      </c>
      <c r="AT45" s="111">
        <v>0</v>
      </c>
      <c r="AU45" s="111">
        <v>0</v>
      </c>
      <c r="AV45" s="111">
        <v>0</v>
      </c>
      <c r="AW45" s="111">
        <v>0</v>
      </c>
      <c r="AX45" s="111">
        <v>0</v>
      </c>
      <c r="AY45" s="111">
        <v>0</v>
      </c>
      <c r="AZ45" s="111">
        <v>0</v>
      </c>
      <c r="BA45" s="111">
        <v>0</v>
      </c>
      <c r="BB45" s="111">
        <v>0</v>
      </c>
      <c r="BC45" s="111">
        <v>0</v>
      </c>
      <c r="BD45" s="111">
        <v>0</v>
      </c>
      <c r="BE45" s="111">
        <v>0</v>
      </c>
      <c r="BF45" s="111">
        <v>0</v>
      </c>
      <c r="BG45" s="111">
        <v>0</v>
      </c>
      <c r="BH45" s="111">
        <v>0</v>
      </c>
      <c r="BI45" s="111">
        <v>0</v>
      </c>
      <c r="BJ45" s="111">
        <v>0</v>
      </c>
      <c r="BK45" s="111">
        <v>0</v>
      </c>
      <c r="BL45" s="113"/>
      <c r="BM45" s="113"/>
    </row>
    <row r="46" spans="2:65" collapsed="1">
      <c r="B46" s="123" t="s">
        <v>323</v>
      </c>
      <c r="C46" s="124" t="s">
        <v>324</v>
      </c>
      <c r="D46" s="111">
        <v>0</v>
      </c>
      <c r="E46" s="111">
        <v>0</v>
      </c>
      <c r="F46" s="111">
        <v>0</v>
      </c>
      <c r="G46" s="111">
        <v>0</v>
      </c>
      <c r="H46" s="111">
        <v>0</v>
      </c>
      <c r="I46" s="111">
        <v>0</v>
      </c>
      <c r="J46" s="111">
        <v>0</v>
      </c>
      <c r="K46" s="111">
        <v>0</v>
      </c>
      <c r="L46" s="111">
        <v>0</v>
      </c>
      <c r="M46" s="111">
        <v>0</v>
      </c>
      <c r="N46" s="111">
        <v>0</v>
      </c>
      <c r="O46" s="111">
        <v>0</v>
      </c>
      <c r="P46" s="111">
        <v>0</v>
      </c>
      <c r="Q46" s="111">
        <v>0</v>
      </c>
      <c r="R46" s="111">
        <v>0</v>
      </c>
      <c r="S46" s="111">
        <v>0</v>
      </c>
      <c r="T46" s="111">
        <v>0</v>
      </c>
      <c r="U46" s="111">
        <v>0</v>
      </c>
      <c r="V46" s="111">
        <v>0</v>
      </c>
      <c r="W46" s="111">
        <v>0</v>
      </c>
      <c r="X46" s="111">
        <v>-84.948999999999998</v>
      </c>
      <c r="Y46" s="111">
        <v>-10.778</v>
      </c>
      <c r="Z46" s="111">
        <v>-0.217</v>
      </c>
      <c r="AA46" s="111">
        <v>0</v>
      </c>
      <c r="AB46" s="111">
        <v>0</v>
      </c>
      <c r="AC46" s="111">
        <v>0</v>
      </c>
      <c r="AD46" s="111">
        <v>-1.54</v>
      </c>
      <c r="AE46" s="111">
        <v>-10.728999999999999</v>
      </c>
      <c r="AF46" s="111">
        <v>-0.09</v>
      </c>
      <c r="AG46" s="111">
        <v>-0.17399999999999999</v>
      </c>
      <c r="AH46" s="111">
        <v>-17.282</v>
      </c>
      <c r="AI46" s="111">
        <v>0</v>
      </c>
      <c r="AJ46" s="111">
        <v>0</v>
      </c>
      <c r="AK46" s="111">
        <v>0</v>
      </c>
      <c r="AL46" s="111">
        <v>0</v>
      </c>
      <c r="AM46" s="111">
        <v>0</v>
      </c>
      <c r="AN46" s="111">
        <v>0</v>
      </c>
      <c r="AO46" s="111">
        <v>0</v>
      </c>
      <c r="AP46" s="111">
        <v>0</v>
      </c>
      <c r="AQ46" s="111">
        <v>0</v>
      </c>
      <c r="AR46" s="111">
        <v>-14.236000000000001</v>
      </c>
      <c r="AS46" s="111">
        <v>0</v>
      </c>
      <c r="AT46" s="111">
        <v>0</v>
      </c>
      <c r="AU46" s="111">
        <v>0</v>
      </c>
      <c r="AV46" s="111">
        <v>0</v>
      </c>
      <c r="AW46" s="111">
        <v>0</v>
      </c>
      <c r="AX46" s="111">
        <v>0</v>
      </c>
      <c r="AY46" s="111">
        <v>0</v>
      </c>
      <c r="AZ46" s="111">
        <v>0</v>
      </c>
      <c r="BA46" s="111">
        <v>0</v>
      </c>
      <c r="BB46" s="111">
        <v>0</v>
      </c>
      <c r="BC46" s="111">
        <v>0</v>
      </c>
      <c r="BD46" s="111">
        <v>0</v>
      </c>
      <c r="BE46" s="111">
        <v>0</v>
      </c>
      <c r="BF46" s="111">
        <v>0</v>
      </c>
      <c r="BG46" s="111">
        <v>0</v>
      </c>
      <c r="BH46" s="111">
        <v>-49.695</v>
      </c>
      <c r="BI46" s="111">
        <v>0</v>
      </c>
      <c r="BJ46" s="111">
        <v>-189.69</v>
      </c>
      <c r="BK46" s="111">
        <v>-14.236000000000001</v>
      </c>
      <c r="BL46" s="113"/>
      <c r="BM46" s="113"/>
    </row>
    <row r="47" spans="2:65">
      <c r="B47" s="116" t="s">
        <v>325</v>
      </c>
      <c r="C47" s="130" t="s">
        <v>326</v>
      </c>
      <c r="D47" s="118">
        <v>0</v>
      </c>
      <c r="E47" s="118">
        <v>0</v>
      </c>
      <c r="F47" s="118">
        <v>0</v>
      </c>
      <c r="G47" s="118">
        <v>0</v>
      </c>
      <c r="H47" s="118">
        <v>0</v>
      </c>
      <c r="I47" s="118">
        <v>0</v>
      </c>
      <c r="J47" s="118">
        <v>0</v>
      </c>
      <c r="K47" s="118">
        <v>0</v>
      </c>
      <c r="L47" s="118">
        <v>0</v>
      </c>
      <c r="M47" s="118">
        <v>0</v>
      </c>
      <c r="N47" s="118">
        <v>0</v>
      </c>
      <c r="O47" s="118">
        <v>0</v>
      </c>
      <c r="P47" s="118">
        <v>0</v>
      </c>
      <c r="Q47" s="118">
        <v>-10.571999999999999</v>
      </c>
      <c r="R47" s="118">
        <v>0</v>
      </c>
      <c r="S47" s="118">
        <v>0</v>
      </c>
      <c r="T47" s="118">
        <v>0</v>
      </c>
      <c r="U47" s="118">
        <v>0</v>
      </c>
      <c r="V47" s="118">
        <v>0</v>
      </c>
      <c r="W47" s="118">
        <v>0</v>
      </c>
      <c r="X47" s="118">
        <v>0</v>
      </c>
      <c r="Y47" s="118">
        <v>0</v>
      </c>
      <c r="Z47" s="118">
        <v>0</v>
      </c>
      <c r="AA47" s="118">
        <v>0</v>
      </c>
      <c r="AB47" s="118">
        <v>0</v>
      </c>
      <c r="AC47" s="118">
        <v>0</v>
      </c>
      <c r="AD47" s="118">
        <v>0</v>
      </c>
      <c r="AE47" s="118">
        <v>0</v>
      </c>
      <c r="AF47" s="118">
        <v>0</v>
      </c>
      <c r="AG47" s="118">
        <v>0</v>
      </c>
      <c r="AH47" s="118">
        <v>0</v>
      </c>
      <c r="AI47" s="118">
        <v>0</v>
      </c>
      <c r="AJ47" s="118">
        <v>0</v>
      </c>
      <c r="AK47" s="118">
        <v>0</v>
      </c>
      <c r="AL47" s="118">
        <v>0</v>
      </c>
      <c r="AM47" s="118">
        <v>0</v>
      </c>
      <c r="AN47" s="118">
        <v>0</v>
      </c>
      <c r="AO47" s="118">
        <v>0</v>
      </c>
      <c r="AP47" s="118">
        <v>0</v>
      </c>
      <c r="AQ47" s="118">
        <v>0</v>
      </c>
      <c r="AR47" s="118">
        <v>0</v>
      </c>
      <c r="AS47" s="118">
        <v>0</v>
      </c>
      <c r="AT47" s="118">
        <v>0</v>
      </c>
      <c r="AU47" s="118">
        <v>0</v>
      </c>
      <c r="AV47" s="118">
        <v>0</v>
      </c>
      <c r="AW47" s="118">
        <v>0</v>
      </c>
      <c r="AX47" s="118">
        <v>0</v>
      </c>
      <c r="AY47" s="118">
        <v>0</v>
      </c>
      <c r="AZ47" s="118">
        <v>0</v>
      </c>
      <c r="BA47" s="118">
        <v>0</v>
      </c>
      <c r="BB47" s="118">
        <v>0</v>
      </c>
      <c r="BC47" s="118">
        <v>0</v>
      </c>
      <c r="BD47" s="118">
        <v>0</v>
      </c>
      <c r="BE47" s="118">
        <v>0</v>
      </c>
      <c r="BF47" s="118">
        <v>0</v>
      </c>
      <c r="BG47" s="118">
        <v>0</v>
      </c>
      <c r="BH47" s="118">
        <v>-1373.2840000000001</v>
      </c>
      <c r="BI47" s="118">
        <v>-406.53100000000001</v>
      </c>
      <c r="BJ47" s="118">
        <v>-1790.3869999999999</v>
      </c>
      <c r="BK47" s="118">
        <v>0</v>
      </c>
      <c r="BL47" s="113"/>
      <c r="BM47" s="113"/>
    </row>
    <row r="48" spans="2:65">
      <c r="B48" s="127" t="s">
        <v>327</v>
      </c>
      <c r="C48" s="128" t="s">
        <v>328</v>
      </c>
      <c r="D48" s="129">
        <v>0</v>
      </c>
      <c r="E48" s="129">
        <v>3083.4180000000001</v>
      </c>
      <c r="F48" s="129">
        <v>0</v>
      </c>
      <c r="G48" s="129">
        <v>3678.4540000000002</v>
      </c>
      <c r="H48" s="129">
        <v>0</v>
      </c>
      <c r="I48" s="129">
        <v>3.1E-2</v>
      </c>
      <c r="J48" s="129">
        <v>15.398999999999999</v>
      </c>
      <c r="K48" s="129">
        <v>472.84699999999998</v>
      </c>
      <c r="L48" s="129">
        <v>719.91099999999994</v>
      </c>
      <c r="M48" s="129">
        <v>560.74099999999999</v>
      </c>
      <c r="N48" s="129">
        <v>1842.117</v>
      </c>
      <c r="O48" s="129">
        <v>44.777999999999999</v>
      </c>
      <c r="P48" s="129">
        <v>353.68299999999999</v>
      </c>
      <c r="Q48" s="129">
        <v>1012.348</v>
      </c>
      <c r="R48" s="129">
        <v>22937.118999999999</v>
      </c>
      <c r="S48" s="129">
        <v>0</v>
      </c>
      <c r="T48" s="129">
        <v>0</v>
      </c>
      <c r="U48" s="129">
        <v>0</v>
      </c>
      <c r="V48" s="129">
        <v>0</v>
      </c>
      <c r="W48" s="129">
        <v>798.55499999999995</v>
      </c>
      <c r="X48" s="129">
        <v>6459.8239999999996</v>
      </c>
      <c r="Y48" s="129">
        <v>4732.0469999999996</v>
      </c>
      <c r="Z48" s="129">
        <v>10285.4</v>
      </c>
      <c r="AA48" s="129">
        <v>3.1269999999999998</v>
      </c>
      <c r="AB48" s="129">
        <v>0</v>
      </c>
      <c r="AC48" s="129">
        <v>3110.91</v>
      </c>
      <c r="AD48" s="129">
        <v>2328.5859999999998</v>
      </c>
      <c r="AE48" s="129">
        <v>23494.794000000002</v>
      </c>
      <c r="AF48" s="129">
        <v>188.023</v>
      </c>
      <c r="AG48" s="129">
        <v>63.146000000000001</v>
      </c>
      <c r="AH48" s="129">
        <v>974.49900000000002</v>
      </c>
      <c r="AI48" s="129">
        <v>43804.417999999998</v>
      </c>
      <c r="AJ48" s="129">
        <v>211.721</v>
      </c>
      <c r="AK48" s="129">
        <v>850.15899999999999</v>
      </c>
      <c r="AL48" s="129">
        <v>1684.0940000000001</v>
      </c>
      <c r="AM48" s="129">
        <v>19.649000000000001</v>
      </c>
      <c r="AN48" s="129">
        <v>796.53300000000002</v>
      </c>
      <c r="AO48" s="129">
        <v>1104.4090000000001</v>
      </c>
      <c r="AP48" s="129">
        <v>1571.8409999999999</v>
      </c>
      <c r="AQ48" s="129">
        <v>837.86300000000006</v>
      </c>
      <c r="AR48" s="129">
        <v>413.19600000000003</v>
      </c>
      <c r="AS48" s="129">
        <v>820.68799999999999</v>
      </c>
      <c r="AT48" s="129">
        <v>52.807000000000002</v>
      </c>
      <c r="AU48" s="129">
        <v>6.6980000000000004</v>
      </c>
      <c r="AV48" s="129">
        <v>0</v>
      </c>
      <c r="AW48" s="129">
        <v>685.42399999999998</v>
      </c>
      <c r="AX48" s="129">
        <v>0</v>
      </c>
      <c r="AY48" s="129">
        <v>0</v>
      </c>
      <c r="AZ48" s="129">
        <v>0</v>
      </c>
      <c r="BA48" s="129">
        <v>0</v>
      </c>
      <c r="BB48" s="129">
        <v>224.72200000000001</v>
      </c>
      <c r="BC48" s="129">
        <v>0</v>
      </c>
      <c r="BD48" s="129">
        <v>26.911999999999999</v>
      </c>
      <c r="BE48" s="129">
        <v>0</v>
      </c>
      <c r="BF48" s="129">
        <v>0</v>
      </c>
      <c r="BG48" s="129">
        <v>0</v>
      </c>
      <c r="BH48" s="129">
        <v>46365.828999999998</v>
      </c>
      <c r="BI48" s="129">
        <v>5903.866</v>
      </c>
      <c r="BJ48" s="129">
        <v>192540.58600000004</v>
      </c>
      <c r="BK48" s="129">
        <v>5837.1679999999997</v>
      </c>
      <c r="BL48" s="113"/>
      <c r="BM48" s="113"/>
    </row>
    <row r="49" spans="2:65" collapsed="1">
      <c r="B49" s="123" t="s">
        <v>329</v>
      </c>
      <c r="C49" s="131" t="s">
        <v>330</v>
      </c>
      <c r="D49" s="111">
        <v>0</v>
      </c>
      <c r="E49" s="111">
        <v>3083.4180000000001</v>
      </c>
      <c r="F49" s="111">
        <v>0</v>
      </c>
      <c r="G49" s="111">
        <v>3678.4540000000002</v>
      </c>
      <c r="H49" s="111">
        <v>0</v>
      </c>
      <c r="I49" s="111">
        <v>3.1E-2</v>
      </c>
      <c r="J49" s="111">
        <v>0</v>
      </c>
      <c r="K49" s="111">
        <v>472.84699999999998</v>
      </c>
      <c r="L49" s="111">
        <v>719.91099999999994</v>
      </c>
      <c r="M49" s="111">
        <v>0</v>
      </c>
      <c r="N49" s="111">
        <v>1842.117</v>
      </c>
      <c r="O49" s="111">
        <v>44.777999999999999</v>
      </c>
      <c r="P49" s="111">
        <v>353.68299999999999</v>
      </c>
      <c r="Q49" s="111">
        <v>679.79499999999996</v>
      </c>
      <c r="R49" s="111">
        <v>22937.118999999999</v>
      </c>
      <c r="S49" s="111">
        <v>0</v>
      </c>
      <c r="T49" s="111">
        <v>0</v>
      </c>
      <c r="U49" s="111">
        <v>0</v>
      </c>
      <c r="V49" s="111">
        <v>0</v>
      </c>
      <c r="W49" s="111">
        <v>798.55499999999995</v>
      </c>
      <c r="X49" s="111">
        <v>2584.5749999999998</v>
      </c>
      <c r="Y49" s="111">
        <v>3962.8090000000002</v>
      </c>
      <c r="Z49" s="111">
        <v>10285.4</v>
      </c>
      <c r="AA49" s="111">
        <v>3.1269999999999998</v>
      </c>
      <c r="AB49" s="111">
        <v>0</v>
      </c>
      <c r="AC49" s="111">
        <v>3110.91</v>
      </c>
      <c r="AD49" s="111">
        <v>2328.5859999999998</v>
      </c>
      <c r="AE49" s="111">
        <v>23494.794000000002</v>
      </c>
      <c r="AF49" s="111">
        <v>188.023</v>
      </c>
      <c r="AG49" s="111">
        <v>63.146000000000001</v>
      </c>
      <c r="AH49" s="111">
        <v>974.49900000000002</v>
      </c>
      <c r="AI49" s="111">
        <v>0</v>
      </c>
      <c r="AJ49" s="111">
        <v>0</v>
      </c>
      <c r="AK49" s="111">
        <v>0</v>
      </c>
      <c r="AL49" s="111">
        <v>0</v>
      </c>
      <c r="AM49" s="111">
        <v>0</v>
      </c>
      <c r="AN49" s="111">
        <v>0</v>
      </c>
      <c r="AO49" s="111">
        <v>0</v>
      </c>
      <c r="AP49" s="111">
        <v>1571.8409999999999</v>
      </c>
      <c r="AQ49" s="111">
        <v>837.86300000000006</v>
      </c>
      <c r="AR49" s="111">
        <v>413.19600000000003</v>
      </c>
      <c r="AS49" s="111">
        <v>820.68799999999999</v>
      </c>
      <c r="AT49" s="111">
        <v>52.807000000000002</v>
      </c>
      <c r="AU49" s="111">
        <v>6.6980000000000004</v>
      </c>
      <c r="AV49" s="111">
        <v>0</v>
      </c>
      <c r="AW49" s="111">
        <v>685.42399999999998</v>
      </c>
      <c r="AX49" s="111">
        <v>0</v>
      </c>
      <c r="AY49" s="111">
        <v>0</v>
      </c>
      <c r="AZ49" s="111">
        <v>0</v>
      </c>
      <c r="BA49" s="111">
        <v>0</v>
      </c>
      <c r="BB49" s="111">
        <v>224.72200000000001</v>
      </c>
      <c r="BC49" s="111">
        <v>0</v>
      </c>
      <c r="BD49" s="111">
        <v>26.911999999999999</v>
      </c>
      <c r="BE49" s="111">
        <v>0</v>
      </c>
      <c r="BF49" s="111">
        <v>0</v>
      </c>
      <c r="BG49" s="111">
        <v>0</v>
      </c>
      <c r="BH49" s="111">
        <v>46365.828999999998</v>
      </c>
      <c r="BI49" s="111">
        <v>5903.866</v>
      </c>
      <c r="BJ49" s="111">
        <v>138516.42299999998</v>
      </c>
      <c r="BK49" s="111">
        <v>5837.1679999999997</v>
      </c>
      <c r="BL49" s="113"/>
      <c r="BM49" s="113"/>
    </row>
    <row r="50" spans="2:65" collapsed="1">
      <c r="B50" s="125" t="s">
        <v>120</v>
      </c>
      <c r="C50" s="132" t="s">
        <v>331</v>
      </c>
      <c r="D50" s="111">
        <v>0</v>
      </c>
      <c r="E50" s="111">
        <v>3083.4180000000001</v>
      </c>
      <c r="F50" s="111">
        <v>0</v>
      </c>
      <c r="G50" s="111">
        <v>3678.4540000000002</v>
      </c>
      <c r="H50" s="111">
        <v>0</v>
      </c>
      <c r="I50" s="111">
        <v>3.1E-2</v>
      </c>
      <c r="J50" s="111">
        <v>0</v>
      </c>
      <c r="K50" s="111">
        <v>56.987000000000002</v>
      </c>
      <c r="L50" s="111">
        <v>719.91099999999994</v>
      </c>
      <c r="M50" s="111">
        <v>0</v>
      </c>
      <c r="N50" s="111">
        <v>1842.117</v>
      </c>
      <c r="O50" s="111">
        <v>44.777999999999999</v>
      </c>
      <c r="P50" s="111">
        <v>353.68299999999999</v>
      </c>
      <c r="Q50" s="111">
        <v>679.79499999999996</v>
      </c>
      <c r="R50" s="111">
        <v>7545.7860000000001</v>
      </c>
      <c r="S50" s="111">
        <v>0</v>
      </c>
      <c r="T50" s="111">
        <v>0</v>
      </c>
      <c r="U50" s="111">
        <v>0</v>
      </c>
      <c r="V50" s="111">
        <v>0</v>
      </c>
      <c r="W50" s="111">
        <v>758.91</v>
      </c>
      <c r="X50" s="111">
        <v>839.65</v>
      </c>
      <c r="Y50" s="111">
        <v>244.571</v>
      </c>
      <c r="Z50" s="111">
        <v>190.929</v>
      </c>
      <c r="AA50" s="111">
        <v>3.0000000000000001E-3</v>
      </c>
      <c r="AB50" s="111">
        <v>0</v>
      </c>
      <c r="AC50" s="111">
        <v>3.5000000000000003E-2</v>
      </c>
      <c r="AD50" s="111">
        <v>166.66399999999999</v>
      </c>
      <c r="AE50" s="111">
        <v>2292.2779999999998</v>
      </c>
      <c r="AF50" s="111">
        <v>68.031999999999996</v>
      </c>
      <c r="AG50" s="111">
        <v>31.225000000000001</v>
      </c>
      <c r="AH50" s="111">
        <v>731.93600000000004</v>
      </c>
      <c r="AI50" s="111">
        <v>0</v>
      </c>
      <c r="AJ50" s="111">
        <v>0</v>
      </c>
      <c r="AK50" s="111">
        <v>0</v>
      </c>
      <c r="AL50" s="111">
        <v>0</v>
      </c>
      <c r="AM50" s="111">
        <v>0</v>
      </c>
      <c r="AN50" s="111">
        <v>0</v>
      </c>
      <c r="AO50" s="111">
        <v>0</v>
      </c>
      <c r="AP50" s="111">
        <v>1478.117</v>
      </c>
      <c r="AQ50" s="111">
        <v>133.86099999999999</v>
      </c>
      <c r="AR50" s="111">
        <v>382.60599999999999</v>
      </c>
      <c r="AS50" s="111">
        <v>613.75900000000001</v>
      </c>
      <c r="AT50" s="111">
        <v>18.690000000000001</v>
      </c>
      <c r="AU50" s="111">
        <v>4.7380000000000004</v>
      </c>
      <c r="AV50" s="111">
        <v>0</v>
      </c>
      <c r="AW50" s="111">
        <v>0</v>
      </c>
      <c r="AX50" s="111">
        <v>0</v>
      </c>
      <c r="AY50" s="111">
        <v>0</v>
      </c>
      <c r="AZ50" s="111">
        <v>0</v>
      </c>
      <c r="BA50" s="111">
        <v>0</v>
      </c>
      <c r="BB50" s="111">
        <v>33.826999999999998</v>
      </c>
      <c r="BC50" s="111">
        <v>0</v>
      </c>
      <c r="BD50" s="111">
        <v>1</v>
      </c>
      <c r="BE50" s="111">
        <v>0</v>
      </c>
      <c r="BF50" s="111">
        <v>0</v>
      </c>
      <c r="BG50" s="111">
        <v>0</v>
      </c>
      <c r="BH50" s="111">
        <v>25386.339</v>
      </c>
      <c r="BI50" s="111">
        <v>3372.1770000000001</v>
      </c>
      <c r="BJ50" s="111">
        <v>54754.307000000008</v>
      </c>
      <c r="BK50" s="111">
        <v>3823.97</v>
      </c>
      <c r="BL50" s="113"/>
      <c r="BM50" s="113"/>
    </row>
    <row r="51" spans="2:65" s="97" customFormat="1">
      <c r="B51" s="100" t="s">
        <v>332</v>
      </c>
      <c r="C51" s="145" t="s">
        <v>333</v>
      </c>
      <c r="D51" s="98">
        <v>0</v>
      </c>
      <c r="E51" s="98">
        <v>0</v>
      </c>
      <c r="F51" s="98">
        <v>0</v>
      </c>
      <c r="G51" s="98">
        <v>0</v>
      </c>
      <c r="H51" s="98">
        <v>0</v>
      </c>
      <c r="I51" s="98">
        <v>0</v>
      </c>
      <c r="J51" s="98">
        <v>0</v>
      </c>
      <c r="K51" s="98">
        <v>55.317999999999998</v>
      </c>
      <c r="L51" s="98">
        <v>0</v>
      </c>
      <c r="M51" s="98">
        <v>0</v>
      </c>
      <c r="N51" s="98">
        <v>0</v>
      </c>
      <c r="O51" s="98">
        <v>0</v>
      </c>
      <c r="P51" s="98">
        <v>0</v>
      </c>
      <c r="Q51" s="98">
        <v>0</v>
      </c>
      <c r="R51" s="98">
        <v>4.1000000000000002E-2</v>
      </c>
      <c r="S51" s="98">
        <v>0</v>
      </c>
      <c r="T51" s="98">
        <v>0</v>
      </c>
      <c r="U51" s="98">
        <v>0</v>
      </c>
      <c r="V51" s="98">
        <v>0</v>
      </c>
      <c r="W51" s="98">
        <v>0</v>
      </c>
      <c r="X51" s="98">
        <v>4.585</v>
      </c>
      <c r="Y51" s="98">
        <v>0.13900000000000001</v>
      </c>
      <c r="Z51" s="98">
        <v>38.381</v>
      </c>
      <c r="AA51" s="98">
        <v>0</v>
      </c>
      <c r="AB51" s="98">
        <v>0</v>
      </c>
      <c r="AC51" s="98">
        <v>0</v>
      </c>
      <c r="AD51" s="98">
        <v>93.619</v>
      </c>
      <c r="AE51" s="98">
        <v>169.779</v>
      </c>
      <c r="AF51" s="98">
        <v>13.398999999999999</v>
      </c>
      <c r="AG51" s="98">
        <v>10.746</v>
      </c>
      <c r="AH51" s="98">
        <v>2.64</v>
      </c>
      <c r="AI51" s="98">
        <v>0</v>
      </c>
      <c r="AJ51" s="98">
        <v>0</v>
      </c>
      <c r="AK51" s="98">
        <v>0</v>
      </c>
      <c r="AL51" s="98">
        <v>0</v>
      </c>
      <c r="AM51" s="98">
        <v>0</v>
      </c>
      <c r="AN51" s="98">
        <v>0</v>
      </c>
      <c r="AO51" s="98">
        <v>0</v>
      </c>
      <c r="AP51" s="98">
        <v>0</v>
      </c>
      <c r="AQ51" s="98">
        <v>0.70799999999999996</v>
      </c>
      <c r="AR51" s="98">
        <v>0</v>
      </c>
      <c r="AS51" s="98">
        <v>133.76400000000001</v>
      </c>
      <c r="AT51" s="98">
        <v>0</v>
      </c>
      <c r="AU51" s="98">
        <v>0</v>
      </c>
      <c r="AV51" s="98">
        <v>0</v>
      </c>
      <c r="AW51" s="98">
        <v>0</v>
      </c>
      <c r="AX51" s="98">
        <v>0</v>
      </c>
      <c r="AY51" s="98">
        <v>0</v>
      </c>
      <c r="AZ51" s="98">
        <v>0</v>
      </c>
      <c r="BA51" s="98">
        <v>0</v>
      </c>
      <c r="BB51" s="98">
        <v>29.326000000000001</v>
      </c>
      <c r="BC51" s="98">
        <v>0</v>
      </c>
      <c r="BD51" s="98">
        <v>0</v>
      </c>
      <c r="BE51" s="98">
        <v>0</v>
      </c>
      <c r="BF51" s="98">
        <v>0</v>
      </c>
      <c r="BG51" s="98">
        <v>0</v>
      </c>
      <c r="BH51" s="98">
        <v>1218.249</v>
      </c>
      <c r="BI51" s="98">
        <v>0</v>
      </c>
      <c r="BJ51" s="98">
        <v>1770.694</v>
      </c>
      <c r="BK51" s="98">
        <v>163.798</v>
      </c>
      <c r="BL51" s="99"/>
      <c r="BM51" s="99"/>
    </row>
    <row r="52" spans="2:65" s="97" customFormat="1" collapsed="1">
      <c r="B52" s="100" t="s">
        <v>334</v>
      </c>
      <c r="C52" s="145" t="s">
        <v>335</v>
      </c>
      <c r="D52" s="98">
        <v>0</v>
      </c>
      <c r="E52" s="98">
        <v>0</v>
      </c>
      <c r="F52" s="98">
        <v>0</v>
      </c>
      <c r="G52" s="98">
        <v>0</v>
      </c>
      <c r="H52" s="98">
        <v>0</v>
      </c>
      <c r="I52" s="98">
        <v>0</v>
      </c>
      <c r="J52" s="98">
        <v>0</v>
      </c>
      <c r="K52" s="98">
        <v>0</v>
      </c>
      <c r="L52" s="98">
        <v>0</v>
      </c>
      <c r="M52" s="98">
        <v>0</v>
      </c>
      <c r="N52" s="98">
        <v>0</v>
      </c>
      <c r="O52" s="98">
        <v>0</v>
      </c>
      <c r="P52" s="98">
        <v>0</v>
      </c>
      <c r="Q52" s="98">
        <v>0</v>
      </c>
      <c r="R52" s="98">
        <v>0</v>
      </c>
      <c r="S52" s="98">
        <v>0</v>
      </c>
      <c r="T52" s="98">
        <v>0</v>
      </c>
      <c r="U52" s="98">
        <v>0</v>
      </c>
      <c r="V52" s="98">
        <v>0</v>
      </c>
      <c r="W52" s="98">
        <v>0</v>
      </c>
      <c r="X52" s="98">
        <v>1.1519999999999999</v>
      </c>
      <c r="Y52" s="98">
        <v>0</v>
      </c>
      <c r="Z52" s="98">
        <v>81.397999999999996</v>
      </c>
      <c r="AA52" s="98">
        <v>0</v>
      </c>
      <c r="AB52" s="98">
        <v>0</v>
      </c>
      <c r="AC52" s="98">
        <v>0</v>
      </c>
      <c r="AD52" s="98">
        <v>0.219</v>
      </c>
      <c r="AE52" s="98">
        <v>893.85</v>
      </c>
      <c r="AF52" s="98">
        <v>0.995</v>
      </c>
      <c r="AG52" s="98">
        <v>4.7910000000000004</v>
      </c>
      <c r="AH52" s="98">
        <v>6.6189999999999998</v>
      </c>
      <c r="AI52" s="98">
        <v>0</v>
      </c>
      <c r="AJ52" s="98">
        <v>0</v>
      </c>
      <c r="AK52" s="98">
        <v>0</v>
      </c>
      <c r="AL52" s="98">
        <v>0</v>
      </c>
      <c r="AM52" s="98">
        <v>0</v>
      </c>
      <c r="AN52" s="98">
        <v>0</v>
      </c>
      <c r="AO52" s="98">
        <v>0</v>
      </c>
      <c r="AP52" s="98">
        <v>0</v>
      </c>
      <c r="AQ52" s="98">
        <v>0</v>
      </c>
      <c r="AR52" s="98">
        <v>0</v>
      </c>
      <c r="AS52" s="98">
        <v>0</v>
      </c>
      <c r="AT52" s="98">
        <v>0</v>
      </c>
      <c r="AU52" s="98">
        <v>0</v>
      </c>
      <c r="AV52" s="98">
        <v>0</v>
      </c>
      <c r="AW52" s="98">
        <v>0</v>
      </c>
      <c r="AX52" s="98">
        <v>0</v>
      </c>
      <c r="AY52" s="98">
        <v>0</v>
      </c>
      <c r="AZ52" s="98">
        <v>0</v>
      </c>
      <c r="BA52" s="98">
        <v>0</v>
      </c>
      <c r="BB52" s="98">
        <v>0</v>
      </c>
      <c r="BC52" s="98">
        <v>0</v>
      </c>
      <c r="BD52" s="98">
        <v>0</v>
      </c>
      <c r="BE52" s="98">
        <v>0</v>
      </c>
      <c r="BF52" s="98">
        <v>0</v>
      </c>
      <c r="BG52" s="98">
        <v>0</v>
      </c>
      <c r="BH52" s="98">
        <v>269.952</v>
      </c>
      <c r="BI52" s="98">
        <v>0</v>
      </c>
      <c r="BJ52" s="98">
        <v>1258.9760000000001</v>
      </c>
      <c r="BK52" s="98">
        <v>0</v>
      </c>
      <c r="BL52" s="99"/>
      <c r="BM52" s="99"/>
    </row>
    <row r="53" spans="2:65" s="97" customFormat="1">
      <c r="B53" s="100" t="s">
        <v>336</v>
      </c>
      <c r="C53" s="145" t="s">
        <v>337</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1.76</v>
      </c>
      <c r="Y53" s="98">
        <v>1E-3</v>
      </c>
      <c r="Z53" s="98">
        <v>0.39800000000000002</v>
      </c>
      <c r="AA53" s="98">
        <v>0</v>
      </c>
      <c r="AB53" s="98">
        <v>0</v>
      </c>
      <c r="AC53" s="98">
        <v>0</v>
      </c>
      <c r="AD53" s="98">
        <v>0.84599999999999997</v>
      </c>
      <c r="AE53" s="98">
        <v>31.888999999999999</v>
      </c>
      <c r="AF53" s="98">
        <v>2.786</v>
      </c>
      <c r="AG53" s="98">
        <v>0.55300000000000005</v>
      </c>
      <c r="AH53" s="98">
        <v>1.802</v>
      </c>
      <c r="AI53" s="98">
        <v>0</v>
      </c>
      <c r="AJ53" s="98">
        <v>0</v>
      </c>
      <c r="AK53" s="98">
        <v>0</v>
      </c>
      <c r="AL53" s="98">
        <v>0</v>
      </c>
      <c r="AM53" s="98">
        <v>0</v>
      </c>
      <c r="AN53" s="98">
        <v>0</v>
      </c>
      <c r="AO53" s="98">
        <v>0</v>
      </c>
      <c r="AP53" s="98">
        <v>0</v>
      </c>
      <c r="AQ53" s="98">
        <v>0</v>
      </c>
      <c r="AR53" s="98">
        <v>0</v>
      </c>
      <c r="AS53" s="98">
        <v>0.06</v>
      </c>
      <c r="AT53" s="98">
        <v>0</v>
      </c>
      <c r="AU53" s="98">
        <v>0</v>
      </c>
      <c r="AV53" s="98">
        <v>0</v>
      </c>
      <c r="AW53" s="98">
        <v>0</v>
      </c>
      <c r="AX53" s="98">
        <v>0</v>
      </c>
      <c r="AY53" s="98">
        <v>0</v>
      </c>
      <c r="AZ53" s="98">
        <v>0</v>
      </c>
      <c r="BA53" s="98">
        <v>0</v>
      </c>
      <c r="BB53" s="98">
        <v>0</v>
      </c>
      <c r="BC53" s="98">
        <v>0</v>
      </c>
      <c r="BD53" s="98">
        <v>0</v>
      </c>
      <c r="BE53" s="98">
        <v>0</v>
      </c>
      <c r="BF53" s="98">
        <v>0</v>
      </c>
      <c r="BG53" s="98">
        <v>0</v>
      </c>
      <c r="BH53" s="98">
        <v>128.35599999999999</v>
      </c>
      <c r="BI53" s="98">
        <v>0</v>
      </c>
      <c r="BJ53" s="98">
        <v>168.45099999999999</v>
      </c>
      <c r="BK53" s="98">
        <v>0.06</v>
      </c>
      <c r="BL53" s="99"/>
      <c r="BM53" s="99"/>
    </row>
    <row r="54" spans="2:65">
      <c r="B54" s="133" t="s">
        <v>338</v>
      </c>
      <c r="C54" s="134" t="s">
        <v>339</v>
      </c>
      <c r="D54" s="111">
        <v>0</v>
      </c>
      <c r="E54" s="111">
        <v>3083.4180000000001</v>
      </c>
      <c r="F54" s="111">
        <v>0</v>
      </c>
      <c r="G54" s="111">
        <v>3678.4540000000002</v>
      </c>
      <c r="H54" s="111">
        <v>0</v>
      </c>
      <c r="I54" s="111">
        <v>0</v>
      </c>
      <c r="J54" s="111">
        <v>0</v>
      </c>
      <c r="K54" s="111">
        <v>1.123</v>
      </c>
      <c r="L54" s="111">
        <v>719.91099999999994</v>
      </c>
      <c r="M54" s="111">
        <v>0</v>
      </c>
      <c r="N54" s="111">
        <v>1842.117</v>
      </c>
      <c r="O54" s="111">
        <v>44.777999999999999</v>
      </c>
      <c r="P54" s="111">
        <v>353.68299999999999</v>
      </c>
      <c r="Q54" s="111">
        <v>679.79499999999996</v>
      </c>
      <c r="R54" s="111">
        <v>7545.6139999999996</v>
      </c>
      <c r="S54" s="111">
        <v>0</v>
      </c>
      <c r="T54" s="111">
        <v>0</v>
      </c>
      <c r="U54" s="111">
        <v>0</v>
      </c>
      <c r="V54" s="111">
        <v>0</v>
      </c>
      <c r="W54" s="111">
        <v>758.91</v>
      </c>
      <c r="X54" s="111">
        <v>812.00599999999997</v>
      </c>
      <c r="Y54" s="111">
        <v>244.43100000000001</v>
      </c>
      <c r="Z54" s="111">
        <v>60.005000000000003</v>
      </c>
      <c r="AA54" s="111">
        <v>3.0000000000000001E-3</v>
      </c>
      <c r="AB54" s="111">
        <v>0</v>
      </c>
      <c r="AC54" s="111">
        <v>3.5000000000000003E-2</v>
      </c>
      <c r="AD54" s="111">
        <v>68.114000000000004</v>
      </c>
      <c r="AE54" s="111">
        <v>491.27100000000002</v>
      </c>
      <c r="AF54" s="111">
        <v>42.412999999999997</v>
      </c>
      <c r="AG54" s="111">
        <v>9.0220000000000002</v>
      </c>
      <c r="AH54" s="111">
        <v>716.73199999999997</v>
      </c>
      <c r="AI54" s="111">
        <v>0</v>
      </c>
      <c r="AJ54" s="111">
        <v>0</v>
      </c>
      <c r="AK54" s="111">
        <v>0</v>
      </c>
      <c r="AL54" s="111">
        <v>0</v>
      </c>
      <c r="AM54" s="111">
        <v>0</v>
      </c>
      <c r="AN54" s="111">
        <v>0</v>
      </c>
      <c r="AO54" s="111">
        <v>0</v>
      </c>
      <c r="AP54" s="111">
        <v>1466.04</v>
      </c>
      <c r="AQ54" s="111">
        <v>111.794</v>
      </c>
      <c r="AR54" s="111">
        <v>382.60599999999999</v>
      </c>
      <c r="AS54" s="111">
        <v>479.93400000000003</v>
      </c>
      <c r="AT54" s="111">
        <v>18.655999999999999</v>
      </c>
      <c r="AU54" s="111">
        <v>4.7380000000000004</v>
      </c>
      <c r="AV54" s="111">
        <v>0</v>
      </c>
      <c r="AW54" s="111">
        <v>0</v>
      </c>
      <c r="AX54" s="111">
        <v>0</v>
      </c>
      <c r="AY54" s="111">
        <v>0</v>
      </c>
      <c r="AZ54" s="111">
        <v>0</v>
      </c>
      <c r="BA54" s="111">
        <v>0</v>
      </c>
      <c r="BB54" s="111">
        <v>4.5010000000000003</v>
      </c>
      <c r="BC54" s="111">
        <v>0</v>
      </c>
      <c r="BD54" s="111">
        <v>1</v>
      </c>
      <c r="BE54" s="111">
        <v>0</v>
      </c>
      <c r="BF54" s="111">
        <v>0</v>
      </c>
      <c r="BG54" s="111">
        <v>0</v>
      </c>
      <c r="BH54" s="111">
        <v>23768.945</v>
      </c>
      <c r="BI54" s="111">
        <v>3372.1770000000001</v>
      </c>
      <c r="BJ54" s="111">
        <v>50762.226000000017</v>
      </c>
      <c r="BK54" s="111">
        <v>3626.6410000000001</v>
      </c>
      <c r="BL54" s="113"/>
      <c r="BM54" s="113"/>
    </row>
    <row r="55" spans="2:65" s="97" customFormat="1">
      <c r="B55" s="146" t="s">
        <v>340</v>
      </c>
      <c r="C55" s="147" t="s">
        <v>341</v>
      </c>
      <c r="D55" s="98">
        <v>0</v>
      </c>
      <c r="E55" s="98">
        <v>0</v>
      </c>
      <c r="F55" s="98">
        <v>0</v>
      </c>
      <c r="G55" s="98">
        <v>0</v>
      </c>
      <c r="H55" s="98">
        <v>0</v>
      </c>
      <c r="I55" s="98">
        <v>0</v>
      </c>
      <c r="J55" s="98">
        <v>0</v>
      </c>
      <c r="K55" s="98">
        <v>0</v>
      </c>
      <c r="L55" s="98">
        <v>0</v>
      </c>
      <c r="M55" s="98">
        <v>0</v>
      </c>
      <c r="N55" s="98">
        <v>0</v>
      </c>
      <c r="O55" s="98">
        <v>0</v>
      </c>
      <c r="P55" s="98">
        <v>0</v>
      </c>
      <c r="Q55" s="98">
        <v>0</v>
      </c>
      <c r="R55" s="98">
        <v>812.44100000000003</v>
      </c>
      <c r="S55" s="98">
        <v>0</v>
      </c>
      <c r="T55" s="98">
        <v>0</v>
      </c>
      <c r="U55" s="98">
        <v>0</v>
      </c>
      <c r="V55" s="98">
        <v>0</v>
      </c>
      <c r="W55" s="98">
        <v>0</v>
      </c>
      <c r="X55" s="98">
        <v>22.867999999999999</v>
      </c>
      <c r="Y55" s="98">
        <v>1.5860000000000001</v>
      </c>
      <c r="Z55" s="98">
        <v>5.0629999999999997</v>
      </c>
      <c r="AA55" s="98">
        <v>0</v>
      </c>
      <c r="AB55" s="98">
        <v>0</v>
      </c>
      <c r="AC55" s="98">
        <v>0</v>
      </c>
      <c r="AD55" s="98">
        <v>4.3049999999999997</v>
      </c>
      <c r="AE55" s="98">
        <v>28.82</v>
      </c>
      <c r="AF55" s="98">
        <v>1.1579999999999999</v>
      </c>
      <c r="AG55" s="98">
        <v>0.28299999999999997</v>
      </c>
      <c r="AH55" s="98">
        <v>21.437000000000001</v>
      </c>
      <c r="AI55" s="98">
        <v>0</v>
      </c>
      <c r="AJ55" s="98">
        <v>0</v>
      </c>
      <c r="AK55" s="98">
        <v>0</v>
      </c>
      <c r="AL55" s="98">
        <v>0</v>
      </c>
      <c r="AM55" s="98">
        <v>0</v>
      </c>
      <c r="AN55" s="98">
        <v>0</v>
      </c>
      <c r="AO55" s="98">
        <v>0</v>
      </c>
      <c r="AP55" s="98">
        <v>24.754000000000001</v>
      </c>
      <c r="AQ55" s="98">
        <v>0</v>
      </c>
      <c r="AR55" s="98">
        <v>0.85499999999999998</v>
      </c>
      <c r="AS55" s="98">
        <v>18.358000000000001</v>
      </c>
      <c r="AT55" s="98">
        <v>6.8419999999999996</v>
      </c>
      <c r="AU55" s="98">
        <v>0</v>
      </c>
      <c r="AV55" s="98">
        <v>0</v>
      </c>
      <c r="AW55" s="98">
        <v>0</v>
      </c>
      <c r="AX55" s="98">
        <v>0</v>
      </c>
      <c r="AY55" s="98">
        <v>0</v>
      </c>
      <c r="AZ55" s="98">
        <v>0</v>
      </c>
      <c r="BA55" s="98">
        <v>0</v>
      </c>
      <c r="BB55" s="98">
        <v>0</v>
      </c>
      <c r="BC55" s="98">
        <v>0</v>
      </c>
      <c r="BD55" s="98">
        <v>0</v>
      </c>
      <c r="BE55" s="98">
        <v>0</v>
      </c>
      <c r="BF55" s="98">
        <v>0</v>
      </c>
      <c r="BG55" s="98">
        <v>0</v>
      </c>
      <c r="BH55" s="98">
        <v>1179.0239999999999</v>
      </c>
      <c r="BI55" s="98">
        <v>133.989</v>
      </c>
      <c r="BJ55" s="98">
        <v>2261.7829999999999</v>
      </c>
      <c r="BK55" s="98">
        <v>50.81</v>
      </c>
      <c r="BL55" s="99"/>
      <c r="BM55" s="99"/>
    </row>
    <row r="56" spans="2:65" s="97" customFormat="1">
      <c r="B56" s="146" t="s">
        <v>342</v>
      </c>
      <c r="C56" s="147" t="s">
        <v>343</v>
      </c>
      <c r="D56" s="98">
        <v>0</v>
      </c>
      <c r="E56" s="98">
        <v>0</v>
      </c>
      <c r="F56" s="98">
        <v>0</v>
      </c>
      <c r="G56" s="98">
        <v>465.971</v>
      </c>
      <c r="H56" s="98">
        <v>0</v>
      </c>
      <c r="I56" s="98">
        <v>0</v>
      </c>
      <c r="J56" s="98">
        <v>0</v>
      </c>
      <c r="K56" s="98">
        <v>0</v>
      </c>
      <c r="L56" s="98">
        <v>0</v>
      </c>
      <c r="M56" s="98">
        <v>0</v>
      </c>
      <c r="N56" s="98">
        <v>0</v>
      </c>
      <c r="O56" s="98">
        <v>0</v>
      </c>
      <c r="P56" s="98">
        <v>0</v>
      </c>
      <c r="Q56" s="98">
        <v>0</v>
      </c>
      <c r="R56" s="98">
        <v>260.96800000000002</v>
      </c>
      <c r="S56" s="98">
        <v>0</v>
      </c>
      <c r="T56" s="98">
        <v>0</v>
      </c>
      <c r="U56" s="98">
        <v>0</v>
      </c>
      <c r="V56" s="98">
        <v>0</v>
      </c>
      <c r="W56" s="98">
        <v>0</v>
      </c>
      <c r="X56" s="98">
        <v>3.6880000000000002</v>
      </c>
      <c r="Y56" s="98">
        <v>0.218</v>
      </c>
      <c r="Z56" s="98">
        <v>8.2000000000000003E-2</v>
      </c>
      <c r="AA56" s="98">
        <v>0</v>
      </c>
      <c r="AB56" s="98">
        <v>0</v>
      </c>
      <c r="AC56" s="98">
        <v>0</v>
      </c>
      <c r="AD56" s="98">
        <v>3.323</v>
      </c>
      <c r="AE56" s="98">
        <v>3.5129999999999999</v>
      </c>
      <c r="AF56" s="98">
        <v>0.56799999999999995</v>
      </c>
      <c r="AG56" s="98">
        <v>0.60299999999999998</v>
      </c>
      <c r="AH56" s="98">
        <v>16.622</v>
      </c>
      <c r="AI56" s="98">
        <v>0</v>
      </c>
      <c r="AJ56" s="98">
        <v>0</v>
      </c>
      <c r="AK56" s="98">
        <v>0</v>
      </c>
      <c r="AL56" s="98">
        <v>0</v>
      </c>
      <c r="AM56" s="98">
        <v>0</v>
      </c>
      <c r="AN56" s="98">
        <v>0</v>
      </c>
      <c r="AO56" s="98">
        <v>0</v>
      </c>
      <c r="AP56" s="98">
        <v>27.902000000000001</v>
      </c>
      <c r="AQ56" s="98">
        <v>1.9179999999999999</v>
      </c>
      <c r="AR56" s="98">
        <v>21.628</v>
      </c>
      <c r="AS56" s="98">
        <v>53.453000000000003</v>
      </c>
      <c r="AT56" s="98">
        <v>0</v>
      </c>
      <c r="AU56" s="98">
        <v>4.7380000000000004</v>
      </c>
      <c r="AV56" s="98">
        <v>0</v>
      </c>
      <c r="AW56" s="98">
        <v>0</v>
      </c>
      <c r="AX56" s="98">
        <v>0</v>
      </c>
      <c r="AY56" s="98">
        <v>0</v>
      </c>
      <c r="AZ56" s="98">
        <v>0</v>
      </c>
      <c r="BA56" s="98">
        <v>0</v>
      </c>
      <c r="BB56" s="98">
        <v>0</v>
      </c>
      <c r="BC56" s="98">
        <v>0</v>
      </c>
      <c r="BD56" s="98">
        <v>0</v>
      </c>
      <c r="BE56" s="98">
        <v>0</v>
      </c>
      <c r="BF56" s="98">
        <v>0</v>
      </c>
      <c r="BG56" s="98">
        <v>0</v>
      </c>
      <c r="BH56" s="98">
        <v>888.39499999999998</v>
      </c>
      <c r="BI56" s="98">
        <v>253.047</v>
      </c>
      <c r="BJ56" s="98">
        <v>2006.6370000000002</v>
      </c>
      <c r="BK56" s="98">
        <v>109.64</v>
      </c>
      <c r="BL56" s="99"/>
      <c r="BM56" s="99"/>
    </row>
    <row r="57" spans="2:65" s="97" customFormat="1">
      <c r="B57" s="146" t="s">
        <v>344</v>
      </c>
      <c r="C57" s="147" t="s">
        <v>345</v>
      </c>
      <c r="D57" s="98">
        <v>0</v>
      </c>
      <c r="E57" s="98">
        <v>0</v>
      </c>
      <c r="F57" s="98">
        <v>0</v>
      </c>
      <c r="G57" s="98">
        <v>0</v>
      </c>
      <c r="H57" s="98">
        <v>0</v>
      </c>
      <c r="I57" s="98">
        <v>0</v>
      </c>
      <c r="J57" s="98">
        <v>0</v>
      </c>
      <c r="K57" s="98">
        <v>0</v>
      </c>
      <c r="L57" s="98">
        <v>0</v>
      </c>
      <c r="M57" s="98">
        <v>0</v>
      </c>
      <c r="N57" s="98">
        <v>0</v>
      </c>
      <c r="O57" s="98">
        <v>0</v>
      </c>
      <c r="P57" s="98">
        <v>0</v>
      </c>
      <c r="Q57" s="98">
        <v>0</v>
      </c>
      <c r="R57" s="98">
        <v>27</v>
      </c>
      <c r="S57" s="98">
        <v>0</v>
      </c>
      <c r="T57" s="98">
        <v>0</v>
      </c>
      <c r="U57" s="98">
        <v>0</v>
      </c>
      <c r="V57" s="98">
        <v>0</v>
      </c>
      <c r="W57" s="98">
        <v>0</v>
      </c>
      <c r="X57" s="98">
        <v>0.24099999999999999</v>
      </c>
      <c r="Y57" s="98">
        <v>0</v>
      </c>
      <c r="Z57" s="98">
        <v>2.4E-2</v>
      </c>
      <c r="AA57" s="98">
        <v>0</v>
      </c>
      <c r="AB57" s="98">
        <v>0</v>
      </c>
      <c r="AC57" s="98">
        <v>0</v>
      </c>
      <c r="AD57" s="98">
        <v>1.7999999999999999E-2</v>
      </c>
      <c r="AE57" s="98">
        <v>1.0409999999999999</v>
      </c>
      <c r="AF57" s="98">
        <v>0</v>
      </c>
      <c r="AG57" s="98">
        <v>7.3999999999999996E-2</v>
      </c>
      <c r="AH57" s="98">
        <v>1.18</v>
      </c>
      <c r="AI57" s="98">
        <v>0</v>
      </c>
      <c r="AJ57" s="98">
        <v>0</v>
      </c>
      <c r="AK57" s="98">
        <v>0</v>
      </c>
      <c r="AL57" s="98">
        <v>0</v>
      </c>
      <c r="AM57" s="98">
        <v>0</v>
      </c>
      <c r="AN57" s="98">
        <v>0</v>
      </c>
      <c r="AO57" s="98">
        <v>0</v>
      </c>
      <c r="AP57" s="98">
        <v>0</v>
      </c>
      <c r="AQ57" s="98">
        <v>0</v>
      </c>
      <c r="AR57" s="98">
        <v>5.806</v>
      </c>
      <c r="AS57" s="98">
        <v>61.811</v>
      </c>
      <c r="AT57" s="98">
        <v>0</v>
      </c>
      <c r="AU57" s="98">
        <v>0</v>
      </c>
      <c r="AV57" s="98">
        <v>0</v>
      </c>
      <c r="AW57" s="98">
        <v>0</v>
      </c>
      <c r="AX57" s="98">
        <v>0</v>
      </c>
      <c r="AY57" s="98">
        <v>0</v>
      </c>
      <c r="AZ57" s="98">
        <v>0</v>
      </c>
      <c r="BA57" s="98">
        <v>0</v>
      </c>
      <c r="BB57" s="98">
        <v>0</v>
      </c>
      <c r="BC57" s="98">
        <v>0</v>
      </c>
      <c r="BD57" s="98">
        <v>0</v>
      </c>
      <c r="BE57" s="98">
        <v>0</v>
      </c>
      <c r="BF57" s="98">
        <v>0</v>
      </c>
      <c r="BG57" s="98">
        <v>0</v>
      </c>
      <c r="BH57" s="98">
        <v>149.17099999999999</v>
      </c>
      <c r="BI57" s="98">
        <v>8.7420000000000009</v>
      </c>
      <c r="BJ57" s="98">
        <v>255.10799999999998</v>
      </c>
      <c r="BK57" s="98">
        <v>67.617000000000004</v>
      </c>
      <c r="BL57" s="99"/>
      <c r="BM57" s="99"/>
    </row>
    <row r="58" spans="2:65" s="97" customFormat="1" collapsed="1">
      <c r="B58" s="146" t="s">
        <v>346</v>
      </c>
      <c r="C58" s="147" t="s">
        <v>347</v>
      </c>
      <c r="D58" s="98">
        <v>0</v>
      </c>
      <c r="E58" s="98">
        <v>0</v>
      </c>
      <c r="F58" s="98">
        <v>0</v>
      </c>
      <c r="G58" s="98">
        <v>0</v>
      </c>
      <c r="H58" s="98">
        <v>0</v>
      </c>
      <c r="I58" s="98">
        <v>0</v>
      </c>
      <c r="J58" s="98">
        <v>0</v>
      </c>
      <c r="K58" s="98">
        <v>0</v>
      </c>
      <c r="L58" s="98">
        <v>0</v>
      </c>
      <c r="M58" s="98">
        <v>0</v>
      </c>
      <c r="N58" s="98">
        <v>0</v>
      </c>
      <c r="O58" s="98">
        <v>0</v>
      </c>
      <c r="P58" s="98">
        <v>0</v>
      </c>
      <c r="Q58" s="98">
        <v>0</v>
      </c>
      <c r="R58" s="98">
        <v>292.65300000000002</v>
      </c>
      <c r="S58" s="98">
        <v>0</v>
      </c>
      <c r="T58" s="98">
        <v>0</v>
      </c>
      <c r="U58" s="98">
        <v>0</v>
      </c>
      <c r="V58" s="98">
        <v>0</v>
      </c>
      <c r="W58" s="98">
        <v>0</v>
      </c>
      <c r="X58" s="98">
        <v>5.32</v>
      </c>
      <c r="Y58" s="98">
        <v>0</v>
      </c>
      <c r="Z58" s="98">
        <v>1.4E-2</v>
      </c>
      <c r="AA58" s="98">
        <v>0</v>
      </c>
      <c r="AB58" s="98">
        <v>0</v>
      </c>
      <c r="AC58" s="98">
        <v>0</v>
      </c>
      <c r="AD58" s="98">
        <v>0.189</v>
      </c>
      <c r="AE58" s="98">
        <v>3.1560000000000001</v>
      </c>
      <c r="AF58" s="98">
        <v>0</v>
      </c>
      <c r="AG58" s="98">
        <v>0.41099999999999998</v>
      </c>
      <c r="AH58" s="98">
        <v>17.802</v>
      </c>
      <c r="AI58" s="98">
        <v>0</v>
      </c>
      <c r="AJ58" s="98">
        <v>0</v>
      </c>
      <c r="AK58" s="98">
        <v>0</v>
      </c>
      <c r="AL58" s="98">
        <v>0</v>
      </c>
      <c r="AM58" s="98">
        <v>0</v>
      </c>
      <c r="AN58" s="98">
        <v>0</v>
      </c>
      <c r="AO58" s="98">
        <v>0</v>
      </c>
      <c r="AP58" s="98">
        <v>282.18599999999998</v>
      </c>
      <c r="AQ58" s="98">
        <v>20.359000000000002</v>
      </c>
      <c r="AR58" s="98">
        <v>116.846</v>
      </c>
      <c r="AS58" s="98">
        <v>178.86699999999999</v>
      </c>
      <c r="AT58" s="98">
        <v>1.9139999999999999</v>
      </c>
      <c r="AU58" s="98">
        <v>0</v>
      </c>
      <c r="AV58" s="98">
        <v>0</v>
      </c>
      <c r="AW58" s="98">
        <v>0</v>
      </c>
      <c r="AX58" s="98">
        <v>0</v>
      </c>
      <c r="AY58" s="98">
        <v>0</v>
      </c>
      <c r="AZ58" s="98">
        <v>0</v>
      </c>
      <c r="BA58" s="98">
        <v>0</v>
      </c>
      <c r="BB58" s="98">
        <v>0</v>
      </c>
      <c r="BC58" s="98">
        <v>0</v>
      </c>
      <c r="BD58" s="98">
        <v>0</v>
      </c>
      <c r="BE58" s="98">
        <v>0</v>
      </c>
      <c r="BF58" s="98">
        <v>0</v>
      </c>
      <c r="BG58" s="98">
        <v>0</v>
      </c>
      <c r="BH58" s="98">
        <v>851.62599999999998</v>
      </c>
      <c r="BI58" s="98">
        <v>255.476</v>
      </c>
      <c r="BJ58" s="98">
        <v>2026.819</v>
      </c>
      <c r="BK58" s="98">
        <v>600.17200000000003</v>
      </c>
      <c r="BL58" s="99"/>
      <c r="BM58" s="99"/>
    </row>
    <row r="59" spans="2:65" s="199" customFormat="1">
      <c r="B59" s="195" t="s">
        <v>348</v>
      </c>
      <c r="C59" s="196" t="s">
        <v>349</v>
      </c>
      <c r="D59" s="197">
        <v>0</v>
      </c>
      <c r="E59" s="197">
        <v>0</v>
      </c>
      <c r="F59" s="197">
        <v>0</v>
      </c>
      <c r="G59" s="197">
        <v>657.60400000000004</v>
      </c>
      <c r="H59" s="197">
        <v>0</v>
      </c>
      <c r="I59" s="197">
        <v>0</v>
      </c>
      <c r="J59" s="197">
        <v>0</v>
      </c>
      <c r="K59" s="197">
        <v>0</v>
      </c>
      <c r="L59" s="197">
        <v>0</v>
      </c>
      <c r="M59" s="197">
        <v>0</v>
      </c>
      <c r="N59" s="197">
        <v>0</v>
      </c>
      <c r="O59" s="197">
        <v>0</v>
      </c>
      <c r="P59" s="197">
        <v>0</v>
      </c>
      <c r="Q59" s="197">
        <v>0</v>
      </c>
      <c r="R59" s="197">
        <v>1788.0070000000001</v>
      </c>
      <c r="S59" s="197">
        <v>0</v>
      </c>
      <c r="T59" s="197">
        <v>0</v>
      </c>
      <c r="U59" s="197">
        <v>0</v>
      </c>
      <c r="V59" s="197">
        <v>0</v>
      </c>
      <c r="W59" s="197">
        <v>673.02599999999995</v>
      </c>
      <c r="X59" s="197">
        <v>32.597000000000001</v>
      </c>
      <c r="Y59" s="197">
        <v>83.509</v>
      </c>
      <c r="Z59" s="197">
        <v>23.651</v>
      </c>
      <c r="AA59" s="197">
        <v>0</v>
      </c>
      <c r="AB59" s="197">
        <v>0</v>
      </c>
      <c r="AC59" s="197">
        <v>0</v>
      </c>
      <c r="AD59" s="197">
        <v>9.4329999999999998</v>
      </c>
      <c r="AE59" s="197">
        <v>17.648</v>
      </c>
      <c r="AF59" s="197">
        <v>11.587999999999999</v>
      </c>
      <c r="AG59" s="197">
        <v>1.4870000000000001</v>
      </c>
      <c r="AH59" s="197">
        <v>161.374</v>
      </c>
      <c r="AI59" s="197">
        <v>0</v>
      </c>
      <c r="AJ59" s="197">
        <v>0</v>
      </c>
      <c r="AK59" s="197">
        <v>0</v>
      </c>
      <c r="AL59" s="197">
        <v>0</v>
      </c>
      <c r="AM59" s="197">
        <v>0</v>
      </c>
      <c r="AN59" s="197">
        <v>0</v>
      </c>
      <c r="AO59" s="197">
        <v>0</v>
      </c>
      <c r="AP59" s="197">
        <v>215.827</v>
      </c>
      <c r="AQ59" s="197">
        <v>6.6619999999999999</v>
      </c>
      <c r="AR59" s="197">
        <v>190.392</v>
      </c>
      <c r="AS59" s="197">
        <v>35.686999999999998</v>
      </c>
      <c r="AT59" s="197">
        <v>6.1980000000000004</v>
      </c>
      <c r="AU59" s="197">
        <v>0</v>
      </c>
      <c r="AV59" s="197">
        <v>0</v>
      </c>
      <c r="AW59" s="197">
        <v>0</v>
      </c>
      <c r="AX59" s="197">
        <v>0</v>
      </c>
      <c r="AY59" s="197">
        <v>0</v>
      </c>
      <c r="AZ59" s="197">
        <v>0</v>
      </c>
      <c r="BA59" s="197">
        <v>0</v>
      </c>
      <c r="BB59" s="197">
        <v>0</v>
      </c>
      <c r="BC59" s="197">
        <v>0</v>
      </c>
      <c r="BD59" s="197">
        <v>0</v>
      </c>
      <c r="BE59" s="197">
        <v>0</v>
      </c>
      <c r="BF59" s="197">
        <v>0</v>
      </c>
      <c r="BG59" s="197">
        <v>0</v>
      </c>
      <c r="BH59" s="197">
        <v>4716.4110000000001</v>
      </c>
      <c r="BI59" s="197">
        <v>2357.7649999999999</v>
      </c>
      <c r="BJ59" s="197">
        <v>10988.865999999998</v>
      </c>
      <c r="BK59" s="197">
        <v>1127.7929999999999</v>
      </c>
      <c r="BL59" s="198"/>
      <c r="BM59" s="198"/>
    </row>
    <row r="60" spans="2:65" s="97" customFormat="1">
      <c r="B60" s="146" t="s">
        <v>350</v>
      </c>
      <c r="C60" s="147" t="s">
        <v>351</v>
      </c>
      <c r="D60" s="98">
        <v>0</v>
      </c>
      <c r="E60" s="98">
        <v>0</v>
      </c>
      <c r="F60" s="98">
        <v>0</v>
      </c>
      <c r="G60" s="98">
        <v>2361.35</v>
      </c>
      <c r="H60" s="98">
        <v>0</v>
      </c>
      <c r="I60" s="98">
        <v>0</v>
      </c>
      <c r="J60" s="98">
        <v>0</v>
      </c>
      <c r="K60" s="98">
        <v>0</v>
      </c>
      <c r="L60" s="98">
        <v>0</v>
      </c>
      <c r="M60" s="98">
        <v>0</v>
      </c>
      <c r="N60" s="98">
        <v>0</v>
      </c>
      <c r="O60" s="98">
        <v>0</v>
      </c>
      <c r="P60" s="98">
        <v>0</v>
      </c>
      <c r="Q60" s="98">
        <v>0</v>
      </c>
      <c r="R60" s="98">
        <v>598.26900000000001</v>
      </c>
      <c r="S60" s="98">
        <v>0</v>
      </c>
      <c r="T60" s="98">
        <v>0</v>
      </c>
      <c r="U60" s="98">
        <v>0</v>
      </c>
      <c r="V60" s="98">
        <v>0</v>
      </c>
      <c r="W60" s="98">
        <v>0</v>
      </c>
      <c r="X60" s="98">
        <v>16.216000000000001</v>
      </c>
      <c r="Y60" s="98">
        <v>5.0000000000000001E-3</v>
      </c>
      <c r="Z60" s="98">
        <v>0.22900000000000001</v>
      </c>
      <c r="AA60" s="98">
        <v>0</v>
      </c>
      <c r="AB60" s="98">
        <v>0</v>
      </c>
      <c r="AC60" s="98">
        <v>0</v>
      </c>
      <c r="AD60" s="98">
        <v>1.6879999999999999</v>
      </c>
      <c r="AE60" s="98">
        <v>136.75</v>
      </c>
      <c r="AF60" s="98">
        <v>2.9169999999999998</v>
      </c>
      <c r="AG60" s="98">
        <v>4</v>
      </c>
      <c r="AH60" s="98">
        <v>257.04700000000003</v>
      </c>
      <c r="AI60" s="98">
        <v>0</v>
      </c>
      <c r="AJ60" s="98">
        <v>0</v>
      </c>
      <c r="AK60" s="98">
        <v>0</v>
      </c>
      <c r="AL60" s="98">
        <v>0</v>
      </c>
      <c r="AM60" s="98">
        <v>0</v>
      </c>
      <c r="AN60" s="98">
        <v>0</v>
      </c>
      <c r="AO60" s="98">
        <v>0</v>
      </c>
      <c r="AP60" s="98">
        <v>699.05100000000004</v>
      </c>
      <c r="AQ60" s="98">
        <v>0</v>
      </c>
      <c r="AR60" s="98">
        <v>0</v>
      </c>
      <c r="AS60" s="98">
        <v>0.44900000000000001</v>
      </c>
      <c r="AT60" s="98">
        <v>0</v>
      </c>
      <c r="AU60" s="98">
        <v>0</v>
      </c>
      <c r="AV60" s="98">
        <v>0</v>
      </c>
      <c r="AW60" s="98">
        <v>0</v>
      </c>
      <c r="AX60" s="98">
        <v>0</v>
      </c>
      <c r="AY60" s="98">
        <v>0</v>
      </c>
      <c r="AZ60" s="98">
        <v>0</v>
      </c>
      <c r="BA60" s="98">
        <v>0</v>
      </c>
      <c r="BB60" s="98">
        <v>0</v>
      </c>
      <c r="BC60" s="98">
        <v>0</v>
      </c>
      <c r="BD60" s="98">
        <v>0</v>
      </c>
      <c r="BE60" s="98">
        <v>0</v>
      </c>
      <c r="BF60" s="98">
        <v>0</v>
      </c>
      <c r="BG60" s="98">
        <v>0</v>
      </c>
      <c r="BH60" s="98">
        <v>1008.274</v>
      </c>
      <c r="BI60" s="98">
        <v>0.33400000000000002</v>
      </c>
      <c r="BJ60" s="98">
        <v>5086.5789999999997</v>
      </c>
      <c r="BK60" s="98">
        <v>699.5</v>
      </c>
      <c r="BL60" s="99"/>
      <c r="BM60" s="99"/>
    </row>
    <row r="61" spans="2:65" s="205" customFormat="1">
      <c r="B61" s="201" t="s">
        <v>352</v>
      </c>
      <c r="C61" s="202" t="s">
        <v>353</v>
      </c>
      <c r="D61" s="203">
        <v>0</v>
      </c>
      <c r="E61" s="203">
        <v>900.23</v>
      </c>
      <c r="F61" s="203">
        <v>0</v>
      </c>
      <c r="G61" s="203">
        <v>0</v>
      </c>
      <c r="H61" s="203">
        <v>0</v>
      </c>
      <c r="I61" s="203">
        <v>0</v>
      </c>
      <c r="J61" s="203">
        <v>0</v>
      </c>
      <c r="K61" s="203">
        <v>0</v>
      </c>
      <c r="L61" s="203">
        <v>719.91099999999994</v>
      </c>
      <c r="M61" s="203">
        <v>0</v>
      </c>
      <c r="N61" s="203">
        <v>1842.117</v>
      </c>
      <c r="O61" s="203">
        <v>44.777999999999999</v>
      </c>
      <c r="P61" s="203">
        <v>353.68299999999999</v>
      </c>
      <c r="Q61" s="203">
        <v>416.21199999999999</v>
      </c>
      <c r="R61" s="203">
        <v>1247.2249999999999</v>
      </c>
      <c r="S61" s="203">
        <v>0</v>
      </c>
      <c r="T61" s="203">
        <v>0</v>
      </c>
      <c r="U61" s="203">
        <v>0</v>
      </c>
      <c r="V61" s="203">
        <v>0</v>
      </c>
      <c r="W61" s="203">
        <v>0</v>
      </c>
      <c r="X61" s="203">
        <v>26.753</v>
      </c>
      <c r="Y61" s="203">
        <v>19.042999999999999</v>
      </c>
      <c r="Z61" s="203">
        <v>0.13100000000000001</v>
      </c>
      <c r="AA61" s="203">
        <v>0</v>
      </c>
      <c r="AB61" s="203">
        <v>0</v>
      </c>
      <c r="AC61" s="203">
        <v>7.0000000000000001E-3</v>
      </c>
      <c r="AD61" s="203">
        <v>0.33500000000000002</v>
      </c>
      <c r="AE61" s="203">
        <v>12.895</v>
      </c>
      <c r="AF61" s="203">
        <v>6.7489999999999997</v>
      </c>
      <c r="AG61" s="203">
        <v>3.0000000000000001E-3</v>
      </c>
      <c r="AH61" s="203">
        <v>11.083</v>
      </c>
      <c r="AI61" s="203">
        <v>0</v>
      </c>
      <c r="AJ61" s="203">
        <v>0</v>
      </c>
      <c r="AK61" s="203">
        <v>0</v>
      </c>
      <c r="AL61" s="203">
        <v>0</v>
      </c>
      <c r="AM61" s="203">
        <v>0</v>
      </c>
      <c r="AN61" s="203">
        <v>0</v>
      </c>
      <c r="AO61" s="203">
        <v>0</v>
      </c>
      <c r="AP61" s="203">
        <v>3.984</v>
      </c>
      <c r="AQ61" s="203">
        <v>0</v>
      </c>
      <c r="AR61" s="203">
        <v>0</v>
      </c>
      <c r="AS61" s="203">
        <v>7.2869999999999999</v>
      </c>
      <c r="AT61" s="203">
        <v>0</v>
      </c>
      <c r="AU61" s="203">
        <v>0</v>
      </c>
      <c r="AV61" s="203">
        <v>0</v>
      </c>
      <c r="AW61" s="203">
        <v>0</v>
      </c>
      <c r="AX61" s="203">
        <v>0</v>
      </c>
      <c r="AY61" s="203">
        <v>0</v>
      </c>
      <c r="AZ61" s="203">
        <v>0</v>
      </c>
      <c r="BA61" s="203">
        <v>0</v>
      </c>
      <c r="BB61" s="203">
        <v>0</v>
      </c>
      <c r="BC61" s="203">
        <v>0</v>
      </c>
      <c r="BD61" s="203">
        <v>0</v>
      </c>
      <c r="BE61" s="203">
        <v>0</v>
      </c>
      <c r="BF61" s="203">
        <v>0</v>
      </c>
      <c r="BG61" s="203">
        <v>0</v>
      </c>
      <c r="BH61" s="203">
        <v>4556.7380000000003</v>
      </c>
      <c r="BI61" s="203">
        <v>6.2039999999999997</v>
      </c>
      <c r="BJ61" s="203">
        <v>10175.367999999999</v>
      </c>
      <c r="BK61" s="203">
        <v>409.733</v>
      </c>
      <c r="BL61" s="204"/>
      <c r="BM61" s="204"/>
    </row>
    <row r="62" spans="2:65" s="210" customFormat="1">
      <c r="B62" s="206" t="s">
        <v>126</v>
      </c>
      <c r="C62" s="207" t="s">
        <v>354</v>
      </c>
      <c r="D62" s="208">
        <v>0</v>
      </c>
      <c r="E62" s="208">
        <v>148.309</v>
      </c>
      <c r="F62" s="208">
        <v>0</v>
      </c>
      <c r="G62" s="208">
        <v>193.52799999999999</v>
      </c>
      <c r="H62" s="208">
        <v>0</v>
      </c>
      <c r="I62" s="208">
        <v>0</v>
      </c>
      <c r="J62" s="208">
        <v>0</v>
      </c>
      <c r="K62" s="208">
        <v>0</v>
      </c>
      <c r="L62" s="208">
        <v>0</v>
      </c>
      <c r="M62" s="208">
        <v>0</v>
      </c>
      <c r="N62" s="208">
        <v>0</v>
      </c>
      <c r="O62" s="208">
        <v>0</v>
      </c>
      <c r="P62" s="208">
        <v>0</v>
      </c>
      <c r="Q62" s="208">
        <v>0</v>
      </c>
      <c r="R62" s="208">
        <v>382.57400000000001</v>
      </c>
      <c r="S62" s="208">
        <v>0</v>
      </c>
      <c r="T62" s="208">
        <v>0</v>
      </c>
      <c r="U62" s="208">
        <v>0</v>
      </c>
      <c r="V62" s="208">
        <v>0</v>
      </c>
      <c r="W62" s="208">
        <v>0</v>
      </c>
      <c r="X62" s="208">
        <v>12.01</v>
      </c>
      <c r="Y62" s="208">
        <v>0.158</v>
      </c>
      <c r="Z62" s="208">
        <v>0</v>
      </c>
      <c r="AA62" s="208">
        <v>0</v>
      </c>
      <c r="AB62" s="208">
        <v>0</v>
      </c>
      <c r="AC62" s="208">
        <v>0</v>
      </c>
      <c r="AD62" s="208">
        <v>0.10299999999999999</v>
      </c>
      <c r="AE62" s="208">
        <v>3.1560000000000001</v>
      </c>
      <c r="AF62" s="208">
        <v>0.06</v>
      </c>
      <c r="AG62" s="208">
        <v>4.5999999999999999E-2</v>
      </c>
      <c r="AH62" s="208">
        <v>12.161</v>
      </c>
      <c r="AI62" s="208">
        <v>0</v>
      </c>
      <c r="AJ62" s="208">
        <v>0</v>
      </c>
      <c r="AK62" s="208">
        <v>0</v>
      </c>
      <c r="AL62" s="208">
        <v>0</v>
      </c>
      <c r="AM62" s="208">
        <v>0</v>
      </c>
      <c r="AN62" s="208">
        <v>0</v>
      </c>
      <c r="AO62" s="208">
        <v>0</v>
      </c>
      <c r="AP62" s="208">
        <v>0</v>
      </c>
      <c r="AQ62" s="208">
        <v>0</v>
      </c>
      <c r="AR62" s="208">
        <v>0</v>
      </c>
      <c r="AS62" s="208">
        <v>0</v>
      </c>
      <c r="AT62" s="208">
        <v>0</v>
      </c>
      <c r="AU62" s="208">
        <v>0</v>
      </c>
      <c r="AV62" s="208">
        <v>0</v>
      </c>
      <c r="AW62" s="208">
        <v>0</v>
      </c>
      <c r="AX62" s="208">
        <v>0</v>
      </c>
      <c r="AY62" s="208">
        <v>0</v>
      </c>
      <c r="AZ62" s="208">
        <v>0</v>
      </c>
      <c r="BA62" s="208">
        <v>0</v>
      </c>
      <c r="BB62" s="208">
        <v>0</v>
      </c>
      <c r="BC62" s="208">
        <v>0</v>
      </c>
      <c r="BD62" s="208">
        <v>0</v>
      </c>
      <c r="BE62" s="208">
        <v>0</v>
      </c>
      <c r="BF62" s="208">
        <v>0</v>
      </c>
      <c r="BG62" s="208">
        <v>0</v>
      </c>
      <c r="BH62" s="208">
        <v>841.06600000000003</v>
      </c>
      <c r="BI62" s="208">
        <v>3.9249999999999998</v>
      </c>
      <c r="BJ62" s="208">
        <v>1597.0959999999998</v>
      </c>
      <c r="BK62" s="208">
        <v>0</v>
      </c>
      <c r="BL62" s="209"/>
      <c r="BM62" s="209"/>
    </row>
    <row r="63" spans="2:65" s="215" customFormat="1">
      <c r="B63" s="211" t="s">
        <v>355</v>
      </c>
      <c r="C63" s="212" t="s">
        <v>356</v>
      </c>
      <c r="D63" s="213">
        <v>0</v>
      </c>
      <c r="E63" s="213">
        <v>0</v>
      </c>
      <c r="F63" s="213">
        <v>0</v>
      </c>
      <c r="G63" s="213">
        <v>0</v>
      </c>
      <c r="H63" s="213">
        <v>0</v>
      </c>
      <c r="I63" s="213">
        <v>0</v>
      </c>
      <c r="J63" s="213">
        <v>0</v>
      </c>
      <c r="K63" s="213">
        <v>0</v>
      </c>
      <c r="L63" s="213">
        <v>0</v>
      </c>
      <c r="M63" s="213">
        <v>0</v>
      </c>
      <c r="N63" s="213">
        <v>0</v>
      </c>
      <c r="O63" s="213">
        <v>0</v>
      </c>
      <c r="P63" s="213">
        <v>0</v>
      </c>
      <c r="Q63" s="213">
        <v>0</v>
      </c>
      <c r="R63" s="213">
        <v>1285.3109999999999</v>
      </c>
      <c r="S63" s="213">
        <v>0</v>
      </c>
      <c r="T63" s="213">
        <v>0</v>
      </c>
      <c r="U63" s="213">
        <v>0</v>
      </c>
      <c r="V63" s="213">
        <v>0</v>
      </c>
      <c r="W63" s="213">
        <v>0</v>
      </c>
      <c r="X63" s="213">
        <v>26.971</v>
      </c>
      <c r="Y63" s="213">
        <v>0.52300000000000002</v>
      </c>
      <c r="Z63" s="213">
        <v>3.3759999999999999</v>
      </c>
      <c r="AA63" s="213">
        <v>0</v>
      </c>
      <c r="AB63" s="213">
        <v>0</v>
      </c>
      <c r="AC63" s="213">
        <v>2.8000000000000001E-2</v>
      </c>
      <c r="AD63" s="213">
        <v>5.1710000000000003</v>
      </c>
      <c r="AE63" s="213">
        <v>27.882000000000001</v>
      </c>
      <c r="AF63" s="213">
        <v>3.5649999999999999</v>
      </c>
      <c r="AG63" s="213">
        <v>0.41599999999999998</v>
      </c>
      <c r="AH63" s="213">
        <v>5.1280000000000001</v>
      </c>
      <c r="AI63" s="213">
        <v>0</v>
      </c>
      <c r="AJ63" s="213">
        <v>0</v>
      </c>
      <c r="AK63" s="213">
        <v>0</v>
      </c>
      <c r="AL63" s="213">
        <v>0</v>
      </c>
      <c r="AM63" s="213">
        <v>0</v>
      </c>
      <c r="AN63" s="213">
        <v>0</v>
      </c>
      <c r="AO63" s="213">
        <v>0</v>
      </c>
      <c r="AP63" s="213">
        <v>0</v>
      </c>
      <c r="AQ63" s="213">
        <v>0</v>
      </c>
      <c r="AR63" s="213">
        <v>1.6379999999999999</v>
      </c>
      <c r="AS63" s="213">
        <v>79.453000000000003</v>
      </c>
      <c r="AT63" s="213">
        <v>0</v>
      </c>
      <c r="AU63" s="213">
        <v>0</v>
      </c>
      <c r="AV63" s="213">
        <v>0</v>
      </c>
      <c r="AW63" s="213">
        <v>0</v>
      </c>
      <c r="AX63" s="213">
        <v>0</v>
      </c>
      <c r="AY63" s="213">
        <v>0</v>
      </c>
      <c r="AZ63" s="213">
        <v>0</v>
      </c>
      <c r="BA63" s="213">
        <v>0</v>
      </c>
      <c r="BB63" s="213">
        <v>0</v>
      </c>
      <c r="BC63" s="213">
        <v>0</v>
      </c>
      <c r="BD63" s="213">
        <v>0</v>
      </c>
      <c r="BE63" s="213">
        <v>0</v>
      </c>
      <c r="BF63" s="213">
        <v>0</v>
      </c>
      <c r="BG63" s="213">
        <v>0</v>
      </c>
      <c r="BH63" s="213">
        <v>7321.2389999999996</v>
      </c>
      <c r="BI63" s="213">
        <v>305.09800000000001</v>
      </c>
      <c r="BJ63" s="213">
        <v>9065.7989999999991</v>
      </c>
      <c r="BK63" s="213">
        <v>81.090999999999994</v>
      </c>
      <c r="BL63" s="214"/>
      <c r="BM63" s="214"/>
    </row>
    <row r="64" spans="2:65" s="215" customFormat="1">
      <c r="B64" s="211" t="s">
        <v>357</v>
      </c>
      <c r="C64" s="212" t="s">
        <v>358</v>
      </c>
      <c r="D64" s="213">
        <v>0</v>
      </c>
      <c r="E64" s="213">
        <v>0</v>
      </c>
      <c r="F64" s="213">
        <v>0</v>
      </c>
      <c r="G64" s="213">
        <v>0</v>
      </c>
      <c r="H64" s="213">
        <v>0</v>
      </c>
      <c r="I64" s="213">
        <v>0</v>
      </c>
      <c r="J64" s="213">
        <v>0</v>
      </c>
      <c r="K64" s="213">
        <v>0</v>
      </c>
      <c r="L64" s="213">
        <v>0</v>
      </c>
      <c r="M64" s="213">
        <v>0</v>
      </c>
      <c r="N64" s="213">
        <v>0</v>
      </c>
      <c r="O64" s="213">
        <v>0</v>
      </c>
      <c r="P64" s="213">
        <v>0</v>
      </c>
      <c r="Q64" s="213">
        <v>33.320999999999998</v>
      </c>
      <c r="R64" s="213">
        <v>699.03399999999999</v>
      </c>
      <c r="S64" s="213">
        <v>0</v>
      </c>
      <c r="T64" s="213">
        <v>0</v>
      </c>
      <c r="U64" s="213">
        <v>0</v>
      </c>
      <c r="V64" s="213">
        <v>0</v>
      </c>
      <c r="W64" s="213">
        <v>0</v>
      </c>
      <c r="X64" s="213">
        <v>28.260999999999999</v>
      </c>
      <c r="Y64" s="213">
        <v>1.8819999999999999</v>
      </c>
      <c r="Z64" s="213">
        <v>23.181000000000001</v>
      </c>
      <c r="AA64" s="213">
        <v>3.0000000000000001E-3</v>
      </c>
      <c r="AB64" s="213">
        <v>0</v>
      </c>
      <c r="AC64" s="213">
        <v>0</v>
      </c>
      <c r="AD64" s="213">
        <v>0.96099999999999997</v>
      </c>
      <c r="AE64" s="213">
        <v>101.648</v>
      </c>
      <c r="AF64" s="213">
        <v>12.209</v>
      </c>
      <c r="AG64" s="213">
        <v>0.27100000000000002</v>
      </c>
      <c r="AH64" s="213">
        <v>62.631999999999998</v>
      </c>
      <c r="AI64" s="213">
        <v>0</v>
      </c>
      <c r="AJ64" s="213">
        <v>0</v>
      </c>
      <c r="AK64" s="213">
        <v>0</v>
      </c>
      <c r="AL64" s="213">
        <v>0</v>
      </c>
      <c r="AM64" s="213">
        <v>0</v>
      </c>
      <c r="AN64" s="213">
        <v>0</v>
      </c>
      <c r="AO64" s="213">
        <v>0</v>
      </c>
      <c r="AP64" s="213">
        <v>0</v>
      </c>
      <c r="AQ64" s="213">
        <v>0</v>
      </c>
      <c r="AR64" s="213">
        <v>12.000999999999999</v>
      </c>
      <c r="AS64" s="213">
        <v>0.19500000000000001</v>
      </c>
      <c r="AT64" s="213">
        <v>0</v>
      </c>
      <c r="AU64" s="213">
        <v>0</v>
      </c>
      <c r="AV64" s="213">
        <v>0</v>
      </c>
      <c r="AW64" s="213">
        <v>0</v>
      </c>
      <c r="AX64" s="213">
        <v>0</v>
      </c>
      <c r="AY64" s="213">
        <v>0</v>
      </c>
      <c r="AZ64" s="213">
        <v>0</v>
      </c>
      <c r="BA64" s="213">
        <v>0</v>
      </c>
      <c r="BB64" s="213">
        <v>0</v>
      </c>
      <c r="BC64" s="213">
        <v>0</v>
      </c>
      <c r="BD64" s="213">
        <v>0</v>
      </c>
      <c r="BE64" s="213">
        <v>0</v>
      </c>
      <c r="BF64" s="213">
        <v>0</v>
      </c>
      <c r="BG64" s="213">
        <v>0</v>
      </c>
      <c r="BH64" s="213">
        <v>1881.2349999999999</v>
      </c>
      <c r="BI64" s="213">
        <v>47.548000000000002</v>
      </c>
      <c r="BJ64" s="213">
        <v>2904.3819999999996</v>
      </c>
      <c r="BK64" s="213">
        <v>12.196</v>
      </c>
      <c r="BL64" s="214"/>
      <c r="BM64" s="214"/>
    </row>
    <row r="65" spans="2:65" s="97" customFormat="1">
      <c r="B65" s="146" t="s">
        <v>129</v>
      </c>
      <c r="C65" s="147" t="s">
        <v>359</v>
      </c>
      <c r="D65" s="98">
        <v>0</v>
      </c>
      <c r="E65" s="98">
        <v>2034.8789999999999</v>
      </c>
      <c r="F65" s="98">
        <v>0</v>
      </c>
      <c r="G65" s="98">
        <v>0</v>
      </c>
      <c r="H65" s="98">
        <v>0</v>
      </c>
      <c r="I65" s="98">
        <v>0</v>
      </c>
      <c r="J65" s="98">
        <v>0</v>
      </c>
      <c r="K65" s="98">
        <v>1.123</v>
      </c>
      <c r="L65" s="98">
        <v>0</v>
      </c>
      <c r="M65" s="98">
        <v>0</v>
      </c>
      <c r="N65" s="98">
        <v>0</v>
      </c>
      <c r="O65" s="98">
        <v>0</v>
      </c>
      <c r="P65" s="98">
        <v>0</v>
      </c>
      <c r="Q65" s="98">
        <v>230.262</v>
      </c>
      <c r="R65" s="98">
        <v>152.13300000000001</v>
      </c>
      <c r="S65" s="98">
        <v>0</v>
      </c>
      <c r="T65" s="98">
        <v>0</v>
      </c>
      <c r="U65" s="98">
        <v>0</v>
      </c>
      <c r="V65" s="98">
        <v>0</v>
      </c>
      <c r="W65" s="98">
        <v>85.884</v>
      </c>
      <c r="X65" s="98">
        <v>637.08000000000004</v>
      </c>
      <c r="Y65" s="98">
        <v>137.50700000000001</v>
      </c>
      <c r="Z65" s="98">
        <v>4.2539999999999996</v>
      </c>
      <c r="AA65" s="98">
        <v>0</v>
      </c>
      <c r="AB65" s="98">
        <v>0</v>
      </c>
      <c r="AC65" s="98">
        <v>0</v>
      </c>
      <c r="AD65" s="98">
        <v>42.588999999999999</v>
      </c>
      <c r="AE65" s="98">
        <v>154.76</v>
      </c>
      <c r="AF65" s="98">
        <v>3.5979999999999999</v>
      </c>
      <c r="AG65" s="98">
        <v>1.427</v>
      </c>
      <c r="AH65" s="98">
        <v>150.268</v>
      </c>
      <c r="AI65" s="98">
        <v>0</v>
      </c>
      <c r="AJ65" s="98">
        <v>0</v>
      </c>
      <c r="AK65" s="98">
        <v>0</v>
      </c>
      <c r="AL65" s="98">
        <v>0</v>
      </c>
      <c r="AM65" s="98">
        <v>0</v>
      </c>
      <c r="AN65" s="98">
        <v>0</v>
      </c>
      <c r="AO65" s="98">
        <v>0</v>
      </c>
      <c r="AP65" s="98">
        <v>212.33500000000001</v>
      </c>
      <c r="AQ65" s="98">
        <v>82.855000000000004</v>
      </c>
      <c r="AR65" s="98">
        <v>33.439</v>
      </c>
      <c r="AS65" s="98">
        <v>44.372999999999998</v>
      </c>
      <c r="AT65" s="98">
        <v>3.702</v>
      </c>
      <c r="AU65" s="98">
        <v>0</v>
      </c>
      <c r="AV65" s="98">
        <v>0</v>
      </c>
      <c r="AW65" s="98">
        <v>0</v>
      </c>
      <c r="AX65" s="98">
        <v>0</v>
      </c>
      <c r="AY65" s="98">
        <v>0</v>
      </c>
      <c r="AZ65" s="98">
        <v>0</v>
      </c>
      <c r="BA65" s="98">
        <v>0</v>
      </c>
      <c r="BB65" s="98">
        <v>4.5010000000000003</v>
      </c>
      <c r="BC65" s="98">
        <v>0</v>
      </c>
      <c r="BD65" s="98">
        <v>1</v>
      </c>
      <c r="BE65" s="98">
        <v>0</v>
      </c>
      <c r="BF65" s="98">
        <v>0</v>
      </c>
      <c r="BG65" s="98">
        <v>0</v>
      </c>
      <c r="BH65" s="98">
        <v>375.76600000000002</v>
      </c>
      <c r="BI65" s="98">
        <v>4.9000000000000002E-2</v>
      </c>
      <c r="BJ65" s="98">
        <v>4393.7839999999997</v>
      </c>
      <c r="BK65" s="98">
        <v>468.089</v>
      </c>
      <c r="BL65" s="99"/>
      <c r="BM65" s="99"/>
    </row>
    <row r="66" spans="2:65" s="97" customFormat="1">
      <c r="B66" s="100" t="s">
        <v>131</v>
      </c>
      <c r="C66" s="145" t="s">
        <v>360</v>
      </c>
      <c r="D66" s="98">
        <v>0</v>
      </c>
      <c r="E66" s="98">
        <v>0</v>
      </c>
      <c r="F66" s="98">
        <v>0</v>
      </c>
      <c r="G66" s="98">
        <v>0</v>
      </c>
      <c r="H66" s="98">
        <v>0</v>
      </c>
      <c r="I66" s="98">
        <v>3.1E-2</v>
      </c>
      <c r="J66" s="98">
        <v>0</v>
      </c>
      <c r="K66" s="98">
        <v>0.54600000000000004</v>
      </c>
      <c r="L66" s="98">
        <v>0</v>
      </c>
      <c r="M66" s="98">
        <v>0</v>
      </c>
      <c r="N66" s="98">
        <v>0</v>
      </c>
      <c r="O66" s="98">
        <v>0</v>
      </c>
      <c r="P66" s="98">
        <v>0</v>
      </c>
      <c r="Q66" s="98">
        <v>0</v>
      </c>
      <c r="R66" s="98">
        <v>0.13</v>
      </c>
      <c r="S66" s="98">
        <v>0</v>
      </c>
      <c r="T66" s="98">
        <v>0</v>
      </c>
      <c r="U66" s="98">
        <v>0</v>
      </c>
      <c r="V66" s="98">
        <v>0</v>
      </c>
      <c r="W66" s="98">
        <v>0</v>
      </c>
      <c r="X66" s="98">
        <v>20.148</v>
      </c>
      <c r="Y66" s="98">
        <v>0</v>
      </c>
      <c r="Z66" s="98">
        <v>10.747</v>
      </c>
      <c r="AA66" s="98">
        <v>0</v>
      </c>
      <c r="AB66" s="98">
        <v>0</v>
      </c>
      <c r="AC66" s="98">
        <v>0</v>
      </c>
      <c r="AD66" s="98">
        <v>3.8650000000000002</v>
      </c>
      <c r="AE66" s="98">
        <v>705.48800000000006</v>
      </c>
      <c r="AF66" s="98">
        <v>8.4380000000000006</v>
      </c>
      <c r="AG66" s="98">
        <v>6.1130000000000004</v>
      </c>
      <c r="AH66" s="98">
        <v>4.1440000000000001</v>
      </c>
      <c r="AI66" s="98">
        <v>0</v>
      </c>
      <c r="AJ66" s="98">
        <v>0</v>
      </c>
      <c r="AK66" s="98">
        <v>0</v>
      </c>
      <c r="AL66" s="98">
        <v>0</v>
      </c>
      <c r="AM66" s="98">
        <v>0</v>
      </c>
      <c r="AN66" s="98">
        <v>0</v>
      </c>
      <c r="AO66" s="98">
        <v>0</v>
      </c>
      <c r="AP66" s="98">
        <v>12.077</v>
      </c>
      <c r="AQ66" s="98">
        <v>21.359000000000002</v>
      </c>
      <c r="AR66" s="98">
        <v>0</v>
      </c>
      <c r="AS66" s="98">
        <v>0</v>
      </c>
      <c r="AT66" s="98">
        <v>3.4000000000000002E-2</v>
      </c>
      <c r="AU66" s="98">
        <v>0</v>
      </c>
      <c r="AV66" s="98">
        <v>0</v>
      </c>
      <c r="AW66" s="98">
        <v>0</v>
      </c>
      <c r="AX66" s="98">
        <v>0</v>
      </c>
      <c r="AY66" s="98">
        <v>0</v>
      </c>
      <c r="AZ66" s="98">
        <v>0</v>
      </c>
      <c r="BA66" s="98">
        <v>0</v>
      </c>
      <c r="BB66" s="98">
        <v>0</v>
      </c>
      <c r="BC66" s="98">
        <v>0</v>
      </c>
      <c r="BD66" s="98">
        <v>0</v>
      </c>
      <c r="BE66" s="98">
        <v>0</v>
      </c>
      <c r="BF66" s="98">
        <v>0</v>
      </c>
      <c r="BG66" s="98">
        <v>0</v>
      </c>
      <c r="BH66" s="98">
        <v>0.83599999999999997</v>
      </c>
      <c r="BI66" s="98">
        <v>0</v>
      </c>
      <c r="BJ66" s="98">
        <v>793.95600000000013</v>
      </c>
      <c r="BK66" s="98">
        <v>33.47</v>
      </c>
      <c r="BL66" s="99"/>
      <c r="BM66" s="99"/>
    </row>
    <row r="67" spans="2:65">
      <c r="B67" s="125" t="s">
        <v>122</v>
      </c>
      <c r="C67" s="126" t="s">
        <v>361</v>
      </c>
      <c r="D67" s="111">
        <v>0</v>
      </c>
      <c r="E67" s="111">
        <v>0</v>
      </c>
      <c r="F67" s="111">
        <v>0</v>
      </c>
      <c r="G67" s="111">
        <v>0</v>
      </c>
      <c r="H67" s="111">
        <v>0</v>
      </c>
      <c r="I67" s="111">
        <v>0</v>
      </c>
      <c r="J67" s="111">
        <v>0</v>
      </c>
      <c r="K67" s="111">
        <v>0</v>
      </c>
      <c r="L67" s="111">
        <v>0</v>
      </c>
      <c r="M67" s="111">
        <v>0</v>
      </c>
      <c r="N67" s="111">
        <v>0</v>
      </c>
      <c r="O67" s="111">
        <v>0</v>
      </c>
      <c r="P67" s="111">
        <v>0</v>
      </c>
      <c r="Q67" s="111">
        <v>0</v>
      </c>
      <c r="R67" s="111">
        <v>1215.556</v>
      </c>
      <c r="S67" s="111">
        <v>0</v>
      </c>
      <c r="T67" s="111">
        <v>0</v>
      </c>
      <c r="U67" s="111">
        <v>0</v>
      </c>
      <c r="V67" s="111">
        <v>0</v>
      </c>
      <c r="W67" s="111">
        <v>0</v>
      </c>
      <c r="X67" s="111">
        <v>5.2140000000000004</v>
      </c>
      <c r="Y67" s="111">
        <v>3586.989</v>
      </c>
      <c r="Z67" s="111">
        <v>10007.453</v>
      </c>
      <c r="AA67" s="111">
        <v>0.01</v>
      </c>
      <c r="AB67" s="111">
        <v>0</v>
      </c>
      <c r="AC67" s="111">
        <v>2657.922</v>
      </c>
      <c r="AD67" s="111">
        <v>24.895</v>
      </c>
      <c r="AE67" s="111">
        <v>19447.017</v>
      </c>
      <c r="AF67" s="111">
        <v>81.055999999999997</v>
      </c>
      <c r="AG67" s="111">
        <v>14.747999999999999</v>
      </c>
      <c r="AH67" s="111">
        <v>130.364</v>
      </c>
      <c r="AI67" s="111">
        <v>0</v>
      </c>
      <c r="AJ67" s="111">
        <v>0</v>
      </c>
      <c r="AK67" s="111">
        <v>0</v>
      </c>
      <c r="AL67" s="111">
        <v>0</v>
      </c>
      <c r="AM67" s="111">
        <v>0</v>
      </c>
      <c r="AN67" s="111">
        <v>0</v>
      </c>
      <c r="AO67" s="111">
        <v>0</v>
      </c>
      <c r="AP67" s="111">
        <v>0</v>
      </c>
      <c r="AQ67" s="111">
        <v>0</v>
      </c>
      <c r="AR67" s="111">
        <v>0</v>
      </c>
      <c r="AS67" s="111">
        <v>0</v>
      </c>
      <c r="AT67" s="111">
        <v>0</v>
      </c>
      <c r="AU67" s="111">
        <v>0</v>
      </c>
      <c r="AV67" s="111">
        <v>0</v>
      </c>
      <c r="AW67" s="111">
        <v>685.42399999999998</v>
      </c>
      <c r="AX67" s="111">
        <v>0</v>
      </c>
      <c r="AY67" s="111">
        <v>0</v>
      </c>
      <c r="AZ67" s="111">
        <v>0</v>
      </c>
      <c r="BA67" s="111">
        <v>0</v>
      </c>
      <c r="BB67" s="111">
        <v>0</v>
      </c>
      <c r="BC67" s="111">
        <v>0</v>
      </c>
      <c r="BD67" s="111">
        <v>0</v>
      </c>
      <c r="BE67" s="111">
        <v>0</v>
      </c>
      <c r="BF67" s="111">
        <v>0</v>
      </c>
      <c r="BG67" s="111">
        <v>0</v>
      </c>
      <c r="BH67" s="111">
        <v>250.14599999999999</v>
      </c>
      <c r="BI67" s="111">
        <v>0</v>
      </c>
      <c r="BJ67" s="111">
        <v>38106.793999999994</v>
      </c>
      <c r="BK67" s="111">
        <v>685.42399999999998</v>
      </c>
      <c r="BL67" s="113"/>
      <c r="BM67" s="113"/>
    </row>
    <row r="68" spans="2:65">
      <c r="B68" s="133" t="s">
        <v>362</v>
      </c>
      <c r="C68" s="135" t="s">
        <v>363</v>
      </c>
      <c r="D68" s="111">
        <v>0</v>
      </c>
      <c r="E68" s="111">
        <v>0</v>
      </c>
      <c r="F68" s="111">
        <v>0</v>
      </c>
      <c r="G68" s="111">
        <v>0</v>
      </c>
      <c r="H68" s="111">
        <v>0</v>
      </c>
      <c r="I68" s="111">
        <v>0</v>
      </c>
      <c r="J68" s="111">
        <v>0</v>
      </c>
      <c r="K68" s="111">
        <v>0</v>
      </c>
      <c r="L68" s="111">
        <v>0</v>
      </c>
      <c r="M68" s="111">
        <v>0</v>
      </c>
      <c r="N68" s="111">
        <v>0</v>
      </c>
      <c r="O68" s="111">
        <v>0</v>
      </c>
      <c r="P68" s="111">
        <v>0</v>
      </c>
      <c r="Q68" s="111">
        <v>0</v>
      </c>
      <c r="R68" s="111">
        <v>0</v>
      </c>
      <c r="S68" s="111">
        <v>0</v>
      </c>
      <c r="T68" s="111">
        <v>0</v>
      </c>
      <c r="U68" s="111">
        <v>0</v>
      </c>
      <c r="V68" s="111">
        <v>0</v>
      </c>
      <c r="W68" s="111">
        <v>0</v>
      </c>
      <c r="X68" s="111">
        <v>7.0000000000000001E-3</v>
      </c>
      <c r="Y68" s="111">
        <v>0</v>
      </c>
      <c r="Z68" s="111">
        <v>0</v>
      </c>
      <c r="AA68" s="111">
        <v>0</v>
      </c>
      <c r="AB68" s="111">
        <v>0</v>
      </c>
      <c r="AC68" s="111">
        <v>0</v>
      </c>
      <c r="AD68" s="111">
        <v>0</v>
      </c>
      <c r="AE68" s="111">
        <v>95.352000000000004</v>
      </c>
      <c r="AF68" s="111">
        <v>0</v>
      </c>
      <c r="AG68" s="111">
        <v>0</v>
      </c>
      <c r="AH68" s="111">
        <v>0</v>
      </c>
      <c r="AI68" s="111">
        <v>0</v>
      </c>
      <c r="AJ68" s="111">
        <v>0</v>
      </c>
      <c r="AK68" s="111">
        <v>0</v>
      </c>
      <c r="AL68" s="111">
        <v>0</v>
      </c>
      <c r="AM68" s="111">
        <v>0</v>
      </c>
      <c r="AN68" s="111">
        <v>0</v>
      </c>
      <c r="AO68" s="111">
        <v>0</v>
      </c>
      <c r="AP68" s="111">
        <v>0</v>
      </c>
      <c r="AQ68" s="111">
        <v>0</v>
      </c>
      <c r="AR68" s="111">
        <v>0</v>
      </c>
      <c r="AS68" s="111">
        <v>0</v>
      </c>
      <c r="AT68" s="111">
        <v>0</v>
      </c>
      <c r="AU68" s="111">
        <v>0</v>
      </c>
      <c r="AV68" s="111">
        <v>0</v>
      </c>
      <c r="AW68" s="111">
        <v>0</v>
      </c>
      <c r="AX68" s="111">
        <v>0</v>
      </c>
      <c r="AY68" s="111">
        <v>0</v>
      </c>
      <c r="AZ68" s="111">
        <v>0</v>
      </c>
      <c r="BA68" s="111">
        <v>0</v>
      </c>
      <c r="BB68" s="111">
        <v>0</v>
      </c>
      <c r="BC68" s="111">
        <v>0</v>
      </c>
      <c r="BD68" s="111">
        <v>0</v>
      </c>
      <c r="BE68" s="111">
        <v>0</v>
      </c>
      <c r="BF68" s="111">
        <v>0</v>
      </c>
      <c r="BG68" s="111">
        <v>0</v>
      </c>
      <c r="BH68" s="111">
        <v>250.14599999999999</v>
      </c>
      <c r="BI68" s="111">
        <v>0</v>
      </c>
      <c r="BJ68" s="111">
        <v>345.505</v>
      </c>
      <c r="BK68" s="111">
        <v>0</v>
      </c>
      <c r="BL68" s="113"/>
      <c r="BM68" s="113"/>
    </row>
    <row r="69" spans="2:65">
      <c r="B69" s="133" t="s">
        <v>364</v>
      </c>
      <c r="C69" s="135" t="s">
        <v>365</v>
      </c>
      <c r="D69" s="111">
        <v>0</v>
      </c>
      <c r="E69" s="111">
        <v>0</v>
      </c>
      <c r="F69" s="111">
        <v>0</v>
      </c>
      <c r="G69" s="111">
        <v>0</v>
      </c>
      <c r="H69" s="111">
        <v>0</v>
      </c>
      <c r="I69" s="111">
        <v>0</v>
      </c>
      <c r="J69" s="111">
        <v>0</v>
      </c>
      <c r="K69" s="111">
        <v>0</v>
      </c>
      <c r="L69" s="111">
        <v>0</v>
      </c>
      <c r="M69" s="111">
        <v>0</v>
      </c>
      <c r="N69" s="111">
        <v>0</v>
      </c>
      <c r="O69" s="111">
        <v>0</v>
      </c>
      <c r="P69" s="111">
        <v>0</v>
      </c>
      <c r="Q69" s="111">
        <v>0</v>
      </c>
      <c r="R69" s="111">
        <v>1215.556</v>
      </c>
      <c r="S69" s="111">
        <v>0</v>
      </c>
      <c r="T69" s="111">
        <v>0</v>
      </c>
      <c r="U69" s="111">
        <v>0</v>
      </c>
      <c r="V69" s="111">
        <v>0</v>
      </c>
      <c r="W69" s="111">
        <v>0</v>
      </c>
      <c r="X69" s="111">
        <v>3.9460000000000002</v>
      </c>
      <c r="Y69" s="111">
        <v>3586.989</v>
      </c>
      <c r="Z69" s="111">
        <v>10004.41</v>
      </c>
      <c r="AA69" s="111">
        <v>0</v>
      </c>
      <c r="AB69" s="111">
        <v>0</v>
      </c>
      <c r="AC69" s="111">
        <v>0</v>
      </c>
      <c r="AD69" s="111">
        <v>20.71</v>
      </c>
      <c r="AE69" s="111">
        <v>19211.644</v>
      </c>
      <c r="AF69" s="111">
        <v>0.97299999999999998</v>
      </c>
      <c r="AG69" s="111">
        <v>3.6999999999999998E-2</v>
      </c>
      <c r="AH69" s="111">
        <v>3.6339999999999999</v>
      </c>
      <c r="AI69" s="111">
        <v>0</v>
      </c>
      <c r="AJ69" s="111">
        <v>0</v>
      </c>
      <c r="AK69" s="111">
        <v>0</v>
      </c>
      <c r="AL69" s="111">
        <v>0</v>
      </c>
      <c r="AM69" s="111">
        <v>0</v>
      </c>
      <c r="AN69" s="111">
        <v>0</v>
      </c>
      <c r="AO69" s="111">
        <v>0</v>
      </c>
      <c r="AP69" s="111">
        <v>0</v>
      </c>
      <c r="AQ69" s="111">
        <v>0</v>
      </c>
      <c r="AR69" s="111">
        <v>0</v>
      </c>
      <c r="AS69" s="111">
        <v>0</v>
      </c>
      <c r="AT69" s="111">
        <v>0</v>
      </c>
      <c r="AU69" s="111">
        <v>0</v>
      </c>
      <c r="AV69" s="111">
        <v>0</v>
      </c>
      <c r="AW69" s="111">
        <v>685.42399999999998</v>
      </c>
      <c r="AX69" s="111">
        <v>0</v>
      </c>
      <c r="AY69" s="111">
        <v>0</v>
      </c>
      <c r="AZ69" s="111">
        <v>0</v>
      </c>
      <c r="BA69" s="111">
        <v>0</v>
      </c>
      <c r="BB69" s="111">
        <v>0</v>
      </c>
      <c r="BC69" s="111">
        <v>0</v>
      </c>
      <c r="BD69" s="111">
        <v>0</v>
      </c>
      <c r="BE69" s="111">
        <v>0</v>
      </c>
      <c r="BF69" s="111">
        <v>0</v>
      </c>
      <c r="BG69" s="111">
        <v>0</v>
      </c>
      <c r="BH69" s="111">
        <v>0</v>
      </c>
      <c r="BI69" s="111">
        <v>0</v>
      </c>
      <c r="BJ69" s="111">
        <v>34733.322999999989</v>
      </c>
      <c r="BK69" s="111">
        <v>685.42399999999998</v>
      </c>
      <c r="BL69" s="113"/>
      <c r="BM69" s="113"/>
    </row>
    <row r="70" spans="2:65">
      <c r="B70" s="133" t="s">
        <v>366</v>
      </c>
      <c r="C70" s="135" t="s">
        <v>367</v>
      </c>
      <c r="D70" s="111">
        <v>0</v>
      </c>
      <c r="E70" s="111">
        <v>0</v>
      </c>
      <c r="F70" s="111">
        <v>0</v>
      </c>
      <c r="G70" s="111">
        <v>0</v>
      </c>
      <c r="H70" s="111">
        <v>0</v>
      </c>
      <c r="I70" s="111">
        <v>0</v>
      </c>
      <c r="J70" s="111">
        <v>0</v>
      </c>
      <c r="K70" s="111">
        <v>0</v>
      </c>
      <c r="L70" s="111">
        <v>0</v>
      </c>
      <c r="M70" s="111">
        <v>0</v>
      </c>
      <c r="N70" s="111">
        <v>0</v>
      </c>
      <c r="O70" s="111">
        <v>0</v>
      </c>
      <c r="P70" s="111">
        <v>0</v>
      </c>
      <c r="Q70" s="111">
        <v>0</v>
      </c>
      <c r="R70" s="111">
        <v>0</v>
      </c>
      <c r="S70" s="111">
        <v>0</v>
      </c>
      <c r="T70" s="111">
        <v>0</v>
      </c>
      <c r="U70" s="111">
        <v>0</v>
      </c>
      <c r="V70" s="111">
        <v>0</v>
      </c>
      <c r="W70" s="111">
        <v>0</v>
      </c>
      <c r="X70" s="111">
        <v>0.93899999999999995</v>
      </c>
      <c r="Y70" s="111">
        <v>0</v>
      </c>
      <c r="Z70" s="111">
        <v>3.04</v>
      </c>
      <c r="AA70" s="111">
        <v>0</v>
      </c>
      <c r="AB70" s="111">
        <v>0</v>
      </c>
      <c r="AC70" s="111">
        <v>0</v>
      </c>
      <c r="AD70" s="111">
        <v>3.9990000000000001</v>
      </c>
      <c r="AE70" s="111">
        <v>138.947</v>
      </c>
      <c r="AF70" s="111">
        <v>80.082999999999998</v>
      </c>
      <c r="AG70" s="111">
        <v>14.711</v>
      </c>
      <c r="AH70" s="111">
        <v>126.73</v>
      </c>
      <c r="AI70" s="111">
        <v>0</v>
      </c>
      <c r="AJ70" s="111">
        <v>0</v>
      </c>
      <c r="AK70" s="111">
        <v>0</v>
      </c>
      <c r="AL70" s="111">
        <v>0</v>
      </c>
      <c r="AM70" s="111">
        <v>0</v>
      </c>
      <c r="AN70" s="111">
        <v>0</v>
      </c>
      <c r="AO70" s="111">
        <v>0</v>
      </c>
      <c r="AP70" s="111">
        <v>0</v>
      </c>
      <c r="AQ70" s="111">
        <v>0</v>
      </c>
      <c r="AR70" s="111">
        <v>0</v>
      </c>
      <c r="AS70" s="111">
        <v>0</v>
      </c>
      <c r="AT70" s="111">
        <v>0</v>
      </c>
      <c r="AU70" s="111">
        <v>0</v>
      </c>
      <c r="AV70" s="111">
        <v>0</v>
      </c>
      <c r="AW70" s="111">
        <v>0</v>
      </c>
      <c r="AX70" s="111">
        <v>0</v>
      </c>
      <c r="AY70" s="111">
        <v>0</v>
      </c>
      <c r="AZ70" s="111">
        <v>0</v>
      </c>
      <c r="BA70" s="111">
        <v>0</v>
      </c>
      <c r="BB70" s="111">
        <v>0</v>
      </c>
      <c r="BC70" s="111">
        <v>0</v>
      </c>
      <c r="BD70" s="111">
        <v>0</v>
      </c>
      <c r="BE70" s="111">
        <v>0</v>
      </c>
      <c r="BF70" s="111">
        <v>0</v>
      </c>
      <c r="BG70" s="111">
        <v>0</v>
      </c>
      <c r="BH70" s="111">
        <v>0</v>
      </c>
      <c r="BI70" s="111">
        <v>0</v>
      </c>
      <c r="BJ70" s="111">
        <v>368.44900000000001</v>
      </c>
      <c r="BK70" s="111">
        <v>0</v>
      </c>
      <c r="BL70" s="113"/>
      <c r="BM70" s="113"/>
    </row>
    <row r="71" spans="2:65">
      <c r="B71" s="133" t="s">
        <v>368</v>
      </c>
      <c r="C71" s="135" t="s">
        <v>369</v>
      </c>
      <c r="D71" s="111">
        <v>0</v>
      </c>
      <c r="E71" s="111">
        <v>0</v>
      </c>
      <c r="F71" s="111">
        <v>0</v>
      </c>
      <c r="G71" s="111">
        <v>0</v>
      </c>
      <c r="H71" s="111">
        <v>0</v>
      </c>
      <c r="I71" s="111">
        <v>0</v>
      </c>
      <c r="J71" s="111">
        <v>0</v>
      </c>
      <c r="K71" s="111">
        <v>0</v>
      </c>
      <c r="L71" s="111">
        <v>0</v>
      </c>
      <c r="M71" s="111">
        <v>0</v>
      </c>
      <c r="N71" s="111">
        <v>0</v>
      </c>
      <c r="O71" s="111">
        <v>0</v>
      </c>
      <c r="P71" s="111">
        <v>0</v>
      </c>
      <c r="Q71" s="111">
        <v>0</v>
      </c>
      <c r="R71" s="111">
        <v>0</v>
      </c>
      <c r="S71" s="111">
        <v>0</v>
      </c>
      <c r="T71" s="111">
        <v>0</v>
      </c>
      <c r="U71" s="111">
        <v>0</v>
      </c>
      <c r="V71" s="111">
        <v>0</v>
      </c>
      <c r="W71" s="111">
        <v>0</v>
      </c>
      <c r="X71" s="111">
        <v>0.32200000000000001</v>
      </c>
      <c r="Y71" s="111">
        <v>0</v>
      </c>
      <c r="Z71" s="111">
        <v>3.0000000000000001E-3</v>
      </c>
      <c r="AA71" s="111">
        <v>0.01</v>
      </c>
      <c r="AB71" s="111">
        <v>0</v>
      </c>
      <c r="AC71" s="111">
        <v>2657.922</v>
      </c>
      <c r="AD71" s="111">
        <v>0.186</v>
      </c>
      <c r="AE71" s="111">
        <v>1.075</v>
      </c>
      <c r="AF71" s="111">
        <v>0</v>
      </c>
      <c r="AG71" s="111">
        <v>0</v>
      </c>
      <c r="AH71" s="111">
        <v>0</v>
      </c>
      <c r="AI71" s="111">
        <v>0</v>
      </c>
      <c r="AJ71" s="111">
        <v>0</v>
      </c>
      <c r="AK71" s="111">
        <v>0</v>
      </c>
      <c r="AL71" s="111">
        <v>0</v>
      </c>
      <c r="AM71" s="111">
        <v>0</v>
      </c>
      <c r="AN71" s="111">
        <v>0</v>
      </c>
      <c r="AO71" s="111">
        <v>0</v>
      </c>
      <c r="AP71" s="111">
        <v>0</v>
      </c>
      <c r="AQ71" s="111">
        <v>0</v>
      </c>
      <c r="AR71" s="111">
        <v>0</v>
      </c>
      <c r="AS71" s="111">
        <v>0</v>
      </c>
      <c r="AT71" s="111">
        <v>0</v>
      </c>
      <c r="AU71" s="111">
        <v>0</v>
      </c>
      <c r="AV71" s="111">
        <v>0</v>
      </c>
      <c r="AW71" s="111">
        <v>0</v>
      </c>
      <c r="AX71" s="111">
        <v>0</v>
      </c>
      <c r="AY71" s="111">
        <v>0</v>
      </c>
      <c r="AZ71" s="111">
        <v>0</v>
      </c>
      <c r="BA71" s="111">
        <v>0</v>
      </c>
      <c r="BB71" s="111">
        <v>0</v>
      </c>
      <c r="BC71" s="111">
        <v>0</v>
      </c>
      <c r="BD71" s="111">
        <v>0</v>
      </c>
      <c r="BE71" s="111">
        <v>0</v>
      </c>
      <c r="BF71" s="111">
        <v>0</v>
      </c>
      <c r="BG71" s="111">
        <v>0</v>
      </c>
      <c r="BH71" s="111">
        <v>0</v>
      </c>
      <c r="BI71" s="111">
        <v>0</v>
      </c>
      <c r="BJ71" s="111">
        <v>2659.518</v>
      </c>
      <c r="BK71" s="111">
        <v>0</v>
      </c>
      <c r="BL71" s="113"/>
      <c r="BM71" s="113"/>
    </row>
    <row r="72" spans="2:65">
      <c r="B72" s="125" t="s">
        <v>123</v>
      </c>
      <c r="C72" s="132" t="s">
        <v>370</v>
      </c>
      <c r="D72" s="111">
        <v>0</v>
      </c>
      <c r="E72" s="111">
        <v>0</v>
      </c>
      <c r="F72" s="111">
        <v>0</v>
      </c>
      <c r="G72" s="111">
        <v>0</v>
      </c>
      <c r="H72" s="111">
        <v>0</v>
      </c>
      <c r="I72" s="111">
        <v>0</v>
      </c>
      <c r="J72" s="111">
        <v>0</v>
      </c>
      <c r="K72" s="111">
        <v>285.10599999999999</v>
      </c>
      <c r="L72" s="111">
        <v>0</v>
      </c>
      <c r="M72" s="111">
        <v>0</v>
      </c>
      <c r="N72" s="111">
        <v>0</v>
      </c>
      <c r="O72" s="111">
        <v>0</v>
      </c>
      <c r="P72" s="111">
        <v>0</v>
      </c>
      <c r="Q72" s="111">
        <v>0</v>
      </c>
      <c r="R72" s="111">
        <v>10475.422</v>
      </c>
      <c r="S72" s="111">
        <v>0</v>
      </c>
      <c r="T72" s="111">
        <v>0</v>
      </c>
      <c r="U72" s="111">
        <v>0</v>
      </c>
      <c r="V72" s="111">
        <v>0</v>
      </c>
      <c r="W72" s="111">
        <v>0</v>
      </c>
      <c r="X72" s="111">
        <v>561.08600000000001</v>
      </c>
      <c r="Y72" s="111">
        <v>21.033999999999999</v>
      </c>
      <c r="Z72" s="111">
        <v>3.1459999999999999</v>
      </c>
      <c r="AA72" s="111">
        <v>0</v>
      </c>
      <c r="AB72" s="111">
        <v>0</v>
      </c>
      <c r="AC72" s="111">
        <v>0</v>
      </c>
      <c r="AD72" s="111">
        <v>1491.3879999999999</v>
      </c>
      <c r="AE72" s="111">
        <v>37.040999999999997</v>
      </c>
      <c r="AF72" s="111">
        <v>0.85799999999999998</v>
      </c>
      <c r="AG72" s="111">
        <v>1.7000000000000001E-2</v>
      </c>
      <c r="AH72" s="111">
        <v>25.635000000000002</v>
      </c>
      <c r="AI72" s="111">
        <v>0</v>
      </c>
      <c r="AJ72" s="111">
        <v>0</v>
      </c>
      <c r="AK72" s="111">
        <v>0</v>
      </c>
      <c r="AL72" s="111">
        <v>0</v>
      </c>
      <c r="AM72" s="111">
        <v>0</v>
      </c>
      <c r="AN72" s="111">
        <v>0</v>
      </c>
      <c r="AO72" s="111">
        <v>0</v>
      </c>
      <c r="AP72" s="111">
        <v>0</v>
      </c>
      <c r="AQ72" s="111">
        <v>0</v>
      </c>
      <c r="AR72" s="111">
        <v>0</v>
      </c>
      <c r="AS72" s="111">
        <v>126.70699999999999</v>
      </c>
      <c r="AT72" s="111">
        <v>3.9140000000000001</v>
      </c>
      <c r="AU72" s="111">
        <v>1.96</v>
      </c>
      <c r="AV72" s="111">
        <v>0</v>
      </c>
      <c r="AW72" s="111">
        <v>0</v>
      </c>
      <c r="AX72" s="111">
        <v>0</v>
      </c>
      <c r="AY72" s="111">
        <v>0</v>
      </c>
      <c r="AZ72" s="111">
        <v>0</v>
      </c>
      <c r="BA72" s="111">
        <v>0</v>
      </c>
      <c r="BB72" s="111">
        <v>36.151000000000003</v>
      </c>
      <c r="BC72" s="111">
        <v>0</v>
      </c>
      <c r="BD72" s="111">
        <v>11.957000000000001</v>
      </c>
      <c r="BE72" s="111">
        <v>0</v>
      </c>
      <c r="BF72" s="111">
        <v>0</v>
      </c>
      <c r="BG72" s="111">
        <v>0</v>
      </c>
      <c r="BH72" s="111">
        <v>6114.9340000000002</v>
      </c>
      <c r="BI72" s="111">
        <v>2136.1489999999999</v>
      </c>
      <c r="BJ72" s="111">
        <v>21332.505000000001</v>
      </c>
      <c r="BK72" s="111">
        <v>180.68899999999999</v>
      </c>
      <c r="BL72" s="113"/>
      <c r="BM72" s="113"/>
    </row>
    <row r="73" spans="2:65">
      <c r="B73" s="125" t="s">
        <v>371</v>
      </c>
      <c r="C73" s="126" t="s">
        <v>372</v>
      </c>
      <c r="D73" s="111">
        <v>0</v>
      </c>
      <c r="E73" s="111">
        <v>0</v>
      </c>
      <c r="F73" s="111">
        <v>0</v>
      </c>
      <c r="G73" s="111">
        <v>0</v>
      </c>
      <c r="H73" s="111">
        <v>0</v>
      </c>
      <c r="I73" s="111">
        <v>0</v>
      </c>
      <c r="J73" s="111">
        <v>0</v>
      </c>
      <c r="K73" s="111">
        <v>116.02500000000001</v>
      </c>
      <c r="L73" s="111">
        <v>0</v>
      </c>
      <c r="M73" s="111">
        <v>0</v>
      </c>
      <c r="N73" s="111">
        <v>0</v>
      </c>
      <c r="O73" s="111">
        <v>0</v>
      </c>
      <c r="P73" s="111">
        <v>0</v>
      </c>
      <c r="Q73" s="111">
        <v>0</v>
      </c>
      <c r="R73" s="111">
        <v>3622.4290000000001</v>
      </c>
      <c r="S73" s="111">
        <v>0</v>
      </c>
      <c r="T73" s="111">
        <v>0</v>
      </c>
      <c r="U73" s="111">
        <v>0</v>
      </c>
      <c r="V73" s="111">
        <v>0</v>
      </c>
      <c r="W73" s="111">
        <v>39.645000000000003</v>
      </c>
      <c r="X73" s="111">
        <v>1155.1479999999999</v>
      </c>
      <c r="Y73" s="111">
        <v>110.038</v>
      </c>
      <c r="Z73" s="111">
        <v>45.99</v>
      </c>
      <c r="AA73" s="111">
        <v>0.78</v>
      </c>
      <c r="AB73" s="111">
        <v>0</v>
      </c>
      <c r="AC73" s="111">
        <v>13.807</v>
      </c>
      <c r="AD73" s="111">
        <v>508.43400000000003</v>
      </c>
      <c r="AE73" s="111">
        <v>1023.514</v>
      </c>
      <c r="AF73" s="111">
        <v>35.231999999999999</v>
      </c>
      <c r="AG73" s="111">
        <v>16.95</v>
      </c>
      <c r="AH73" s="111">
        <v>79.638999999999996</v>
      </c>
      <c r="AI73" s="111">
        <v>0</v>
      </c>
      <c r="AJ73" s="111">
        <v>0</v>
      </c>
      <c r="AK73" s="111">
        <v>0</v>
      </c>
      <c r="AL73" s="111">
        <v>0</v>
      </c>
      <c r="AM73" s="111">
        <v>0</v>
      </c>
      <c r="AN73" s="111">
        <v>0</v>
      </c>
      <c r="AO73" s="111">
        <v>0</v>
      </c>
      <c r="AP73" s="111">
        <v>32.323999999999998</v>
      </c>
      <c r="AQ73" s="111">
        <v>19.146999999999998</v>
      </c>
      <c r="AR73" s="111">
        <v>15.054</v>
      </c>
      <c r="AS73" s="111">
        <v>52.610999999999997</v>
      </c>
      <c r="AT73" s="111">
        <v>0</v>
      </c>
      <c r="AU73" s="111">
        <v>0</v>
      </c>
      <c r="AV73" s="111">
        <v>0</v>
      </c>
      <c r="AW73" s="111">
        <v>0</v>
      </c>
      <c r="AX73" s="111">
        <v>0</v>
      </c>
      <c r="AY73" s="111">
        <v>0</v>
      </c>
      <c r="AZ73" s="111">
        <v>0</v>
      </c>
      <c r="BA73" s="111">
        <v>0</v>
      </c>
      <c r="BB73" s="111">
        <v>3.8450000000000002</v>
      </c>
      <c r="BC73" s="111">
        <v>0</v>
      </c>
      <c r="BD73" s="111">
        <v>1.796</v>
      </c>
      <c r="BE73" s="111">
        <v>0</v>
      </c>
      <c r="BF73" s="111">
        <v>0</v>
      </c>
      <c r="BG73" s="111">
        <v>0</v>
      </c>
      <c r="BH73" s="111">
        <v>12392.861999999999</v>
      </c>
      <c r="BI73" s="111">
        <v>326.06700000000001</v>
      </c>
      <c r="BJ73" s="111">
        <v>19611.336999999996</v>
      </c>
      <c r="BK73" s="111">
        <v>164.423</v>
      </c>
      <c r="BL73" s="113"/>
      <c r="BM73" s="113"/>
    </row>
    <row r="74" spans="2:65" s="333" customFormat="1">
      <c r="B74" s="329" t="s">
        <v>373</v>
      </c>
      <c r="C74" s="330" t="s">
        <v>374</v>
      </c>
      <c r="D74" s="331">
        <v>0</v>
      </c>
      <c r="E74" s="331">
        <v>0</v>
      </c>
      <c r="F74" s="331">
        <v>0</v>
      </c>
      <c r="G74" s="331">
        <v>0</v>
      </c>
      <c r="H74" s="331">
        <v>0</v>
      </c>
      <c r="I74" s="331">
        <v>0</v>
      </c>
      <c r="J74" s="331">
        <v>0</v>
      </c>
      <c r="K74" s="331">
        <v>14.728999999999999</v>
      </c>
      <c r="L74" s="331">
        <v>0</v>
      </c>
      <c r="M74" s="331">
        <v>0</v>
      </c>
      <c r="N74" s="331">
        <v>0</v>
      </c>
      <c r="O74" s="331">
        <v>0</v>
      </c>
      <c r="P74" s="331">
        <v>0</v>
      </c>
      <c r="Q74" s="331">
        <v>0</v>
      </c>
      <c r="R74" s="331">
        <v>77.927000000000007</v>
      </c>
      <c r="S74" s="331">
        <v>0</v>
      </c>
      <c r="T74" s="331">
        <v>0</v>
      </c>
      <c r="U74" s="331">
        <v>0</v>
      </c>
      <c r="V74" s="331">
        <v>0</v>
      </c>
      <c r="W74" s="331">
        <v>0</v>
      </c>
      <c r="X74" s="331">
        <v>23.475999999999999</v>
      </c>
      <c r="Y74" s="331">
        <v>0.17699999999999999</v>
      </c>
      <c r="Z74" s="331">
        <v>37.881</v>
      </c>
      <c r="AA74" s="331">
        <v>2.335</v>
      </c>
      <c r="AB74" s="331">
        <v>0</v>
      </c>
      <c r="AC74" s="331">
        <v>439.14600000000002</v>
      </c>
      <c r="AD74" s="331">
        <v>137.20500000000001</v>
      </c>
      <c r="AE74" s="331">
        <v>694.94399999999996</v>
      </c>
      <c r="AF74" s="331">
        <v>2.8450000000000002</v>
      </c>
      <c r="AG74" s="331">
        <v>0.20599999999999999</v>
      </c>
      <c r="AH74" s="331">
        <v>6.9240000000000004</v>
      </c>
      <c r="AI74" s="331">
        <v>0</v>
      </c>
      <c r="AJ74" s="331">
        <v>0</v>
      </c>
      <c r="AK74" s="331">
        <v>0</v>
      </c>
      <c r="AL74" s="331">
        <v>0</v>
      </c>
      <c r="AM74" s="331">
        <v>0</v>
      </c>
      <c r="AN74" s="331">
        <v>0</v>
      </c>
      <c r="AO74" s="331">
        <v>0</v>
      </c>
      <c r="AP74" s="331">
        <v>61.4</v>
      </c>
      <c r="AQ74" s="331">
        <v>684.85500000000002</v>
      </c>
      <c r="AR74" s="331">
        <v>15.536</v>
      </c>
      <c r="AS74" s="331">
        <v>27.611000000000001</v>
      </c>
      <c r="AT74" s="331">
        <v>30.202999999999999</v>
      </c>
      <c r="AU74" s="331">
        <v>0</v>
      </c>
      <c r="AV74" s="331">
        <v>0</v>
      </c>
      <c r="AW74" s="331">
        <v>0</v>
      </c>
      <c r="AX74" s="331">
        <v>0</v>
      </c>
      <c r="AY74" s="331">
        <v>0</v>
      </c>
      <c r="AZ74" s="331">
        <v>0</v>
      </c>
      <c r="BA74" s="331">
        <v>0</v>
      </c>
      <c r="BB74" s="331">
        <v>150.899</v>
      </c>
      <c r="BC74" s="331">
        <v>0</v>
      </c>
      <c r="BD74" s="331">
        <v>12.157999999999999</v>
      </c>
      <c r="BE74" s="331">
        <v>0</v>
      </c>
      <c r="BF74" s="331">
        <v>0</v>
      </c>
      <c r="BG74" s="331">
        <v>0</v>
      </c>
      <c r="BH74" s="331">
        <v>2221.5479999999998</v>
      </c>
      <c r="BI74" s="331">
        <v>69.474000000000004</v>
      </c>
      <c r="BJ74" s="331">
        <v>4711.4789999999994</v>
      </c>
      <c r="BK74" s="331">
        <v>982.66200000000003</v>
      </c>
      <c r="BL74" s="332"/>
      <c r="BM74" s="332"/>
    </row>
    <row r="75" spans="2:65">
      <c r="B75" s="136" t="s">
        <v>375</v>
      </c>
      <c r="C75" s="137" t="s">
        <v>376</v>
      </c>
      <c r="D75" s="138">
        <v>0</v>
      </c>
      <c r="E75" s="138">
        <v>0</v>
      </c>
      <c r="F75" s="138">
        <v>0</v>
      </c>
      <c r="G75" s="138">
        <v>0</v>
      </c>
      <c r="H75" s="138">
        <v>0</v>
      </c>
      <c r="I75" s="138">
        <v>0</v>
      </c>
      <c r="J75" s="138">
        <v>15.398999999999999</v>
      </c>
      <c r="K75" s="138">
        <v>0</v>
      </c>
      <c r="L75" s="138">
        <v>0</v>
      </c>
      <c r="M75" s="138">
        <v>560.74099999999999</v>
      </c>
      <c r="N75" s="138">
        <v>0</v>
      </c>
      <c r="O75" s="138">
        <v>0</v>
      </c>
      <c r="P75" s="138">
        <v>0</v>
      </c>
      <c r="Q75" s="138">
        <v>332.553</v>
      </c>
      <c r="R75" s="138">
        <v>0</v>
      </c>
      <c r="S75" s="138">
        <v>0</v>
      </c>
      <c r="T75" s="138">
        <v>0</v>
      </c>
      <c r="U75" s="138">
        <v>0</v>
      </c>
      <c r="V75" s="138">
        <v>0</v>
      </c>
      <c r="W75" s="138">
        <v>0</v>
      </c>
      <c r="X75" s="138">
        <v>3875.25</v>
      </c>
      <c r="Y75" s="138">
        <v>769.23800000000006</v>
      </c>
      <c r="Z75" s="138">
        <v>0</v>
      </c>
      <c r="AA75" s="138">
        <v>0</v>
      </c>
      <c r="AB75" s="138">
        <v>0</v>
      </c>
      <c r="AC75" s="138">
        <v>0</v>
      </c>
      <c r="AD75" s="138">
        <v>0</v>
      </c>
      <c r="AE75" s="138">
        <v>0</v>
      </c>
      <c r="AF75" s="138">
        <v>0</v>
      </c>
      <c r="AG75" s="138">
        <v>0</v>
      </c>
      <c r="AH75" s="138">
        <v>0</v>
      </c>
      <c r="AI75" s="138">
        <v>43804.417999999998</v>
      </c>
      <c r="AJ75" s="138">
        <v>211.721</v>
      </c>
      <c r="AK75" s="138">
        <v>850.15899999999999</v>
      </c>
      <c r="AL75" s="138">
        <v>1684.0940000000001</v>
      </c>
      <c r="AM75" s="138">
        <v>19.649000000000001</v>
      </c>
      <c r="AN75" s="138">
        <v>796.53300000000002</v>
      </c>
      <c r="AO75" s="138">
        <v>1104.4090000000001</v>
      </c>
      <c r="AP75" s="138">
        <v>0</v>
      </c>
      <c r="AQ75" s="138">
        <v>0</v>
      </c>
      <c r="AR75" s="138">
        <v>0</v>
      </c>
      <c r="AS75" s="138">
        <v>0</v>
      </c>
      <c r="AT75" s="138">
        <v>0</v>
      </c>
      <c r="AU75" s="138">
        <v>0</v>
      </c>
      <c r="AV75" s="138">
        <v>0</v>
      </c>
      <c r="AW75" s="138">
        <v>0</v>
      </c>
      <c r="AX75" s="138">
        <v>0</v>
      </c>
      <c r="AY75" s="138">
        <v>0</v>
      </c>
      <c r="AZ75" s="138">
        <v>0</v>
      </c>
      <c r="BA75" s="138">
        <v>0</v>
      </c>
      <c r="BB75" s="138">
        <v>0</v>
      </c>
      <c r="BC75" s="138">
        <v>0</v>
      </c>
      <c r="BD75" s="138">
        <v>0</v>
      </c>
      <c r="BE75" s="138">
        <v>0</v>
      </c>
      <c r="BF75" s="138">
        <v>0</v>
      </c>
      <c r="BG75" s="138">
        <v>0</v>
      </c>
      <c r="BH75" s="138">
        <v>0</v>
      </c>
      <c r="BI75" s="138">
        <v>0</v>
      </c>
      <c r="BJ75" s="138">
        <v>54024.163999999997</v>
      </c>
      <c r="BK75" s="138">
        <v>0</v>
      </c>
      <c r="BL75" s="113"/>
      <c r="BM75" s="113"/>
    </row>
    <row r="76" spans="2:65" collapsed="1">
      <c r="B76" s="125" t="s">
        <v>377</v>
      </c>
      <c r="C76" s="139" t="s">
        <v>378</v>
      </c>
      <c r="D76" s="111">
        <v>0</v>
      </c>
      <c r="E76" s="111">
        <v>0</v>
      </c>
      <c r="F76" s="111">
        <v>0</v>
      </c>
      <c r="G76" s="111">
        <v>0</v>
      </c>
      <c r="H76" s="111">
        <v>0</v>
      </c>
      <c r="I76" s="111">
        <v>0</v>
      </c>
      <c r="J76" s="111">
        <v>15.398999999999999</v>
      </c>
      <c r="K76" s="111">
        <v>0</v>
      </c>
      <c r="L76" s="111">
        <v>0</v>
      </c>
      <c r="M76" s="111">
        <v>560.74099999999999</v>
      </c>
      <c r="N76" s="111">
        <v>0</v>
      </c>
      <c r="O76" s="111">
        <v>0</v>
      </c>
      <c r="P76" s="111">
        <v>0</v>
      </c>
      <c r="Q76" s="111">
        <v>332.553</v>
      </c>
      <c r="R76" s="111">
        <v>0</v>
      </c>
      <c r="S76" s="111">
        <v>0</v>
      </c>
      <c r="T76" s="111">
        <v>0</v>
      </c>
      <c r="U76" s="111">
        <v>0</v>
      </c>
      <c r="V76" s="111">
        <v>0</v>
      </c>
      <c r="W76" s="111">
        <v>0</v>
      </c>
      <c r="X76" s="111">
        <v>3875.25</v>
      </c>
      <c r="Y76" s="111">
        <v>769.23800000000006</v>
      </c>
      <c r="Z76" s="111">
        <v>0</v>
      </c>
      <c r="AA76" s="111">
        <v>0</v>
      </c>
      <c r="AB76" s="111">
        <v>0</v>
      </c>
      <c r="AC76" s="111">
        <v>0</v>
      </c>
      <c r="AD76" s="111">
        <v>0</v>
      </c>
      <c r="AE76" s="111">
        <v>0</v>
      </c>
      <c r="AF76" s="111">
        <v>0</v>
      </c>
      <c r="AG76" s="111">
        <v>0</v>
      </c>
      <c r="AH76" s="111">
        <v>0</v>
      </c>
      <c r="AI76" s="111">
        <v>43804.417999999998</v>
      </c>
      <c r="AJ76" s="111">
        <v>181.26</v>
      </c>
      <c r="AK76" s="111">
        <v>850.15899999999999</v>
      </c>
      <c r="AL76" s="111">
        <v>1684.0940000000001</v>
      </c>
      <c r="AM76" s="111">
        <v>19.649000000000001</v>
      </c>
      <c r="AN76" s="111">
        <v>796.53300000000002</v>
      </c>
      <c r="AO76" s="111">
        <v>1016.807</v>
      </c>
      <c r="AP76" s="111">
        <v>0</v>
      </c>
      <c r="AQ76" s="111">
        <v>0</v>
      </c>
      <c r="AR76" s="111">
        <v>0</v>
      </c>
      <c r="AS76" s="111">
        <v>0</v>
      </c>
      <c r="AT76" s="111">
        <v>0</v>
      </c>
      <c r="AU76" s="111">
        <v>0</v>
      </c>
      <c r="AV76" s="111">
        <v>0</v>
      </c>
      <c r="AW76" s="111">
        <v>0</v>
      </c>
      <c r="AX76" s="111">
        <v>0</v>
      </c>
      <c r="AY76" s="111">
        <v>0</v>
      </c>
      <c r="AZ76" s="111">
        <v>0</v>
      </c>
      <c r="BA76" s="111">
        <v>0</v>
      </c>
      <c r="BB76" s="111">
        <v>0</v>
      </c>
      <c r="BC76" s="111">
        <v>0</v>
      </c>
      <c r="BD76" s="111">
        <v>0</v>
      </c>
      <c r="BE76" s="111">
        <v>0</v>
      </c>
      <c r="BF76" s="111">
        <v>0</v>
      </c>
      <c r="BG76" s="111">
        <v>0</v>
      </c>
      <c r="BH76" s="111">
        <v>0</v>
      </c>
      <c r="BI76" s="111">
        <v>0</v>
      </c>
      <c r="BJ76" s="111">
        <v>53906.101000000002</v>
      </c>
      <c r="BK76" s="111">
        <v>0</v>
      </c>
      <c r="BL76" s="113"/>
      <c r="BM76" s="113"/>
    </row>
    <row r="77" spans="2:65">
      <c r="B77" s="125" t="s">
        <v>379</v>
      </c>
      <c r="C77" s="139" t="s">
        <v>380</v>
      </c>
      <c r="D77" s="111">
        <v>0</v>
      </c>
      <c r="E77" s="111">
        <v>0</v>
      </c>
      <c r="F77" s="111">
        <v>0</v>
      </c>
      <c r="G77" s="111">
        <v>0</v>
      </c>
      <c r="H77" s="111">
        <v>0</v>
      </c>
      <c r="I77" s="111">
        <v>0</v>
      </c>
      <c r="J77" s="111">
        <v>0</v>
      </c>
      <c r="K77" s="111">
        <v>0</v>
      </c>
      <c r="L77" s="111">
        <v>0</v>
      </c>
      <c r="M77" s="111">
        <v>0</v>
      </c>
      <c r="N77" s="111">
        <v>0</v>
      </c>
      <c r="O77" s="111">
        <v>0</v>
      </c>
      <c r="P77" s="111">
        <v>0</v>
      </c>
      <c r="Q77" s="111">
        <v>0</v>
      </c>
      <c r="R77" s="111">
        <v>0</v>
      </c>
      <c r="S77" s="111">
        <v>0</v>
      </c>
      <c r="T77" s="111">
        <v>0</v>
      </c>
      <c r="U77" s="111">
        <v>0</v>
      </c>
      <c r="V77" s="111">
        <v>0</v>
      </c>
      <c r="W77" s="111">
        <v>0</v>
      </c>
      <c r="X77" s="111">
        <v>0</v>
      </c>
      <c r="Y77" s="111">
        <v>0</v>
      </c>
      <c r="Z77" s="111">
        <v>0</v>
      </c>
      <c r="AA77" s="111">
        <v>0</v>
      </c>
      <c r="AB77" s="111">
        <v>0</v>
      </c>
      <c r="AC77" s="111">
        <v>0</v>
      </c>
      <c r="AD77" s="111">
        <v>0</v>
      </c>
      <c r="AE77" s="111">
        <v>0</v>
      </c>
      <c r="AF77" s="111">
        <v>0</v>
      </c>
      <c r="AG77" s="111">
        <v>0</v>
      </c>
      <c r="AH77" s="111">
        <v>0</v>
      </c>
      <c r="AI77" s="111">
        <v>0</v>
      </c>
      <c r="AJ77" s="111">
        <v>1E-3</v>
      </c>
      <c r="AK77" s="111">
        <v>0</v>
      </c>
      <c r="AL77" s="111">
        <v>0</v>
      </c>
      <c r="AM77" s="111">
        <v>0</v>
      </c>
      <c r="AN77" s="111">
        <v>0</v>
      </c>
      <c r="AO77" s="111">
        <v>0</v>
      </c>
      <c r="AP77" s="111">
        <v>0</v>
      </c>
      <c r="AQ77" s="111">
        <v>0</v>
      </c>
      <c r="AR77" s="111">
        <v>0</v>
      </c>
      <c r="AS77" s="111">
        <v>0</v>
      </c>
      <c r="AT77" s="111">
        <v>0</v>
      </c>
      <c r="AU77" s="111">
        <v>0</v>
      </c>
      <c r="AV77" s="111">
        <v>0</v>
      </c>
      <c r="AW77" s="111">
        <v>0</v>
      </c>
      <c r="AX77" s="111">
        <v>0</v>
      </c>
      <c r="AY77" s="111">
        <v>0</v>
      </c>
      <c r="AZ77" s="111">
        <v>0</v>
      </c>
      <c r="BA77" s="111">
        <v>0</v>
      </c>
      <c r="BB77" s="111">
        <v>0</v>
      </c>
      <c r="BC77" s="111">
        <v>0</v>
      </c>
      <c r="BD77" s="111">
        <v>0</v>
      </c>
      <c r="BE77" s="111">
        <v>0</v>
      </c>
      <c r="BF77" s="111">
        <v>0</v>
      </c>
      <c r="BG77" s="111">
        <v>0</v>
      </c>
      <c r="BH77" s="111">
        <v>0</v>
      </c>
      <c r="BI77" s="111">
        <v>0</v>
      </c>
      <c r="BJ77" s="111">
        <v>1E-3</v>
      </c>
      <c r="BK77" s="111">
        <v>0</v>
      </c>
      <c r="BL77" s="113"/>
      <c r="BM77" s="113"/>
    </row>
    <row r="78" spans="2:65">
      <c r="B78" s="125" t="s">
        <v>381</v>
      </c>
      <c r="C78" s="139" t="s">
        <v>382</v>
      </c>
      <c r="D78" s="111">
        <v>0</v>
      </c>
      <c r="E78" s="111">
        <v>0</v>
      </c>
      <c r="F78" s="111">
        <v>0</v>
      </c>
      <c r="G78" s="111">
        <v>0</v>
      </c>
      <c r="H78" s="111">
        <v>0</v>
      </c>
      <c r="I78" s="111">
        <v>0</v>
      </c>
      <c r="J78" s="111">
        <v>0</v>
      </c>
      <c r="K78" s="111">
        <v>0</v>
      </c>
      <c r="L78" s="111">
        <v>0</v>
      </c>
      <c r="M78" s="111">
        <v>0</v>
      </c>
      <c r="N78" s="111">
        <v>0</v>
      </c>
      <c r="O78" s="111">
        <v>0</v>
      </c>
      <c r="P78" s="111">
        <v>0</v>
      </c>
      <c r="Q78" s="111">
        <v>0</v>
      </c>
      <c r="R78" s="111">
        <v>0</v>
      </c>
      <c r="S78" s="111">
        <v>0</v>
      </c>
      <c r="T78" s="111">
        <v>0</v>
      </c>
      <c r="U78" s="111">
        <v>0</v>
      </c>
      <c r="V78" s="111">
        <v>0</v>
      </c>
      <c r="W78" s="111">
        <v>0</v>
      </c>
      <c r="X78" s="111">
        <v>0</v>
      </c>
      <c r="Y78" s="111">
        <v>0</v>
      </c>
      <c r="Z78" s="111">
        <v>0</v>
      </c>
      <c r="AA78" s="111">
        <v>0</v>
      </c>
      <c r="AB78" s="111">
        <v>0</v>
      </c>
      <c r="AC78" s="111">
        <v>0</v>
      </c>
      <c r="AD78" s="111">
        <v>0</v>
      </c>
      <c r="AE78" s="111">
        <v>0</v>
      </c>
      <c r="AF78" s="111">
        <v>0</v>
      </c>
      <c r="AG78" s="111">
        <v>0</v>
      </c>
      <c r="AH78" s="111">
        <v>0</v>
      </c>
      <c r="AI78" s="111">
        <v>0</v>
      </c>
      <c r="AJ78" s="111">
        <v>0</v>
      </c>
      <c r="AK78" s="111">
        <v>0</v>
      </c>
      <c r="AL78" s="111">
        <v>0</v>
      </c>
      <c r="AM78" s="111">
        <v>0</v>
      </c>
      <c r="AN78" s="111">
        <v>0</v>
      </c>
      <c r="AO78" s="111">
        <v>0</v>
      </c>
      <c r="AP78" s="111">
        <v>0</v>
      </c>
      <c r="AQ78" s="111">
        <v>0</v>
      </c>
      <c r="AR78" s="111">
        <v>0</v>
      </c>
      <c r="AS78" s="111">
        <v>0</v>
      </c>
      <c r="AT78" s="111">
        <v>0</v>
      </c>
      <c r="AU78" s="111">
        <v>0</v>
      </c>
      <c r="AV78" s="111">
        <v>0</v>
      </c>
      <c r="AW78" s="111">
        <v>0</v>
      </c>
      <c r="AX78" s="111">
        <v>0</v>
      </c>
      <c r="AY78" s="111">
        <v>0</v>
      </c>
      <c r="AZ78" s="111">
        <v>0</v>
      </c>
      <c r="BA78" s="111">
        <v>0</v>
      </c>
      <c r="BB78" s="111">
        <v>0</v>
      </c>
      <c r="BC78" s="111">
        <v>0</v>
      </c>
      <c r="BD78" s="111">
        <v>0</v>
      </c>
      <c r="BE78" s="111">
        <v>0</v>
      </c>
      <c r="BF78" s="111">
        <v>0</v>
      </c>
      <c r="BG78" s="111">
        <v>0</v>
      </c>
      <c r="BH78" s="111">
        <v>0</v>
      </c>
      <c r="BI78" s="111">
        <v>0</v>
      </c>
      <c r="BJ78" s="111">
        <v>0</v>
      </c>
      <c r="BK78" s="111">
        <v>0</v>
      </c>
      <c r="BL78" s="113"/>
      <c r="BM78" s="113"/>
    </row>
    <row r="79" spans="2:65">
      <c r="B79" s="125" t="s">
        <v>383</v>
      </c>
      <c r="C79" s="139" t="s">
        <v>384</v>
      </c>
      <c r="D79" s="111">
        <v>0</v>
      </c>
      <c r="E79" s="111">
        <v>0</v>
      </c>
      <c r="F79" s="111">
        <v>0</v>
      </c>
      <c r="G79" s="111">
        <v>0</v>
      </c>
      <c r="H79" s="111">
        <v>0</v>
      </c>
      <c r="I79" s="111">
        <v>0</v>
      </c>
      <c r="J79" s="111">
        <v>0</v>
      </c>
      <c r="K79" s="111">
        <v>0</v>
      </c>
      <c r="L79" s="111">
        <v>0</v>
      </c>
      <c r="M79" s="111">
        <v>0</v>
      </c>
      <c r="N79" s="111">
        <v>0</v>
      </c>
      <c r="O79" s="111">
        <v>0</v>
      </c>
      <c r="P79" s="111">
        <v>0</v>
      </c>
      <c r="Q79" s="111">
        <v>0</v>
      </c>
      <c r="R79" s="111">
        <v>0</v>
      </c>
      <c r="S79" s="111">
        <v>0</v>
      </c>
      <c r="T79" s="111">
        <v>0</v>
      </c>
      <c r="U79" s="111">
        <v>0</v>
      </c>
      <c r="V79" s="111">
        <v>0</v>
      </c>
      <c r="W79" s="111">
        <v>0</v>
      </c>
      <c r="X79" s="111">
        <v>0</v>
      </c>
      <c r="Y79" s="111">
        <v>0</v>
      </c>
      <c r="Z79" s="111">
        <v>0</v>
      </c>
      <c r="AA79" s="111">
        <v>0</v>
      </c>
      <c r="AB79" s="111">
        <v>0</v>
      </c>
      <c r="AC79" s="111">
        <v>0</v>
      </c>
      <c r="AD79" s="111">
        <v>0</v>
      </c>
      <c r="AE79" s="111">
        <v>0</v>
      </c>
      <c r="AF79" s="111">
        <v>0</v>
      </c>
      <c r="AG79" s="111">
        <v>0</v>
      </c>
      <c r="AH79" s="111">
        <v>0</v>
      </c>
      <c r="AI79" s="111">
        <v>0</v>
      </c>
      <c r="AJ79" s="111">
        <v>30.202999999999999</v>
      </c>
      <c r="AK79" s="111">
        <v>0</v>
      </c>
      <c r="AL79" s="111">
        <v>0</v>
      </c>
      <c r="AM79" s="111">
        <v>0</v>
      </c>
      <c r="AN79" s="111">
        <v>0</v>
      </c>
      <c r="AO79" s="111">
        <v>87.602000000000004</v>
      </c>
      <c r="AP79" s="111">
        <v>0</v>
      </c>
      <c r="AQ79" s="111">
        <v>0</v>
      </c>
      <c r="AR79" s="111">
        <v>0</v>
      </c>
      <c r="AS79" s="111">
        <v>0</v>
      </c>
      <c r="AT79" s="111">
        <v>0</v>
      </c>
      <c r="AU79" s="111">
        <v>0</v>
      </c>
      <c r="AV79" s="111">
        <v>0</v>
      </c>
      <c r="AW79" s="111">
        <v>0</v>
      </c>
      <c r="AX79" s="111">
        <v>0</v>
      </c>
      <c r="AY79" s="111">
        <v>0</v>
      </c>
      <c r="AZ79" s="111">
        <v>0</v>
      </c>
      <c r="BA79" s="111">
        <v>0</v>
      </c>
      <c r="BB79" s="111">
        <v>0</v>
      </c>
      <c r="BC79" s="111">
        <v>0</v>
      </c>
      <c r="BD79" s="111">
        <v>0</v>
      </c>
      <c r="BE79" s="111">
        <v>0</v>
      </c>
      <c r="BF79" s="111">
        <v>0</v>
      </c>
      <c r="BG79" s="111">
        <v>0</v>
      </c>
      <c r="BH79" s="111">
        <v>0</v>
      </c>
      <c r="BI79" s="111">
        <v>0</v>
      </c>
      <c r="BJ79" s="111">
        <v>117.80500000000001</v>
      </c>
      <c r="BK79" s="111">
        <v>0</v>
      </c>
      <c r="BL79" s="113"/>
      <c r="BM79" s="113"/>
    </row>
    <row r="80" spans="2:65" collapsed="1">
      <c r="B80" s="125" t="s">
        <v>385</v>
      </c>
      <c r="C80" s="139" t="s">
        <v>386</v>
      </c>
      <c r="D80" s="111">
        <v>0</v>
      </c>
      <c r="E80" s="111">
        <v>0</v>
      </c>
      <c r="F80" s="111">
        <v>0</v>
      </c>
      <c r="G80" s="111">
        <v>0</v>
      </c>
      <c r="H80" s="111">
        <v>0</v>
      </c>
      <c r="I80" s="111">
        <v>0</v>
      </c>
      <c r="J80" s="111">
        <v>0</v>
      </c>
      <c r="K80" s="111">
        <v>0</v>
      </c>
      <c r="L80" s="111">
        <v>0</v>
      </c>
      <c r="M80" s="111">
        <v>0</v>
      </c>
      <c r="N80" s="111">
        <v>0</v>
      </c>
      <c r="O80" s="111">
        <v>0</v>
      </c>
      <c r="P80" s="111">
        <v>0</v>
      </c>
      <c r="Q80" s="111">
        <v>0</v>
      </c>
      <c r="R80" s="111">
        <v>0</v>
      </c>
      <c r="S80" s="111">
        <v>0</v>
      </c>
      <c r="T80" s="111">
        <v>0</v>
      </c>
      <c r="U80" s="111">
        <v>0</v>
      </c>
      <c r="V80" s="111">
        <v>0</v>
      </c>
      <c r="W80" s="111">
        <v>0</v>
      </c>
      <c r="X80" s="111">
        <v>0</v>
      </c>
      <c r="Y80" s="111">
        <v>0</v>
      </c>
      <c r="Z80" s="111">
        <v>0</v>
      </c>
      <c r="AA80" s="111">
        <v>0</v>
      </c>
      <c r="AB80" s="111">
        <v>0</v>
      </c>
      <c r="AC80" s="111">
        <v>0</v>
      </c>
      <c r="AD80" s="111">
        <v>0</v>
      </c>
      <c r="AE80" s="111">
        <v>0</v>
      </c>
      <c r="AF80" s="111">
        <v>0</v>
      </c>
      <c r="AG80" s="111">
        <v>0</v>
      </c>
      <c r="AH80" s="111">
        <v>0</v>
      </c>
      <c r="AI80" s="111">
        <v>0</v>
      </c>
      <c r="AJ80" s="111">
        <v>0.25600000000000001</v>
      </c>
      <c r="AK80" s="111">
        <v>0</v>
      </c>
      <c r="AL80" s="111">
        <v>0</v>
      </c>
      <c r="AM80" s="111">
        <v>0</v>
      </c>
      <c r="AN80" s="111">
        <v>0</v>
      </c>
      <c r="AO80" s="111">
        <v>0</v>
      </c>
      <c r="AP80" s="111">
        <v>0</v>
      </c>
      <c r="AQ80" s="111">
        <v>0</v>
      </c>
      <c r="AR80" s="111">
        <v>0</v>
      </c>
      <c r="AS80" s="111">
        <v>0</v>
      </c>
      <c r="AT80" s="111">
        <v>0</v>
      </c>
      <c r="AU80" s="111">
        <v>0</v>
      </c>
      <c r="AV80" s="111">
        <v>0</v>
      </c>
      <c r="AW80" s="111">
        <v>0</v>
      </c>
      <c r="AX80" s="111">
        <v>0</v>
      </c>
      <c r="AY80" s="111">
        <v>0</v>
      </c>
      <c r="AZ80" s="111">
        <v>0</v>
      </c>
      <c r="BA80" s="111">
        <v>0</v>
      </c>
      <c r="BB80" s="111">
        <v>0</v>
      </c>
      <c r="BC80" s="111">
        <v>0</v>
      </c>
      <c r="BD80" s="111">
        <v>0</v>
      </c>
      <c r="BE80" s="111">
        <v>0</v>
      </c>
      <c r="BF80" s="111">
        <v>0</v>
      </c>
      <c r="BG80" s="111">
        <v>0</v>
      </c>
      <c r="BH80" s="111">
        <v>0</v>
      </c>
      <c r="BI80" s="111">
        <v>0</v>
      </c>
      <c r="BJ80" s="111">
        <v>0.25600000000000001</v>
      </c>
      <c r="BK80" s="111">
        <v>0</v>
      </c>
      <c r="BL80" s="113"/>
      <c r="BM80" s="113"/>
    </row>
    <row r="81" spans="2:65">
      <c r="B81" s="125" t="s">
        <v>387</v>
      </c>
      <c r="C81" s="139" t="s">
        <v>388</v>
      </c>
      <c r="D81" s="111">
        <v>0</v>
      </c>
      <c r="E81" s="111">
        <v>0</v>
      </c>
      <c r="F81" s="111">
        <v>0</v>
      </c>
      <c r="G81" s="111">
        <v>0</v>
      </c>
      <c r="H81" s="111">
        <v>0</v>
      </c>
      <c r="I81" s="111">
        <v>0</v>
      </c>
      <c r="J81" s="111">
        <v>0</v>
      </c>
      <c r="K81" s="111">
        <v>0</v>
      </c>
      <c r="L81" s="111">
        <v>0</v>
      </c>
      <c r="M81" s="111">
        <v>560.74099999999999</v>
      </c>
      <c r="N81" s="111">
        <v>0</v>
      </c>
      <c r="O81" s="111">
        <v>0</v>
      </c>
      <c r="P81" s="111">
        <v>0</v>
      </c>
      <c r="Q81" s="111">
        <v>0</v>
      </c>
      <c r="R81" s="111">
        <v>0</v>
      </c>
      <c r="S81" s="111">
        <v>0</v>
      </c>
      <c r="T81" s="111">
        <v>0</v>
      </c>
      <c r="U81" s="111">
        <v>0</v>
      </c>
      <c r="V81" s="111">
        <v>0</v>
      </c>
      <c r="W81" s="111">
        <v>0</v>
      </c>
      <c r="X81" s="111">
        <v>3875.25</v>
      </c>
      <c r="Y81" s="111">
        <v>769.23800000000006</v>
      </c>
      <c r="Z81" s="111">
        <v>0</v>
      </c>
      <c r="AA81" s="111">
        <v>0</v>
      </c>
      <c r="AB81" s="111">
        <v>0</v>
      </c>
      <c r="AC81" s="111">
        <v>0</v>
      </c>
      <c r="AD81" s="111">
        <v>0</v>
      </c>
      <c r="AE81" s="111">
        <v>0</v>
      </c>
      <c r="AF81" s="111">
        <v>0</v>
      </c>
      <c r="AG81" s="111">
        <v>0</v>
      </c>
      <c r="AH81" s="111">
        <v>0</v>
      </c>
      <c r="AI81" s="111">
        <v>44795.69</v>
      </c>
      <c r="AJ81" s="111">
        <v>0</v>
      </c>
      <c r="AK81" s="111">
        <v>0</v>
      </c>
      <c r="AL81" s="111">
        <v>0</v>
      </c>
      <c r="AM81" s="111">
        <v>0</v>
      </c>
      <c r="AN81" s="111">
        <v>0</v>
      </c>
      <c r="AO81" s="111">
        <v>0</v>
      </c>
      <c r="AP81" s="111">
        <v>0</v>
      </c>
      <c r="AQ81" s="111">
        <v>0</v>
      </c>
      <c r="AR81" s="111">
        <v>0</v>
      </c>
      <c r="AS81" s="111">
        <v>0</v>
      </c>
      <c r="AT81" s="111">
        <v>0</v>
      </c>
      <c r="AU81" s="111">
        <v>0</v>
      </c>
      <c r="AV81" s="111">
        <v>0</v>
      </c>
      <c r="AW81" s="111">
        <v>0</v>
      </c>
      <c r="AX81" s="111">
        <v>0</v>
      </c>
      <c r="AY81" s="111">
        <v>0</v>
      </c>
      <c r="AZ81" s="111">
        <v>0</v>
      </c>
      <c r="BA81" s="111">
        <v>0</v>
      </c>
      <c r="BB81" s="111">
        <v>0</v>
      </c>
      <c r="BC81" s="111">
        <v>0</v>
      </c>
      <c r="BD81" s="111">
        <v>0</v>
      </c>
      <c r="BE81" s="111">
        <v>0</v>
      </c>
      <c r="BF81" s="111">
        <v>0</v>
      </c>
      <c r="BG81" s="111">
        <v>0</v>
      </c>
      <c r="BH81" s="111">
        <v>0</v>
      </c>
      <c r="BI81" s="111">
        <v>0</v>
      </c>
      <c r="BJ81" s="111">
        <v>50000.919000000002</v>
      </c>
      <c r="BK81" s="111">
        <v>0</v>
      </c>
      <c r="BL81" s="113"/>
      <c r="BM81" s="113"/>
    </row>
    <row r="82" spans="2:65">
      <c r="B82" s="140" t="s">
        <v>389</v>
      </c>
      <c r="C82" s="141" t="s">
        <v>390</v>
      </c>
      <c r="D82" s="142">
        <v>817.97</v>
      </c>
      <c r="E82" s="142">
        <v>1671.86</v>
      </c>
      <c r="F82" s="142">
        <v>0</v>
      </c>
      <c r="G82" s="142">
        <v>222875.106</v>
      </c>
      <c r="H82" s="142">
        <v>3969.067</v>
      </c>
      <c r="I82" s="142">
        <v>0</v>
      </c>
      <c r="J82" s="142">
        <v>0</v>
      </c>
      <c r="K82" s="142">
        <v>0</v>
      </c>
      <c r="L82" s="142">
        <v>0</v>
      </c>
      <c r="M82" s="142">
        <v>0</v>
      </c>
      <c r="N82" s="142">
        <v>4061.6709999999998</v>
      </c>
      <c r="O82" s="142">
        <v>16735.858</v>
      </c>
      <c r="P82" s="142">
        <v>4202.3329999999996</v>
      </c>
      <c r="Q82" s="142">
        <v>148751.098</v>
      </c>
      <c r="R82" s="142">
        <v>1401.6759999999999</v>
      </c>
      <c r="S82" s="142">
        <v>0</v>
      </c>
      <c r="T82" s="142">
        <v>0</v>
      </c>
      <c r="U82" s="142">
        <v>0</v>
      </c>
      <c r="V82" s="142">
        <v>0</v>
      </c>
      <c r="W82" s="142">
        <v>806.94399999999996</v>
      </c>
      <c r="X82" s="142">
        <v>74.757000000000005</v>
      </c>
      <c r="Y82" s="142">
        <v>0</v>
      </c>
      <c r="Z82" s="142">
        <v>0</v>
      </c>
      <c r="AA82" s="142">
        <v>0</v>
      </c>
      <c r="AB82" s="142">
        <v>0</v>
      </c>
      <c r="AC82" s="142">
        <v>0</v>
      </c>
      <c r="AD82" s="142">
        <v>2.1589999999999998</v>
      </c>
      <c r="AE82" s="142">
        <v>1294.366</v>
      </c>
      <c r="AF82" s="142">
        <v>0</v>
      </c>
      <c r="AG82" s="142">
        <v>0</v>
      </c>
      <c r="AH82" s="142">
        <v>2423.366</v>
      </c>
      <c r="AI82" s="142">
        <v>4691.8599999999997</v>
      </c>
      <c r="AJ82" s="142">
        <v>0</v>
      </c>
      <c r="AK82" s="142">
        <v>0</v>
      </c>
      <c r="AL82" s="142">
        <v>0</v>
      </c>
      <c r="AM82" s="142">
        <v>0</v>
      </c>
      <c r="AN82" s="142">
        <v>0</v>
      </c>
      <c r="AO82" s="142">
        <v>332.53</v>
      </c>
      <c r="AP82" s="142">
        <v>398.06400000000002</v>
      </c>
      <c r="AQ82" s="142">
        <v>362.12700000000001</v>
      </c>
      <c r="AR82" s="142">
        <v>490.59899999999999</v>
      </c>
      <c r="AS82" s="142">
        <v>7473.0770000000002</v>
      </c>
      <c r="AT82" s="142">
        <v>195.24700000000001</v>
      </c>
      <c r="AU82" s="142">
        <v>239.52699999999999</v>
      </c>
      <c r="AV82" s="142">
        <v>0</v>
      </c>
      <c r="AW82" s="142">
        <v>0</v>
      </c>
      <c r="AX82" s="142">
        <v>2295.1979999999999</v>
      </c>
      <c r="AY82" s="142">
        <v>0</v>
      </c>
      <c r="AZ82" s="142">
        <v>145909.66899999999</v>
      </c>
      <c r="BA82" s="142">
        <v>2791.076</v>
      </c>
      <c r="BB82" s="142">
        <v>0</v>
      </c>
      <c r="BC82" s="142">
        <v>12996.018</v>
      </c>
      <c r="BD82" s="142">
        <v>0</v>
      </c>
      <c r="BE82" s="142">
        <v>474.32100000000003</v>
      </c>
      <c r="BF82" s="142">
        <v>2679.1579999999999</v>
      </c>
      <c r="BG82" s="142">
        <v>2284.5709999999999</v>
      </c>
      <c r="BH82" s="142">
        <v>0</v>
      </c>
      <c r="BI82" s="142">
        <v>161.815</v>
      </c>
      <c r="BJ82" s="142">
        <v>592863.08799999987</v>
      </c>
      <c r="BK82" s="142">
        <v>57739.961000000003</v>
      </c>
      <c r="BL82" s="113"/>
      <c r="BM82" s="113"/>
    </row>
    <row r="83" spans="2:65" collapsed="1">
      <c r="B83" s="123" t="s">
        <v>391</v>
      </c>
      <c r="C83" s="124" t="s">
        <v>392</v>
      </c>
      <c r="D83" s="111">
        <v>817.97</v>
      </c>
      <c r="E83" s="111">
        <v>1671.86</v>
      </c>
      <c r="F83" s="111">
        <v>0</v>
      </c>
      <c r="G83" s="111">
        <v>211591.46799999999</v>
      </c>
      <c r="H83" s="111">
        <v>3969.067</v>
      </c>
      <c r="I83" s="111">
        <v>0</v>
      </c>
      <c r="J83" s="111">
        <v>0</v>
      </c>
      <c r="K83" s="111">
        <v>0</v>
      </c>
      <c r="L83" s="111">
        <v>0</v>
      </c>
      <c r="M83" s="111">
        <v>0</v>
      </c>
      <c r="N83" s="111">
        <v>1850.5029999999999</v>
      </c>
      <c r="O83" s="111">
        <v>5086.2160000000003</v>
      </c>
      <c r="P83" s="111">
        <v>1740.922</v>
      </c>
      <c r="Q83" s="111">
        <v>111870.136</v>
      </c>
      <c r="R83" s="111">
        <v>0</v>
      </c>
      <c r="S83" s="111">
        <v>0</v>
      </c>
      <c r="T83" s="111">
        <v>0</v>
      </c>
      <c r="U83" s="111">
        <v>0</v>
      </c>
      <c r="V83" s="111">
        <v>0</v>
      </c>
      <c r="W83" s="111">
        <v>0</v>
      </c>
      <c r="X83" s="111">
        <v>0</v>
      </c>
      <c r="Y83" s="111">
        <v>0</v>
      </c>
      <c r="Z83" s="111">
        <v>0</v>
      </c>
      <c r="AA83" s="111">
        <v>0</v>
      </c>
      <c r="AB83" s="111">
        <v>0</v>
      </c>
      <c r="AC83" s="111">
        <v>0</v>
      </c>
      <c r="AD83" s="111">
        <v>0</v>
      </c>
      <c r="AE83" s="111">
        <v>1293.652</v>
      </c>
      <c r="AF83" s="111">
        <v>0</v>
      </c>
      <c r="AG83" s="111">
        <v>0</v>
      </c>
      <c r="AH83" s="111">
        <v>1644.45</v>
      </c>
      <c r="AI83" s="111">
        <v>0</v>
      </c>
      <c r="AJ83" s="111">
        <v>0</v>
      </c>
      <c r="AK83" s="111">
        <v>0</v>
      </c>
      <c r="AL83" s="111">
        <v>0</v>
      </c>
      <c r="AM83" s="111">
        <v>0</v>
      </c>
      <c r="AN83" s="111">
        <v>0</v>
      </c>
      <c r="AO83" s="111">
        <v>0</v>
      </c>
      <c r="AP83" s="111">
        <v>305.56599999999997</v>
      </c>
      <c r="AQ83" s="111">
        <v>24.951000000000001</v>
      </c>
      <c r="AR83" s="111">
        <v>219.62</v>
      </c>
      <c r="AS83" s="111">
        <v>4111.4870000000001</v>
      </c>
      <c r="AT83" s="111">
        <v>168.40899999999999</v>
      </c>
      <c r="AU83" s="111">
        <v>239.52699999999999</v>
      </c>
      <c r="AV83" s="111">
        <v>0</v>
      </c>
      <c r="AW83" s="111">
        <v>0</v>
      </c>
      <c r="AX83" s="111">
        <v>2295.1979999999999</v>
      </c>
      <c r="AY83" s="111">
        <v>0</v>
      </c>
      <c r="AZ83" s="111">
        <v>145909.66899999999</v>
      </c>
      <c r="BA83" s="111">
        <v>2788.6790000000001</v>
      </c>
      <c r="BB83" s="111">
        <v>0</v>
      </c>
      <c r="BC83" s="111">
        <v>11800.967000000001</v>
      </c>
      <c r="BD83" s="111">
        <v>0</v>
      </c>
      <c r="BE83" s="111">
        <v>474.32100000000003</v>
      </c>
      <c r="BF83" s="111">
        <v>2669.4690000000001</v>
      </c>
      <c r="BG83" s="111">
        <v>2256.808</v>
      </c>
      <c r="BH83" s="111">
        <v>0</v>
      </c>
      <c r="BI83" s="111">
        <v>0</v>
      </c>
      <c r="BJ83" s="111">
        <v>514800.91499999998</v>
      </c>
      <c r="BK83" s="111">
        <v>37470.218999999997</v>
      </c>
      <c r="BL83" s="113"/>
      <c r="BM83" s="113"/>
    </row>
    <row r="84" spans="2:65" collapsed="1">
      <c r="B84" s="123" t="s">
        <v>393</v>
      </c>
      <c r="C84" s="124" t="s">
        <v>394</v>
      </c>
      <c r="D84" s="111">
        <v>0</v>
      </c>
      <c r="E84" s="111">
        <v>0</v>
      </c>
      <c r="F84" s="111">
        <v>0</v>
      </c>
      <c r="G84" s="111">
        <v>0</v>
      </c>
      <c r="H84" s="111">
        <v>0</v>
      </c>
      <c r="I84" s="111">
        <v>0</v>
      </c>
      <c r="J84" s="111">
        <v>0</v>
      </c>
      <c r="K84" s="111">
        <v>0</v>
      </c>
      <c r="L84" s="111">
        <v>0</v>
      </c>
      <c r="M84" s="111">
        <v>0</v>
      </c>
      <c r="N84" s="111">
        <v>2211.1689999999999</v>
      </c>
      <c r="O84" s="111">
        <v>11649.642</v>
      </c>
      <c r="P84" s="111">
        <v>2461.4110000000001</v>
      </c>
      <c r="Q84" s="111">
        <v>4175.6980000000003</v>
      </c>
      <c r="R84" s="111">
        <v>65.995999999999995</v>
      </c>
      <c r="S84" s="111">
        <v>0</v>
      </c>
      <c r="T84" s="111">
        <v>0</v>
      </c>
      <c r="U84" s="111">
        <v>0</v>
      </c>
      <c r="V84" s="111">
        <v>0</v>
      </c>
      <c r="W84" s="111">
        <v>0</v>
      </c>
      <c r="X84" s="111">
        <v>0</v>
      </c>
      <c r="Y84" s="111">
        <v>0</v>
      </c>
      <c r="Z84" s="111">
        <v>0</v>
      </c>
      <c r="AA84" s="111">
        <v>0</v>
      </c>
      <c r="AB84" s="111">
        <v>0</v>
      </c>
      <c r="AC84" s="111">
        <v>0</v>
      </c>
      <c r="AD84" s="111">
        <v>0</v>
      </c>
      <c r="AE84" s="111">
        <v>0.71399999999999997</v>
      </c>
      <c r="AF84" s="111">
        <v>0</v>
      </c>
      <c r="AG84" s="111">
        <v>0</v>
      </c>
      <c r="AH84" s="111">
        <v>240.827</v>
      </c>
      <c r="AI84" s="111">
        <v>1155.3879999999999</v>
      </c>
      <c r="AJ84" s="111">
        <v>0</v>
      </c>
      <c r="AK84" s="111">
        <v>0</v>
      </c>
      <c r="AL84" s="111">
        <v>0</v>
      </c>
      <c r="AM84" s="111">
        <v>0</v>
      </c>
      <c r="AN84" s="111">
        <v>0</v>
      </c>
      <c r="AO84" s="111">
        <v>0</v>
      </c>
      <c r="AP84" s="111">
        <v>55.747</v>
      </c>
      <c r="AQ84" s="111">
        <v>33.478000000000002</v>
      </c>
      <c r="AR84" s="111">
        <v>10.989000000000001</v>
      </c>
      <c r="AS84" s="111">
        <v>4.7409999999999997</v>
      </c>
      <c r="AT84" s="111">
        <v>16.457999999999998</v>
      </c>
      <c r="AU84" s="111">
        <v>0</v>
      </c>
      <c r="AV84" s="111">
        <v>0</v>
      </c>
      <c r="AW84" s="111">
        <v>0</v>
      </c>
      <c r="AX84" s="111">
        <v>0</v>
      </c>
      <c r="AY84" s="111">
        <v>0</v>
      </c>
      <c r="AZ84" s="111">
        <v>0</v>
      </c>
      <c r="BA84" s="111">
        <v>2.3969999999999998</v>
      </c>
      <c r="BB84" s="111">
        <v>0</v>
      </c>
      <c r="BC84" s="111">
        <v>1195.0509999999999</v>
      </c>
      <c r="BD84" s="111">
        <v>0</v>
      </c>
      <c r="BE84" s="111">
        <v>0</v>
      </c>
      <c r="BF84" s="111">
        <v>9.6890000000000001</v>
      </c>
      <c r="BG84" s="111">
        <v>27.763999999999999</v>
      </c>
      <c r="BH84" s="111">
        <v>0</v>
      </c>
      <c r="BI84" s="111">
        <v>0</v>
      </c>
      <c r="BJ84" s="111">
        <v>23317.158999999996</v>
      </c>
      <c r="BK84" s="111">
        <v>15495.129000000001</v>
      </c>
      <c r="BL84" s="113"/>
      <c r="BM84" s="113"/>
    </row>
    <row r="85" spans="2:65">
      <c r="B85" s="123" t="s">
        <v>395</v>
      </c>
      <c r="C85" s="124" t="s">
        <v>396</v>
      </c>
      <c r="D85" s="111">
        <v>0</v>
      </c>
      <c r="E85" s="111">
        <v>0</v>
      </c>
      <c r="F85" s="111">
        <v>0</v>
      </c>
      <c r="G85" s="111">
        <v>0</v>
      </c>
      <c r="H85" s="111">
        <v>0</v>
      </c>
      <c r="I85" s="111">
        <v>0</v>
      </c>
      <c r="J85" s="111">
        <v>0</v>
      </c>
      <c r="K85" s="111">
        <v>0</v>
      </c>
      <c r="L85" s="111">
        <v>0</v>
      </c>
      <c r="M85" s="111">
        <v>0</v>
      </c>
      <c r="N85" s="111">
        <v>0</v>
      </c>
      <c r="O85" s="111">
        <v>0</v>
      </c>
      <c r="P85" s="111">
        <v>0</v>
      </c>
      <c r="Q85" s="111">
        <v>29072.046999999999</v>
      </c>
      <c r="R85" s="111">
        <v>1006.412</v>
      </c>
      <c r="S85" s="111">
        <v>0</v>
      </c>
      <c r="T85" s="111">
        <v>0</v>
      </c>
      <c r="U85" s="111">
        <v>0</v>
      </c>
      <c r="V85" s="111">
        <v>0</v>
      </c>
      <c r="W85" s="111">
        <v>0</v>
      </c>
      <c r="X85" s="111">
        <v>0</v>
      </c>
      <c r="Y85" s="111">
        <v>0</v>
      </c>
      <c r="Z85" s="111">
        <v>0</v>
      </c>
      <c r="AA85" s="111">
        <v>0</v>
      </c>
      <c r="AB85" s="111">
        <v>0</v>
      </c>
      <c r="AC85" s="111">
        <v>0</v>
      </c>
      <c r="AD85" s="111">
        <v>0.17599999999999999</v>
      </c>
      <c r="AE85" s="111">
        <v>0</v>
      </c>
      <c r="AF85" s="111">
        <v>0</v>
      </c>
      <c r="AG85" s="111">
        <v>0</v>
      </c>
      <c r="AH85" s="111">
        <v>302.89299999999997</v>
      </c>
      <c r="AI85" s="111">
        <v>0</v>
      </c>
      <c r="AJ85" s="111">
        <v>0</v>
      </c>
      <c r="AK85" s="111">
        <v>0</v>
      </c>
      <c r="AL85" s="111">
        <v>0</v>
      </c>
      <c r="AM85" s="111">
        <v>0</v>
      </c>
      <c r="AN85" s="111">
        <v>0</v>
      </c>
      <c r="AO85" s="111">
        <v>0</v>
      </c>
      <c r="AP85" s="111">
        <v>19.803000000000001</v>
      </c>
      <c r="AQ85" s="111">
        <v>113.67400000000001</v>
      </c>
      <c r="AR85" s="111">
        <v>3.4000000000000002E-2</v>
      </c>
      <c r="AS85" s="111">
        <v>77.599999999999994</v>
      </c>
      <c r="AT85" s="111">
        <v>1.157</v>
      </c>
      <c r="AU85" s="111">
        <v>0</v>
      </c>
      <c r="AV85" s="111">
        <v>0</v>
      </c>
      <c r="AW85" s="111">
        <v>0</v>
      </c>
      <c r="AX85" s="111">
        <v>0</v>
      </c>
      <c r="AY85" s="111">
        <v>0</v>
      </c>
      <c r="AZ85" s="111">
        <v>0</v>
      </c>
      <c r="BA85" s="111">
        <v>0</v>
      </c>
      <c r="BB85" s="111">
        <v>0</v>
      </c>
      <c r="BC85" s="111">
        <v>0</v>
      </c>
      <c r="BD85" s="111">
        <v>0</v>
      </c>
      <c r="BE85" s="111">
        <v>0</v>
      </c>
      <c r="BF85" s="111">
        <v>0</v>
      </c>
      <c r="BG85" s="111">
        <v>0</v>
      </c>
      <c r="BH85" s="111">
        <v>0</v>
      </c>
      <c r="BI85" s="111">
        <v>0</v>
      </c>
      <c r="BJ85" s="111">
        <v>30593.795999999995</v>
      </c>
      <c r="BK85" s="111">
        <v>212.267</v>
      </c>
      <c r="BL85" s="113"/>
      <c r="BM85" s="113"/>
    </row>
    <row r="86" spans="2:65" collapsed="1">
      <c r="B86" s="123" t="s">
        <v>397</v>
      </c>
      <c r="C86" s="124" t="s">
        <v>398</v>
      </c>
      <c r="D86" s="111">
        <v>0</v>
      </c>
      <c r="E86" s="111">
        <v>0</v>
      </c>
      <c r="F86" s="111">
        <v>0</v>
      </c>
      <c r="G86" s="111">
        <v>11283.638000000001</v>
      </c>
      <c r="H86" s="111">
        <v>0</v>
      </c>
      <c r="I86" s="111">
        <v>0</v>
      </c>
      <c r="J86" s="111">
        <v>0</v>
      </c>
      <c r="K86" s="111">
        <v>0</v>
      </c>
      <c r="L86" s="111">
        <v>0</v>
      </c>
      <c r="M86" s="111">
        <v>0</v>
      </c>
      <c r="N86" s="111">
        <v>0</v>
      </c>
      <c r="O86" s="111">
        <v>0</v>
      </c>
      <c r="P86" s="111">
        <v>0</v>
      </c>
      <c r="Q86" s="111">
        <v>3633.2170000000001</v>
      </c>
      <c r="R86" s="111">
        <v>329.26799999999997</v>
      </c>
      <c r="S86" s="111">
        <v>0</v>
      </c>
      <c r="T86" s="111">
        <v>0</v>
      </c>
      <c r="U86" s="111">
        <v>0</v>
      </c>
      <c r="V86" s="111">
        <v>0</v>
      </c>
      <c r="W86" s="111">
        <v>806.94399999999996</v>
      </c>
      <c r="X86" s="111">
        <v>74.757000000000005</v>
      </c>
      <c r="Y86" s="111">
        <v>0</v>
      </c>
      <c r="Z86" s="111">
        <v>0</v>
      </c>
      <c r="AA86" s="111">
        <v>0</v>
      </c>
      <c r="AB86" s="111">
        <v>0</v>
      </c>
      <c r="AC86" s="111">
        <v>0</v>
      </c>
      <c r="AD86" s="111">
        <v>1.9830000000000001</v>
      </c>
      <c r="AE86" s="111">
        <v>0</v>
      </c>
      <c r="AF86" s="111">
        <v>0</v>
      </c>
      <c r="AG86" s="111">
        <v>0</v>
      </c>
      <c r="AH86" s="111">
        <v>235.196</v>
      </c>
      <c r="AI86" s="111">
        <v>3536.4720000000002</v>
      </c>
      <c r="AJ86" s="111">
        <v>0</v>
      </c>
      <c r="AK86" s="111">
        <v>0</v>
      </c>
      <c r="AL86" s="111">
        <v>0</v>
      </c>
      <c r="AM86" s="111">
        <v>0</v>
      </c>
      <c r="AN86" s="111">
        <v>0</v>
      </c>
      <c r="AO86" s="111">
        <v>332.53</v>
      </c>
      <c r="AP86" s="111">
        <v>16.948</v>
      </c>
      <c r="AQ86" s="111">
        <v>190.024</v>
      </c>
      <c r="AR86" s="111">
        <v>259.95699999999999</v>
      </c>
      <c r="AS86" s="111">
        <v>3279.2489999999998</v>
      </c>
      <c r="AT86" s="111">
        <v>9.2230000000000008</v>
      </c>
      <c r="AU86" s="111">
        <v>0</v>
      </c>
      <c r="AV86" s="111">
        <v>0</v>
      </c>
      <c r="AW86" s="111">
        <v>0</v>
      </c>
      <c r="AX86" s="111">
        <v>0</v>
      </c>
      <c r="AY86" s="111">
        <v>0</v>
      </c>
      <c r="AZ86" s="111">
        <v>0</v>
      </c>
      <c r="BA86" s="111">
        <v>0</v>
      </c>
      <c r="BB86" s="111">
        <v>0</v>
      </c>
      <c r="BC86" s="111">
        <v>0</v>
      </c>
      <c r="BD86" s="111">
        <v>0</v>
      </c>
      <c r="BE86" s="111">
        <v>0</v>
      </c>
      <c r="BF86" s="111">
        <v>0</v>
      </c>
      <c r="BG86" s="111">
        <v>0</v>
      </c>
      <c r="BH86" s="111">
        <v>0</v>
      </c>
      <c r="BI86" s="111">
        <v>0</v>
      </c>
      <c r="BJ86" s="111">
        <v>23989.406000000003</v>
      </c>
      <c r="BK86" s="111">
        <v>4562.3450000000003</v>
      </c>
      <c r="BL86" s="113"/>
      <c r="BM86" s="113"/>
    </row>
    <row r="87" spans="2:65">
      <c r="B87" s="123" t="s">
        <v>399</v>
      </c>
      <c r="C87" s="124" t="s">
        <v>400</v>
      </c>
      <c r="D87" s="111">
        <v>0</v>
      </c>
      <c r="E87" s="111">
        <v>0</v>
      </c>
      <c r="F87" s="111">
        <v>0</v>
      </c>
      <c r="G87" s="111">
        <v>0</v>
      </c>
      <c r="H87" s="111">
        <v>0</v>
      </c>
      <c r="I87" s="111">
        <v>0</v>
      </c>
      <c r="J87" s="111">
        <v>0</v>
      </c>
      <c r="K87" s="111">
        <v>0</v>
      </c>
      <c r="L87" s="111">
        <v>0</v>
      </c>
      <c r="M87" s="111">
        <v>0</v>
      </c>
      <c r="N87" s="111">
        <v>0</v>
      </c>
      <c r="O87" s="111">
        <v>0</v>
      </c>
      <c r="P87" s="111">
        <v>0</v>
      </c>
      <c r="Q87" s="111">
        <v>0</v>
      </c>
      <c r="R87" s="111">
        <v>0</v>
      </c>
      <c r="S87" s="111">
        <v>0</v>
      </c>
      <c r="T87" s="111">
        <v>0</v>
      </c>
      <c r="U87" s="111">
        <v>0</v>
      </c>
      <c r="V87" s="111">
        <v>0</v>
      </c>
      <c r="W87" s="111">
        <v>0</v>
      </c>
      <c r="X87" s="111">
        <v>0</v>
      </c>
      <c r="Y87" s="111">
        <v>0</v>
      </c>
      <c r="Z87" s="111">
        <v>0</v>
      </c>
      <c r="AA87" s="111">
        <v>0</v>
      </c>
      <c r="AB87" s="111">
        <v>0</v>
      </c>
      <c r="AC87" s="111">
        <v>0</v>
      </c>
      <c r="AD87" s="111">
        <v>0</v>
      </c>
      <c r="AE87" s="111">
        <v>0</v>
      </c>
      <c r="AF87" s="111">
        <v>0</v>
      </c>
      <c r="AG87" s="111">
        <v>0</v>
      </c>
      <c r="AH87" s="111">
        <v>0</v>
      </c>
      <c r="AI87" s="111">
        <v>0</v>
      </c>
      <c r="AJ87" s="111">
        <v>0</v>
      </c>
      <c r="AK87" s="111">
        <v>0</v>
      </c>
      <c r="AL87" s="111">
        <v>0</v>
      </c>
      <c r="AM87" s="111">
        <v>0</v>
      </c>
      <c r="AN87" s="111">
        <v>0</v>
      </c>
      <c r="AO87" s="111">
        <v>0</v>
      </c>
      <c r="AP87" s="111">
        <v>0</v>
      </c>
      <c r="AQ87" s="111">
        <v>0</v>
      </c>
      <c r="AR87" s="111">
        <v>0</v>
      </c>
      <c r="AS87" s="111">
        <v>0</v>
      </c>
      <c r="AT87" s="111">
        <v>0</v>
      </c>
      <c r="AU87" s="111">
        <v>0</v>
      </c>
      <c r="AV87" s="111">
        <v>0</v>
      </c>
      <c r="AW87" s="111">
        <v>0</v>
      </c>
      <c r="AX87" s="111">
        <v>0</v>
      </c>
      <c r="AY87" s="111">
        <v>0</v>
      </c>
      <c r="AZ87" s="111">
        <v>0</v>
      </c>
      <c r="BA87" s="111">
        <v>0</v>
      </c>
      <c r="BB87" s="111">
        <v>0</v>
      </c>
      <c r="BC87" s="111">
        <v>0</v>
      </c>
      <c r="BD87" s="111">
        <v>0</v>
      </c>
      <c r="BE87" s="111">
        <v>0</v>
      </c>
      <c r="BF87" s="111">
        <v>0</v>
      </c>
      <c r="BG87" s="111">
        <v>0</v>
      </c>
      <c r="BH87" s="111">
        <v>0</v>
      </c>
      <c r="BI87" s="111">
        <v>161.815</v>
      </c>
      <c r="BJ87" s="111">
        <v>161.815</v>
      </c>
      <c r="BK87" s="111">
        <v>0</v>
      </c>
      <c r="BL87" s="113"/>
      <c r="BM87" s="113"/>
    </row>
    <row r="88" spans="2:65">
      <c r="B88" s="109" t="s">
        <v>401</v>
      </c>
      <c r="C88" s="143" t="s">
        <v>402</v>
      </c>
      <c r="D88" s="111">
        <v>0</v>
      </c>
      <c r="E88" s="111">
        <v>0</v>
      </c>
      <c r="F88" s="111">
        <v>0</v>
      </c>
      <c r="G88" s="111">
        <v>73459.394</v>
      </c>
      <c r="H88" s="111">
        <v>0</v>
      </c>
      <c r="I88" s="111">
        <v>0</v>
      </c>
      <c r="J88" s="111">
        <v>0</v>
      </c>
      <c r="K88" s="111">
        <v>0</v>
      </c>
      <c r="L88" s="111">
        <v>0</v>
      </c>
      <c r="M88" s="111">
        <v>0</v>
      </c>
      <c r="N88" s="111">
        <v>0</v>
      </c>
      <c r="O88" s="111">
        <v>0</v>
      </c>
      <c r="P88" s="111">
        <v>0</v>
      </c>
      <c r="Q88" s="111">
        <v>48750.644999999997</v>
      </c>
      <c r="R88" s="111">
        <v>18294.847000000002</v>
      </c>
      <c r="S88" s="111">
        <v>0</v>
      </c>
      <c r="T88" s="111">
        <v>0</v>
      </c>
      <c r="U88" s="111">
        <v>0</v>
      </c>
      <c r="V88" s="111">
        <v>0</v>
      </c>
      <c r="W88" s="111">
        <v>10315.831</v>
      </c>
      <c r="X88" s="111">
        <v>2268.9029999999998</v>
      </c>
      <c r="Y88" s="111">
        <v>0</v>
      </c>
      <c r="Z88" s="111">
        <v>0</v>
      </c>
      <c r="AA88" s="111">
        <v>0</v>
      </c>
      <c r="AB88" s="111">
        <v>0</v>
      </c>
      <c r="AC88" s="111">
        <v>0</v>
      </c>
      <c r="AD88" s="111">
        <v>1069.4349999999999</v>
      </c>
      <c r="AE88" s="111">
        <v>6.8659999999999997</v>
      </c>
      <c r="AF88" s="111">
        <v>0</v>
      </c>
      <c r="AG88" s="111">
        <v>0</v>
      </c>
      <c r="AH88" s="111">
        <v>8946.3459999999995</v>
      </c>
      <c r="AI88" s="111">
        <v>11716.834000000001</v>
      </c>
      <c r="AJ88" s="111">
        <v>0</v>
      </c>
      <c r="AK88" s="111">
        <v>0</v>
      </c>
      <c r="AL88" s="111">
        <v>0</v>
      </c>
      <c r="AM88" s="111">
        <v>0</v>
      </c>
      <c r="AN88" s="111">
        <v>0</v>
      </c>
      <c r="AO88" s="111">
        <v>23983.702000000001</v>
      </c>
      <c r="AP88" s="111">
        <v>7618.4210000000003</v>
      </c>
      <c r="AQ88" s="111">
        <v>3766.8009999999999</v>
      </c>
      <c r="AR88" s="111">
        <v>4862.5450000000001</v>
      </c>
      <c r="AS88" s="111">
        <v>14056.771000000001</v>
      </c>
      <c r="AT88" s="111">
        <v>169.44800000000001</v>
      </c>
      <c r="AU88" s="111">
        <v>661.18499999999995</v>
      </c>
      <c r="AV88" s="111">
        <v>0</v>
      </c>
      <c r="AW88" s="111">
        <v>0</v>
      </c>
      <c r="AX88" s="111">
        <v>0</v>
      </c>
      <c r="AY88" s="111">
        <v>0</v>
      </c>
      <c r="AZ88" s="111">
        <v>0</v>
      </c>
      <c r="BA88" s="111">
        <v>0</v>
      </c>
      <c r="BB88" s="111">
        <v>0</v>
      </c>
      <c r="BC88" s="111">
        <v>0</v>
      </c>
      <c r="BD88" s="111">
        <v>0</v>
      </c>
      <c r="BE88" s="111">
        <v>0</v>
      </c>
      <c r="BF88" s="111">
        <v>0</v>
      </c>
      <c r="BG88" s="111">
        <v>0</v>
      </c>
      <c r="BH88" s="111">
        <v>0</v>
      </c>
      <c r="BI88" s="111">
        <v>53788.718999999997</v>
      </c>
      <c r="BJ88" s="111">
        <v>283736.69300000003</v>
      </c>
      <c r="BK88" s="111">
        <v>41451.002</v>
      </c>
      <c r="BL88" s="113"/>
      <c r="BM88" s="113"/>
    </row>
    <row r="89" spans="2:65">
      <c r="B89" s="123" t="s">
        <v>403</v>
      </c>
      <c r="C89" s="124" t="s">
        <v>396</v>
      </c>
      <c r="D89" s="111">
        <v>0</v>
      </c>
      <c r="E89" s="111">
        <v>0</v>
      </c>
      <c r="F89" s="111">
        <v>0</v>
      </c>
      <c r="G89" s="111">
        <v>0</v>
      </c>
      <c r="H89" s="111">
        <v>0</v>
      </c>
      <c r="I89" s="111">
        <v>0</v>
      </c>
      <c r="J89" s="111">
        <v>0</v>
      </c>
      <c r="K89" s="111">
        <v>0</v>
      </c>
      <c r="L89" s="111">
        <v>0</v>
      </c>
      <c r="M89" s="111">
        <v>0</v>
      </c>
      <c r="N89" s="111">
        <v>0</v>
      </c>
      <c r="O89" s="111">
        <v>0</v>
      </c>
      <c r="P89" s="111">
        <v>0</v>
      </c>
      <c r="Q89" s="111">
        <v>46915.595000000001</v>
      </c>
      <c r="R89" s="111">
        <v>6002.2439999999997</v>
      </c>
      <c r="S89" s="111">
        <v>0</v>
      </c>
      <c r="T89" s="111">
        <v>0</v>
      </c>
      <c r="U89" s="111">
        <v>0</v>
      </c>
      <c r="V89" s="111">
        <v>0</v>
      </c>
      <c r="W89" s="111">
        <v>0</v>
      </c>
      <c r="X89" s="111">
        <v>0</v>
      </c>
      <c r="Y89" s="111">
        <v>0</v>
      </c>
      <c r="Z89" s="111">
        <v>0</v>
      </c>
      <c r="AA89" s="111">
        <v>0</v>
      </c>
      <c r="AB89" s="111">
        <v>0</v>
      </c>
      <c r="AC89" s="111">
        <v>0</v>
      </c>
      <c r="AD89" s="111">
        <v>1.579</v>
      </c>
      <c r="AE89" s="111">
        <v>0</v>
      </c>
      <c r="AF89" s="111">
        <v>0</v>
      </c>
      <c r="AG89" s="111">
        <v>0</v>
      </c>
      <c r="AH89" s="111">
        <v>2644.5439999999999</v>
      </c>
      <c r="AI89" s="111">
        <v>0</v>
      </c>
      <c r="AJ89" s="111">
        <v>0</v>
      </c>
      <c r="AK89" s="111">
        <v>0</v>
      </c>
      <c r="AL89" s="111">
        <v>0</v>
      </c>
      <c r="AM89" s="111">
        <v>0</v>
      </c>
      <c r="AN89" s="111">
        <v>0</v>
      </c>
      <c r="AO89" s="111">
        <v>0</v>
      </c>
      <c r="AP89" s="111">
        <v>2815.0070000000001</v>
      </c>
      <c r="AQ89" s="111">
        <v>2624.75</v>
      </c>
      <c r="AR89" s="111">
        <v>455.07799999999997</v>
      </c>
      <c r="AS89" s="111">
        <v>2016.98</v>
      </c>
      <c r="AT89" s="111">
        <v>37.625999999999998</v>
      </c>
      <c r="AU89" s="111">
        <v>0</v>
      </c>
      <c r="AV89" s="111">
        <v>0</v>
      </c>
      <c r="AW89" s="111">
        <v>0</v>
      </c>
      <c r="AX89" s="111">
        <v>0</v>
      </c>
      <c r="AY89" s="111">
        <v>0</v>
      </c>
      <c r="AZ89" s="111">
        <v>0</v>
      </c>
      <c r="BA89" s="111">
        <v>0</v>
      </c>
      <c r="BB89" s="111">
        <v>0</v>
      </c>
      <c r="BC89" s="111">
        <v>0</v>
      </c>
      <c r="BD89" s="111">
        <v>0</v>
      </c>
      <c r="BE89" s="111">
        <v>0</v>
      </c>
      <c r="BF89" s="111">
        <v>0</v>
      </c>
      <c r="BG89" s="111">
        <v>0</v>
      </c>
      <c r="BH89" s="111">
        <v>0</v>
      </c>
      <c r="BI89" s="111">
        <v>43948.228999999999</v>
      </c>
      <c r="BJ89" s="111">
        <v>107461.632</v>
      </c>
      <c r="BK89" s="111">
        <v>7949.4409999999998</v>
      </c>
      <c r="BL89" s="113"/>
      <c r="BM89" s="113"/>
    </row>
    <row r="90" spans="2:65" collapsed="1">
      <c r="B90" s="123" t="s">
        <v>404</v>
      </c>
      <c r="C90" s="124" t="s">
        <v>398</v>
      </c>
      <c r="D90" s="111">
        <v>0</v>
      </c>
      <c r="E90" s="111">
        <v>0</v>
      </c>
      <c r="F90" s="111">
        <v>0</v>
      </c>
      <c r="G90" s="111">
        <v>73459.394</v>
      </c>
      <c r="H90" s="111">
        <v>0</v>
      </c>
      <c r="I90" s="111">
        <v>0</v>
      </c>
      <c r="J90" s="111">
        <v>0</v>
      </c>
      <c r="K90" s="111">
        <v>0</v>
      </c>
      <c r="L90" s="111">
        <v>0</v>
      </c>
      <c r="M90" s="111">
        <v>0</v>
      </c>
      <c r="N90" s="111">
        <v>0</v>
      </c>
      <c r="O90" s="111">
        <v>0</v>
      </c>
      <c r="P90" s="111">
        <v>0</v>
      </c>
      <c r="Q90" s="111">
        <v>723.45</v>
      </c>
      <c r="R90" s="111">
        <v>5197.3370000000004</v>
      </c>
      <c r="S90" s="111">
        <v>0</v>
      </c>
      <c r="T90" s="111">
        <v>0</v>
      </c>
      <c r="U90" s="111">
        <v>0</v>
      </c>
      <c r="V90" s="111">
        <v>0</v>
      </c>
      <c r="W90" s="111">
        <v>10315.831</v>
      </c>
      <c r="X90" s="111">
        <v>2197.6759999999999</v>
      </c>
      <c r="Y90" s="111">
        <v>0</v>
      </c>
      <c r="Z90" s="111">
        <v>0</v>
      </c>
      <c r="AA90" s="111">
        <v>0</v>
      </c>
      <c r="AB90" s="111">
        <v>0</v>
      </c>
      <c r="AC90" s="111">
        <v>0</v>
      </c>
      <c r="AD90" s="111">
        <v>0.20399999999999999</v>
      </c>
      <c r="AE90" s="111">
        <v>0</v>
      </c>
      <c r="AF90" s="111">
        <v>0</v>
      </c>
      <c r="AG90" s="111">
        <v>0</v>
      </c>
      <c r="AH90" s="111">
        <v>3310.6329999999998</v>
      </c>
      <c r="AI90" s="111">
        <v>11716.834000000001</v>
      </c>
      <c r="AJ90" s="111">
        <v>0</v>
      </c>
      <c r="AK90" s="111">
        <v>0</v>
      </c>
      <c r="AL90" s="111">
        <v>0</v>
      </c>
      <c r="AM90" s="111">
        <v>0</v>
      </c>
      <c r="AN90" s="111">
        <v>0</v>
      </c>
      <c r="AO90" s="111">
        <v>23387.542000000001</v>
      </c>
      <c r="AP90" s="111">
        <v>0</v>
      </c>
      <c r="AQ90" s="111">
        <v>1142.05</v>
      </c>
      <c r="AR90" s="111">
        <v>3832.7310000000002</v>
      </c>
      <c r="AS90" s="111">
        <v>11439.884</v>
      </c>
      <c r="AT90" s="111">
        <v>0</v>
      </c>
      <c r="AU90" s="111">
        <v>0</v>
      </c>
      <c r="AV90" s="111">
        <v>0</v>
      </c>
      <c r="AW90" s="111">
        <v>0</v>
      </c>
      <c r="AX90" s="111">
        <v>0</v>
      </c>
      <c r="AY90" s="111">
        <v>0</v>
      </c>
      <c r="AZ90" s="111">
        <v>0</v>
      </c>
      <c r="BA90" s="111">
        <v>0</v>
      </c>
      <c r="BB90" s="111">
        <v>0</v>
      </c>
      <c r="BC90" s="111">
        <v>0</v>
      </c>
      <c r="BD90" s="111">
        <v>0</v>
      </c>
      <c r="BE90" s="111">
        <v>0</v>
      </c>
      <c r="BF90" s="111">
        <v>0</v>
      </c>
      <c r="BG90" s="111">
        <v>0</v>
      </c>
      <c r="BH90" s="111">
        <v>0</v>
      </c>
      <c r="BI90" s="111">
        <v>7064.4309999999996</v>
      </c>
      <c r="BJ90" s="111">
        <v>153787.997</v>
      </c>
      <c r="BK90" s="111">
        <v>26730.495999999999</v>
      </c>
      <c r="BL90" s="113"/>
      <c r="BM90" s="113"/>
    </row>
    <row r="91" spans="2:65">
      <c r="B91" s="123" t="s">
        <v>405</v>
      </c>
      <c r="C91" s="124" t="s">
        <v>406</v>
      </c>
      <c r="D91" s="111">
        <v>0</v>
      </c>
      <c r="E91" s="111">
        <v>0</v>
      </c>
      <c r="F91" s="111">
        <v>0</v>
      </c>
      <c r="G91" s="111">
        <v>0</v>
      </c>
      <c r="H91" s="111">
        <v>0</v>
      </c>
      <c r="I91" s="111">
        <v>0</v>
      </c>
      <c r="J91" s="111">
        <v>0</v>
      </c>
      <c r="K91" s="111">
        <v>0</v>
      </c>
      <c r="L91" s="111">
        <v>0</v>
      </c>
      <c r="M91" s="111">
        <v>0</v>
      </c>
      <c r="N91" s="111">
        <v>0</v>
      </c>
      <c r="O91" s="111">
        <v>0</v>
      </c>
      <c r="P91" s="111">
        <v>0</v>
      </c>
      <c r="Q91" s="111">
        <v>1111.5999999999999</v>
      </c>
      <c r="R91" s="111">
        <v>6695.299</v>
      </c>
      <c r="S91" s="111">
        <v>0</v>
      </c>
      <c r="T91" s="111">
        <v>0</v>
      </c>
      <c r="U91" s="111">
        <v>0</v>
      </c>
      <c r="V91" s="111">
        <v>0</v>
      </c>
      <c r="W91" s="111">
        <v>0</v>
      </c>
      <c r="X91" s="111">
        <v>30.082999999999998</v>
      </c>
      <c r="Y91" s="111">
        <v>0</v>
      </c>
      <c r="Z91" s="111">
        <v>0</v>
      </c>
      <c r="AA91" s="111">
        <v>0</v>
      </c>
      <c r="AB91" s="111">
        <v>0</v>
      </c>
      <c r="AC91" s="111">
        <v>0</v>
      </c>
      <c r="AD91" s="111">
        <v>9.8249999999999993</v>
      </c>
      <c r="AE91" s="111">
        <v>0.30299999999999999</v>
      </c>
      <c r="AF91" s="111">
        <v>0</v>
      </c>
      <c r="AG91" s="111">
        <v>0</v>
      </c>
      <c r="AH91" s="111">
        <v>1379.1120000000001</v>
      </c>
      <c r="AI91" s="111">
        <v>0</v>
      </c>
      <c r="AJ91" s="111">
        <v>0</v>
      </c>
      <c r="AK91" s="111">
        <v>0</v>
      </c>
      <c r="AL91" s="111">
        <v>0</v>
      </c>
      <c r="AM91" s="111">
        <v>0</v>
      </c>
      <c r="AN91" s="111">
        <v>0</v>
      </c>
      <c r="AO91" s="111">
        <v>0</v>
      </c>
      <c r="AP91" s="111">
        <v>0</v>
      </c>
      <c r="AQ91" s="111">
        <v>0</v>
      </c>
      <c r="AR91" s="111">
        <v>0</v>
      </c>
      <c r="AS91" s="111">
        <v>0</v>
      </c>
      <c r="AT91" s="111">
        <v>131.82300000000001</v>
      </c>
      <c r="AU91" s="111">
        <v>661.18499999999995</v>
      </c>
      <c r="AV91" s="111">
        <v>0</v>
      </c>
      <c r="AW91" s="111">
        <v>0</v>
      </c>
      <c r="AX91" s="111">
        <v>0</v>
      </c>
      <c r="AY91" s="111">
        <v>0</v>
      </c>
      <c r="AZ91" s="111">
        <v>0</v>
      </c>
      <c r="BA91" s="111">
        <v>0</v>
      </c>
      <c r="BB91" s="111">
        <v>0</v>
      </c>
      <c r="BC91" s="111">
        <v>0</v>
      </c>
      <c r="BD91" s="111">
        <v>0</v>
      </c>
      <c r="BE91" s="111">
        <v>0</v>
      </c>
      <c r="BF91" s="111">
        <v>0</v>
      </c>
      <c r="BG91" s="111">
        <v>0</v>
      </c>
      <c r="BH91" s="111">
        <v>0</v>
      </c>
      <c r="BI91" s="111">
        <v>0</v>
      </c>
      <c r="BJ91" s="111">
        <v>10019.229999999998</v>
      </c>
      <c r="BK91" s="111">
        <v>793.00800000000004</v>
      </c>
      <c r="BL91" s="113"/>
      <c r="BM91" s="113"/>
    </row>
    <row r="92" spans="2:65" collapsed="1">
      <c r="B92" s="123" t="s">
        <v>407</v>
      </c>
      <c r="C92" s="124" t="s">
        <v>408</v>
      </c>
      <c r="D92" s="111">
        <v>0</v>
      </c>
      <c r="E92" s="111">
        <v>0</v>
      </c>
      <c r="F92" s="111">
        <v>0</v>
      </c>
      <c r="G92" s="111">
        <v>0</v>
      </c>
      <c r="H92" s="111">
        <v>0</v>
      </c>
      <c r="I92" s="111">
        <v>0</v>
      </c>
      <c r="J92" s="111">
        <v>0</v>
      </c>
      <c r="K92" s="111">
        <v>0</v>
      </c>
      <c r="L92" s="111">
        <v>0</v>
      </c>
      <c r="M92" s="111">
        <v>0</v>
      </c>
      <c r="N92" s="111">
        <v>0</v>
      </c>
      <c r="O92" s="111">
        <v>0</v>
      </c>
      <c r="P92" s="111">
        <v>0</v>
      </c>
      <c r="Q92" s="111">
        <v>0</v>
      </c>
      <c r="R92" s="111">
        <v>399.96699999999998</v>
      </c>
      <c r="S92" s="111">
        <v>0</v>
      </c>
      <c r="T92" s="111">
        <v>0</v>
      </c>
      <c r="U92" s="111">
        <v>0</v>
      </c>
      <c r="V92" s="111">
        <v>0</v>
      </c>
      <c r="W92" s="111">
        <v>0</v>
      </c>
      <c r="X92" s="111">
        <v>41.145000000000003</v>
      </c>
      <c r="Y92" s="111">
        <v>0</v>
      </c>
      <c r="Z92" s="111">
        <v>0</v>
      </c>
      <c r="AA92" s="111">
        <v>0</v>
      </c>
      <c r="AB92" s="111">
        <v>0</v>
      </c>
      <c r="AC92" s="111">
        <v>0</v>
      </c>
      <c r="AD92" s="111">
        <v>1057.828</v>
      </c>
      <c r="AE92" s="111">
        <v>6.5629999999999997</v>
      </c>
      <c r="AF92" s="111">
        <v>0</v>
      </c>
      <c r="AG92" s="111">
        <v>0</v>
      </c>
      <c r="AH92" s="111">
        <v>1612.056</v>
      </c>
      <c r="AI92" s="111">
        <v>0</v>
      </c>
      <c r="AJ92" s="111">
        <v>0</v>
      </c>
      <c r="AK92" s="111">
        <v>0</v>
      </c>
      <c r="AL92" s="111">
        <v>0</v>
      </c>
      <c r="AM92" s="111">
        <v>0</v>
      </c>
      <c r="AN92" s="111">
        <v>0</v>
      </c>
      <c r="AO92" s="111">
        <v>596.16</v>
      </c>
      <c r="AP92" s="111">
        <v>4803.4139999999998</v>
      </c>
      <c r="AQ92" s="111">
        <v>0</v>
      </c>
      <c r="AR92" s="111">
        <v>574.73500000000001</v>
      </c>
      <c r="AS92" s="111">
        <v>599.90800000000002</v>
      </c>
      <c r="AT92" s="111">
        <v>0</v>
      </c>
      <c r="AU92" s="111">
        <v>0</v>
      </c>
      <c r="AV92" s="111">
        <v>0</v>
      </c>
      <c r="AW92" s="111">
        <v>0</v>
      </c>
      <c r="AX92" s="111">
        <v>0</v>
      </c>
      <c r="AY92" s="111">
        <v>0</v>
      </c>
      <c r="AZ92" s="111">
        <v>0</v>
      </c>
      <c r="BA92" s="111">
        <v>0</v>
      </c>
      <c r="BB92" s="111">
        <v>0</v>
      </c>
      <c r="BC92" s="111">
        <v>0</v>
      </c>
      <c r="BD92" s="111">
        <v>0</v>
      </c>
      <c r="BE92" s="111">
        <v>0</v>
      </c>
      <c r="BF92" s="111">
        <v>0</v>
      </c>
      <c r="BG92" s="111">
        <v>0</v>
      </c>
      <c r="BH92" s="111">
        <v>0</v>
      </c>
      <c r="BI92" s="111">
        <v>0</v>
      </c>
      <c r="BJ92" s="111">
        <v>9691.7759999999998</v>
      </c>
      <c r="BK92" s="111">
        <v>5978.058</v>
      </c>
      <c r="BL92" s="113"/>
      <c r="BM92" s="113"/>
    </row>
    <row r="93" spans="2:65">
      <c r="B93" s="123" t="s">
        <v>409</v>
      </c>
      <c r="C93" s="124" t="s">
        <v>410</v>
      </c>
      <c r="D93" s="111">
        <v>0</v>
      </c>
      <c r="E93" s="111">
        <v>0</v>
      </c>
      <c r="F93" s="111">
        <v>0</v>
      </c>
      <c r="G93" s="111">
        <v>0</v>
      </c>
      <c r="H93" s="111">
        <v>0</v>
      </c>
      <c r="I93" s="111">
        <v>0</v>
      </c>
      <c r="J93" s="111">
        <v>0</v>
      </c>
      <c r="K93" s="111">
        <v>0</v>
      </c>
      <c r="L93" s="111">
        <v>0</v>
      </c>
      <c r="M93" s="111">
        <v>0</v>
      </c>
      <c r="N93" s="111">
        <v>0</v>
      </c>
      <c r="O93" s="111">
        <v>0</v>
      </c>
      <c r="P93" s="111">
        <v>0</v>
      </c>
      <c r="Q93" s="111">
        <v>0</v>
      </c>
      <c r="R93" s="111">
        <v>0</v>
      </c>
      <c r="S93" s="111">
        <v>0</v>
      </c>
      <c r="T93" s="111">
        <v>0</v>
      </c>
      <c r="U93" s="111">
        <v>0</v>
      </c>
      <c r="V93" s="111">
        <v>0</v>
      </c>
      <c r="W93" s="111">
        <v>0</v>
      </c>
      <c r="X93" s="111">
        <v>0</v>
      </c>
      <c r="Y93" s="111">
        <v>0</v>
      </c>
      <c r="Z93" s="111">
        <v>0</v>
      </c>
      <c r="AA93" s="111">
        <v>0</v>
      </c>
      <c r="AB93" s="111">
        <v>0</v>
      </c>
      <c r="AC93" s="111">
        <v>0</v>
      </c>
      <c r="AD93" s="111">
        <v>0</v>
      </c>
      <c r="AE93" s="111">
        <v>0</v>
      </c>
      <c r="AF93" s="111">
        <v>0</v>
      </c>
      <c r="AG93" s="111">
        <v>0</v>
      </c>
      <c r="AH93" s="111">
        <v>0</v>
      </c>
      <c r="AI93" s="111">
        <v>0</v>
      </c>
      <c r="AJ93" s="111">
        <v>0</v>
      </c>
      <c r="AK93" s="111">
        <v>0</v>
      </c>
      <c r="AL93" s="111">
        <v>0</v>
      </c>
      <c r="AM93" s="111">
        <v>0</v>
      </c>
      <c r="AN93" s="111">
        <v>0</v>
      </c>
      <c r="AO93" s="111">
        <v>0</v>
      </c>
      <c r="AP93" s="111">
        <v>0</v>
      </c>
      <c r="AQ93" s="111">
        <v>0</v>
      </c>
      <c r="AR93" s="111">
        <v>0</v>
      </c>
      <c r="AS93" s="111">
        <v>0</v>
      </c>
      <c r="AT93" s="111">
        <v>0</v>
      </c>
      <c r="AU93" s="111">
        <v>0</v>
      </c>
      <c r="AV93" s="111">
        <v>0</v>
      </c>
      <c r="AW93" s="111">
        <v>0</v>
      </c>
      <c r="AX93" s="111">
        <v>0</v>
      </c>
      <c r="AY93" s="111">
        <v>0</v>
      </c>
      <c r="AZ93" s="111">
        <v>0</v>
      </c>
      <c r="BA93" s="111">
        <v>0</v>
      </c>
      <c r="BB93" s="111">
        <v>0</v>
      </c>
      <c r="BC93" s="111">
        <v>0</v>
      </c>
      <c r="BD93" s="111">
        <v>0</v>
      </c>
      <c r="BE93" s="111">
        <v>0</v>
      </c>
      <c r="BF93" s="111">
        <v>0</v>
      </c>
      <c r="BG93" s="111">
        <v>0</v>
      </c>
      <c r="BH93" s="111">
        <v>0</v>
      </c>
      <c r="BI93" s="111">
        <v>2776.0590000000002</v>
      </c>
      <c r="BJ93" s="111">
        <v>2776.0590000000002</v>
      </c>
      <c r="BK93" s="111">
        <v>0</v>
      </c>
      <c r="BL93" s="113"/>
      <c r="BM93" s="113"/>
    </row>
  </sheetData>
  <mergeCells count="9">
    <mergeCell ref="AY1:BG1"/>
    <mergeCell ref="D1:P1"/>
    <mergeCell ref="Q1:R1"/>
    <mergeCell ref="AP1:AX1"/>
    <mergeCell ref="AI1:AO1"/>
    <mergeCell ref="T1:V1"/>
    <mergeCell ref="Z1:AE1"/>
    <mergeCell ref="AF1:AH1"/>
    <mergeCell ref="W1:Y1"/>
  </mergeCells>
  <phoneticPr fontId="3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EA0D-8ADE-4B83-849E-5EB31A9E11A5}">
  <dimension ref="A1:L101"/>
  <sheetViews>
    <sheetView topLeftCell="A7" workbookViewId="0">
      <selection activeCell="D42" sqref="D42"/>
    </sheetView>
  </sheetViews>
  <sheetFormatPr defaultColWidth="9.08203125" defaultRowHeight="17"/>
  <cols>
    <col min="1" max="1" width="20.6640625" style="38" customWidth="1"/>
    <col min="2" max="3" width="6.1640625" style="38" customWidth="1"/>
    <col min="4" max="4" width="6.1640625" style="38" customWidth="1" collapsed="1"/>
    <col min="5" max="7" width="6.1640625" style="38" customWidth="1"/>
    <col min="8" max="9" width="5.58203125" style="38" customWidth="1"/>
    <col min="10" max="10" width="0.6640625" style="63" customWidth="1"/>
    <col min="11" max="12" width="5.58203125" style="38" customWidth="1"/>
    <col min="13" max="16384" width="9.08203125" style="38"/>
  </cols>
  <sheetData>
    <row r="1" spans="1:12" ht="30" customHeight="1">
      <c r="A1" s="471" t="s">
        <v>50</v>
      </c>
      <c r="B1" s="472"/>
      <c r="C1" s="472"/>
      <c r="D1" s="472"/>
      <c r="E1" s="472"/>
      <c r="F1" s="472"/>
      <c r="G1" s="472"/>
      <c r="H1" s="472"/>
      <c r="I1" s="472"/>
      <c r="J1" s="472"/>
      <c r="K1" s="472"/>
      <c r="L1" s="472"/>
    </row>
    <row r="2" spans="1:12">
      <c r="A2" s="473" t="s">
        <v>51</v>
      </c>
      <c r="B2" s="473"/>
      <c r="C2" s="473"/>
      <c r="D2" s="473"/>
      <c r="E2" s="473"/>
      <c r="F2" s="473"/>
      <c r="G2" s="473"/>
      <c r="H2" s="473"/>
      <c r="I2" s="473"/>
      <c r="J2" s="473"/>
      <c r="K2" s="473"/>
      <c r="L2" s="473"/>
    </row>
    <row r="3" spans="1:12" ht="15" customHeight="1">
      <c r="A3" s="39"/>
      <c r="B3" s="40"/>
      <c r="C3" s="40"/>
      <c r="D3" s="40"/>
      <c r="E3" s="40"/>
      <c r="F3" s="40"/>
      <c r="G3" s="40"/>
      <c r="H3" s="467" t="s">
        <v>31</v>
      </c>
      <c r="I3" s="467"/>
      <c r="J3" s="41"/>
      <c r="K3" s="467" t="s">
        <v>32</v>
      </c>
      <c r="L3" s="467"/>
    </row>
    <row r="4" spans="1:12" ht="15" customHeight="1">
      <c r="A4" s="39"/>
      <c r="B4" s="42">
        <v>2000</v>
      </c>
      <c r="C4" s="42">
        <v>2018</v>
      </c>
      <c r="D4" s="42">
        <v>2025</v>
      </c>
      <c r="E4" s="42">
        <v>2030</v>
      </c>
      <c r="F4" s="42">
        <v>2035</v>
      </c>
      <c r="G4" s="42">
        <v>2040</v>
      </c>
      <c r="H4" s="43">
        <v>2018</v>
      </c>
      <c r="I4" s="43">
        <v>2040</v>
      </c>
      <c r="J4" s="41"/>
      <c r="K4" s="43" t="s">
        <v>33</v>
      </c>
      <c r="L4" s="43" t="s">
        <v>34</v>
      </c>
    </row>
    <row r="5" spans="1:12" ht="13.5" customHeight="1">
      <c r="A5" s="45" t="s">
        <v>52</v>
      </c>
      <c r="B5" s="46"/>
      <c r="C5" s="46"/>
      <c r="D5" s="47"/>
      <c r="E5" s="47"/>
      <c r="F5" s="47"/>
      <c r="G5" s="47"/>
      <c r="H5" s="68"/>
      <c r="I5" s="68"/>
      <c r="J5" s="54"/>
      <c r="K5" s="68"/>
      <c r="L5" s="68"/>
    </row>
    <row r="6" spans="1:12" ht="13.5" customHeight="1">
      <c r="A6" s="50" t="s">
        <v>53</v>
      </c>
      <c r="B6" s="69">
        <v>12.022</v>
      </c>
      <c r="C6" s="69">
        <v>23.111999999999998</v>
      </c>
      <c r="D6" s="70">
        <v>25.736000000000001</v>
      </c>
      <c r="E6" s="70">
        <v>26.933</v>
      </c>
      <c r="F6" s="70">
        <v>27.626000000000001</v>
      </c>
      <c r="G6" s="70">
        <v>27.773</v>
      </c>
      <c r="H6" s="71">
        <v>100</v>
      </c>
      <c r="I6" s="71">
        <v>99.990000000000009</v>
      </c>
      <c r="J6" s="72"/>
      <c r="K6" s="73">
        <v>3.7</v>
      </c>
      <c r="L6" s="73">
        <v>0.84</v>
      </c>
    </row>
    <row r="7" spans="1:12" ht="13.5" customHeight="1">
      <c r="A7" s="56" t="s">
        <v>54</v>
      </c>
      <c r="B7" s="51">
        <v>8.0839999999999996</v>
      </c>
      <c r="C7" s="51">
        <v>18.677</v>
      </c>
      <c r="D7" s="52">
        <v>21.309000000000001</v>
      </c>
      <c r="E7" s="52">
        <v>22.584</v>
      </c>
      <c r="F7" s="52">
        <v>23.367999999999999</v>
      </c>
      <c r="G7" s="52">
        <v>23.658000000000001</v>
      </c>
      <c r="H7" s="53">
        <v>80.81</v>
      </c>
      <c r="I7" s="53">
        <v>85.18</v>
      </c>
      <c r="J7" s="74"/>
      <c r="K7" s="55">
        <v>4.76</v>
      </c>
      <c r="L7" s="55">
        <v>1.08</v>
      </c>
    </row>
    <row r="8" spans="1:12" ht="13.5" customHeight="1">
      <c r="A8" s="56" t="s">
        <v>55</v>
      </c>
      <c r="B8" s="51">
        <v>2.5110000000000001</v>
      </c>
      <c r="C8" s="51">
        <v>3.5910000000000002</v>
      </c>
      <c r="D8" s="52">
        <v>3.5659999999999998</v>
      </c>
      <c r="E8" s="52">
        <v>3.5059999999999998</v>
      </c>
      <c r="F8" s="52">
        <v>3.427</v>
      </c>
      <c r="G8" s="52">
        <v>3.3140000000000001</v>
      </c>
      <c r="H8" s="53">
        <v>15.54</v>
      </c>
      <c r="I8" s="53">
        <v>11.93</v>
      </c>
      <c r="J8" s="74"/>
      <c r="K8" s="55">
        <v>2.0099999999999998</v>
      </c>
      <c r="L8" s="55">
        <v>-0.36</v>
      </c>
    </row>
    <row r="9" spans="1:12" ht="13.5" customHeight="1">
      <c r="A9" s="56" t="s">
        <v>56</v>
      </c>
      <c r="B9" s="51">
        <v>1.427</v>
      </c>
      <c r="C9" s="51">
        <v>0.84399999999999997</v>
      </c>
      <c r="D9" s="52">
        <v>0.86099999999999999</v>
      </c>
      <c r="E9" s="52">
        <v>0.84299999999999997</v>
      </c>
      <c r="F9" s="52">
        <v>0.83</v>
      </c>
      <c r="G9" s="52">
        <v>0.80100000000000005</v>
      </c>
      <c r="H9" s="53">
        <v>3.65</v>
      </c>
      <c r="I9" s="53">
        <v>2.88</v>
      </c>
      <c r="J9" s="74"/>
      <c r="K9" s="55">
        <v>-2.88</v>
      </c>
      <c r="L9" s="55">
        <v>-0.24</v>
      </c>
    </row>
    <row r="10" spans="1:12" ht="13.5" customHeight="1">
      <c r="A10" s="50" t="s">
        <v>57</v>
      </c>
      <c r="B10" s="69"/>
      <c r="C10" s="69"/>
      <c r="D10" s="70"/>
      <c r="E10" s="70"/>
      <c r="F10" s="70"/>
      <c r="G10" s="70"/>
      <c r="H10" s="71"/>
      <c r="I10" s="71"/>
      <c r="J10" s="72"/>
      <c r="K10" s="73"/>
      <c r="L10" s="73"/>
    </row>
    <row r="11" spans="1:12" ht="13.5" customHeight="1">
      <c r="A11" s="56" t="s">
        <v>58</v>
      </c>
      <c r="B11" s="51">
        <v>7.2140000000000004</v>
      </c>
      <c r="C11" s="51">
        <v>11.016</v>
      </c>
      <c r="D11" s="52">
        <v>12.173</v>
      </c>
      <c r="E11" s="52">
        <v>12.933999999999999</v>
      </c>
      <c r="F11" s="52">
        <v>13.081</v>
      </c>
      <c r="G11" s="52">
        <v>12.734</v>
      </c>
      <c r="H11" s="53">
        <v>47.67</v>
      </c>
      <c r="I11" s="53">
        <v>45.85</v>
      </c>
      <c r="J11" s="74"/>
      <c r="K11" s="55">
        <v>2.38</v>
      </c>
      <c r="L11" s="55">
        <v>0.66</v>
      </c>
    </row>
    <row r="12" spans="1:12" ht="13.5" customHeight="1">
      <c r="A12" s="56" t="s">
        <v>59</v>
      </c>
      <c r="B12" s="51">
        <v>3.5579999999999998</v>
      </c>
      <c r="C12" s="51">
        <v>9.8409999999999993</v>
      </c>
      <c r="D12" s="52">
        <v>11.253</v>
      </c>
      <c r="E12" s="52">
        <v>10.962</v>
      </c>
      <c r="F12" s="52">
        <v>10.247</v>
      </c>
      <c r="G12" s="52">
        <v>9.4390000000000001</v>
      </c>
      <c r="H12" s="53">
        <v>42.58</v>
      </c>
      <c r="I12" s="53">
        <v>33.99</v>
      </c>
      <c r="J12" s="74"/>
      <c r="K12" s="55">
        <v>5.81</v>
      </c>
      <c r="L12" s="55">
        <v>-0.19</v>
      </c>
    </row>
    <row r="13" spans="1:12" ht="13.5" customHeight="1">
      <c r="A13" s="56" t="s">
        <v>60</v>
      </c>
      <c r="B13" s="51">
        <v>0</v>
      </c>
      <c r="C13" s="51">
        <v>5.6000000000000001E-2</v>
      </c>
      <c r="D13" s="52">
        <v>0.27600000000000002</v>
      </c>
      <c r="E13" s="52">
        <v>0.73899999999999999</v>
      </c>
      <c r="F13" s="52">
        <v>1.5960000000000001</v>
      </c>
      <c r="G13" s="52">
        <v>2.5499999999999998</v>
      </c>
      <c r="H13" s="53">
        <v>0.24</v>
      </c>
      <c r="I13" s="53">
        <v>9.18</v>
      </c>
      <c r="J13" s="74"/>
      <c r="K13" s="55">
        <v>66.11</v>
      </c>
      <c r="L13" s="55">
        <v>18.989999999999998</v>
      </c>
    </row>
    <row r="14" spans="1:12" ht="13.5" customHeight="1">
      <c r="A14" s="56" t="s">
        <v>61</v>
      </c>
      <c r="B14" s="51">
        <v>0</v>
      </c>
      <c r="C14" s="51">
        <v>0</v>
      </c>
      <c r="D14" s="52">
        <v>1.2E-2</v>
      </c>
      <c r="E14" s="52">
        <v>0.185</v>
      </c>
      <c r="F14" s="52">
        <v>0.52</v>
      </c>
      <c r="G14" s="52">
        <v>0.91800000000000004</v>
      </c>
      <c r="H14" s="53">
        <v>0</v>
      </c>
      <c r="I14" s="53">
        <v>3.31</v>
      </c>
      <c r="J14" s="74"/>
      <c r="K14" s="55" t="s">
        <v>39</v>
      </c>
      <c r="L14" s="55">
        <v>49.25</v>
      </c>
    </row>
    <row r="15" spans="1:12" ht="13.5" customHeight="1">
      <c r="A15" s="56" t="s">
        <v>62</v>
      </c>
      <c r="B15" s="51">
        <v>1.25</v>
      </c>
      <c r="C15" s="51">
        <v>2.1989999999999998</v>
      </c>
      <c r="D15" s="52">
        <v>2.0209999999999999</v>
      </c>
      <c r="E15" s="52">
        <v>2.113</v>
      </c>
      <c r="F15" s="52">
        <v>2.181</v>
      </c>
      <c r="G15" s="52">
        <v>2.1309999999999998</v>
      </c>
      <c r="H15" s="53">
        <v>9.51</v>
      </c>
      <c r="I15" s="53">
        <v>7.67</v>
      </c>
      <c r="J15" s="74"/>
      <c r="K15" s="55">
        <v>3.19</v>
      </c>
      <c r="L15" s="55">
        <v>-0.14000000000000001</v>
      </c>
    </row>
    <row r="16" spans="1:12" s="63" customFormat="1" ht="3" customHeight="1">
      <c r="A16" s="58"/>
      <c r="B16" s="59"/>
      <c r="C16" s="59"/>
      <c r="D16" s="60"/>
      <c r="E16" s="60"/>
      <c r="F16" s="60"/>
      <c r="G16" s="60"/>
      <c r="H16" s="60"/>
      <c r="I16" s="60"/>
      <c r="J16" s="62"/>
      <c r="K16" s="62"/>
      <c r="L16" s="62"/>
    </row>
    <row r="17" spans="1:12" ht="13.5" customHeight="1">
      <c r="A17" s="45" t="s">
        <v>63</v>
      </c>
      <c r="B17" s="75">
        <v>30.945</v>
      </c>
      <c r="C17" s="75">
        <v>42.96</v>
      </c>
      <c r="D17" s="76">
        <v>45.814</v>
      </c>
      <c r="E17" s="76">
        <v>46.411999999999999</v>
      </c>
      <c r="F17" s="76">
        <v>45.834000000000003</v>
      </c>
      <c r="G17" s="76">
        <v>44.567999999999998</v>
      </c>
      <c r="H17" s="71">
        <v>99.98</v>
      </c>
      <c r="I17" s="71">
        <v>99.990000000000009</v>
      </c>
      <c r="J17" s="72"/>
      <c r="K17" s="73">
        <v>1.84</v>
      </c>
      <c r="L17" s="73">
        <v>0.17</v>
      </c>
    </row>
    <row r="18" spans="1:12" ht="13.5" customHeight="1">
      <c r="A18" s="50" t="s">
        <v>110</v>
      </c>
      <c r="B18" s="51">
        <v>7.8840000000000003</v>
      </c>
      <c r="C18" s="51">
        <v>9.6489999999999991</v>
      </c>
      <c r="D18" s="52">
        <v>10.265000000000001</v>
      </c>
      <c r="E18" s="52">
        <v>10.637</v>
      </c>
      <c r="F18" s="52">
        <v>10.525</v>
      </c>
      <c r="G18" s="52">
        <v>10.021000000000001</v>
      </c>
      <c r="H18" s="53">
        <v>22.46</v>
      </c>
      <c r="I18" s="53">
        <v>22.48</v>
      </c>
      <c r="J18" s="74"/>
      <c r="K18" s="55">
        <v>1.1299999999999999</v>
      </c>
      <c r="L18" s="55">
        <v>0.17</v>
      </c>
    </row>
    <row r="19" spans="1:12" ht="13.5" customHeight="1">
      <c r="A19" s="50" t="s">
        <v>111</v>
      </c>
      <c r="B19" s="51">
        <v>13.282999999999999</v>
      </c>
      <c r="C19" s="51">
        <v>19.643999999999998</v>
      </c>
      <c r="D19" s="52">
        <v>20.93</v>
      </c>
      <c r="E19" s="52">
        <v>20.303000000000001</v>
      </c>
      <c r="F19" s="52">
        <v>19.315999999999999</v>
      </c>
      <c r="G19" s="52">
        <v>18.34</v>
      </c>
      <c r="H19" s="53">
        <v>45.73</v>
      </c>
      <c r="I19" s="53">
        <v>41.15</v>
      </c>
      <c r="J19" s="74"/>
      <c r="K19" s="55">
        <v>2.2000000000000002</v>
      </c>
      <c r="L19" s="55">
        <v>-0.31</v>
      </c>
    </row>
    <row r="20" spans="1:12" ht="13.5" customHeight="1">
      <c r="A20" s="50" t="s">
        <v>112</v>
      </c>
      <c r="B20" s="51">
        <v>3.97</v>
      </c>
      <c r="C20" s="51">
        <v>2.8069999999999999</v>
      </c>
      <c r="D20" s="52">
        <v>2.8730000000000002</v>
      </c>
      <c r="E20" s="52">
        <v>2.8690000000000002</v>
      </c>
      <c r="F20" s="52">
        <v>2.851</v>
      </c>
      <c r="G20" s="52">
        <v>2.802</v>
      </c>
      <c r="H20" s="53">
        <v>6.53</v>
      </c>
      <c r="I20" s="53">
        <v>6.29</v>
      </c>
      <c r="J20" s="74"/>
      <c r="K20" s="55">
        <v>-1.91</v>
      </c>
      <c r="L20" s="55">
        <v>-0.01</v>
      </c>
    </row>
    <row r="21" spans="1:12" ht="13.5" customHeight="1">
      <c r="A21" s="50" t="s">
        <v>113</v>
      </c>
      <c r="B21" s="51">
        <v>2.1669999999999998</v>
      </c>
      <c r="C21" s="51">
        <v>5.0140000000000002</v>
      </c>
      <c r="D21" s="52">
        <v>5.9390000000000001</v>
      </c>
      <c r="E21" s="52">
        <v>6.5380000000000003</v>
      </c>
      <c r="F21" s="52">
        <v>6.9610000000000003</v>
      </c>
      <c r="G21" s="52">
        <v>7.2569999999999997</v>
      </c>
      <c r="H21" s="53">
        <v>11.67</v>
      </c>
      <c r="I21" s="53">
        <v>16.28</v>
      </c>
      <c r="J21" s="74"/>
      <c r="K21" s="55">
        <v>4.7699999999999996</v>
      </c>
      <c r="L21" s="55">
        <v>1.7</v>
      </c>
    </row>
    <row r="22" spans="1:12" ht="13.5" customHeight="1">
      <c r="A22" s="50" t="s">
        <v>114</v>
      </c>
      <c r="B22" s="51">
        <v>3.4460000000000002</v>
      </c>
      <c r="C22" s="51">
        <v>3.6619999999999999</v>
      </c>
      <c r="D22" s="52">
        <v>3.34</v>
      </c>
      <c r="E22" s="52">
        <v>3.3860000000000001</v>
      </c>
      <c r="F22" s="52">
        <v>3.359</v>
      </c>
      <c r="G22" s="52">
        <v>3.2429999999999999</v>
      </c>
      <c r="H22" s="53">
        <v>8.52</v>
      </c>
      <c r="I22" s="53">
        <v>7.28</v>
      </c>
      <c r="J22" s="74"/>
      <c r="K22" s="55">
        <v>0.34</v>
      </c>
      <c r="L22" s="55">
        <v>-0.55000000000000004</v>
      </c>
    </row>
    <row r="23" spans="1:12" ht="13.5" customHeight="1">
      <c r="A23" s="50" t="s">
        <v>115</v>
      </c>
      <c r="B23" s="51">
        <v>7.0000000000000001E-3</v>
      </c>
      <c r="C23" s="51">
        <v>5.0000000000000001E-3</v>
      </c>
      <c r="D23" s="52">
        <v>6.0000000000000001E-3</v>
      </c>
      <c r="E23" s="52">
        <v>6.0000000000000001E-3</v>
      </c>
      <c r="F23" s="52">
        <v>6.0000000000000001E-3</v>
      </c>
      <c r="G23" s="52">
        <v>6.0000000000000001E-3</v>
      </c>
      <c r="H23" s="53">
        <v>0.01</v>
      </c>
      <c r="I23" s="53">
        <v>0.01</v>
      </c>
      <c r="J23" s="74"/>
      <c r="K23" s="55">
        <v>-1.67</v>
      </c>
      <c r="L23" s="55">
        <v>0.13</v>
      </c>
    </row>
    <row r="24" spans="1:12" ht="13.5" customHeight="1">
      <c r="A24" s="50" t="s">
        <v>116</v>
      </c>
      <c r="B24" s="51">
        <v>0</v>
      </c>
      <c r="C24" s="51">
        <v>1.2390000000000001</v>
      </c>
      <c r="D24" s="52">
        <v>1.452</v>
      </c>
      <c r="E24" s="52">
        <v>1.526</v>
      </c>
      <c r="F24" s="52">
        <v>1.4370000000000001</v>
      </c>
      <c r="G24" s="52">
        <v>1.3149999999999999</v>
      </c>
      <c r="H24" s="53">
        <v>2.88</v>
      </c>
      <c r="I24" s="53">
        <v>2.95</v>
      </c>
      <c r="J24" s="74"/>
      <c r="K24" s="55" t="s">
        <v>39</v>
      </c>
      <c r="L24" s="55">
        <v>0.27</v>
      </c>
    </row>
    <row r="25" spans="1:12" ht="13.5" customHeight="1">
      <c r="A25" s="50" t="s">
        <v>44</v>
      </c>
      <c r="B25" s="51">
        <v>0.17499999999999999</v>
      </c>
      <c r="C25" s="51">
        <v>0.255</v>
      </c>
      <c r="D25" s="52">
        <v>0.36399999999999999</v>
      </c>
      <c r="E25" s="52">
        <v>0.52200000000000002</v>
      </c>
      <c r="F25" s="52">
        <v>0.78400000000000003</v>
      </c>
      <c r="G25" s="52">
        <v>1.018</v>
      </c>
      <c r="H25" s="53">
        <v>0.59</v>
      </c>
      <c r="I25" s="53">
        <v>2.2799999999999998</v>
      </c>
      <c r="J25" s="74"/>
      <c r="K25" s="55">
        <v>2.11</v>
      </c>
      <c r="L25" s="55">
        <v>6.49</v>
      </c>
    </row>
    <row r="26" spans="1:12" ht="13.5" customHeight="1">
      <c r="A26" s="50" t="s">
        <v>117</v>
      </c>
      <c r="B26" s="51">
        <v>0</v>
      </c>
      <c r="C26" s="51">
        <v>0.68400000000000005</v>
      </c>
      <c r="D26" s="52">
        <v>0.64400000000000002</v>
      </c>
      <c r="E26" s="52">
        <v>0.625</v>
      </c>
      <c r="F26" s="52">
        <v>0.59499999999999997</v>
      </c>
      <c r="G26" s="52">
        <v>0.56599999999999995</v>
      </c>
      <c r="H26" s="53">
        <v>1.59</v>
      </c>
      <c r="I26" s="53">
        <v>1.27</v>
      </c>
      <c r="J26" s="74"/>
      <c r="K26" s="55" t="s">
        <v>39</v>
      </c>
      <c r="L26" s="55">
        <v>-0.86</v>
      </c>
    </row>
    <row r="27" spans="1:12" s="63" customFormat="1" ht="3" customHeight="1">
      <c r="A27" s="58"/>
      <c r="B27" s="59"/>
      <c r="C27" s="59"/>
      <c r="D27" s="60"/>
      <c r="E27" s="60"/>
      <c r="F27" s="60"/>
      <c r="G27" s="60"/>
      <c r="H27" s="60"/>
      <c r="I27" s="60"/>
      <c r="J27" s="62"/>
      <c r="K27" s="62"/>
      <c r="L27" s="62"/>
    </row>
    <row r="28" spans="1:12" ht="13.5" customHeight="1">
      <c r="A28" s="45" t="s">
        <v>65</v>
      </c>
      <c r="B28" s="51"/>
      <c r="C28" s="51"/>
      <c r="D28" s="76"/>
      <c r="E28" s="76"/>
      <c r="F28" s="76"/>
      <c r="G28" s="76"/>
      <c r="H28" s="77"/>
      <c r="I28" s="77"/>
      <c r="J28" s="78"/>
      <c r="K28" s="79"/>
      <c r="L28" s="79"/>
    </row>
    <row r="29" spans="1:12" ht="13.5" customHeight="1">
      <c r="A29" s="50" t="s">
        <v>66</v>
      </c>
      <c r="B29" s="51">
        <v>23.553999999999998</v>
      </c>
      <c r="C29" s="51">
        <v>34.396000000000001</v>
      </c>
      <c r="D29" s="52">
        <v>36.292000000000002</v>
      </c>
      <c r="E29" s="52">
        <v>36.322000000000003</v>
      </c>
      <c r="F29" s="52">
        <v>35.371000000000002</v>
      </c>
      <c r="G29" s="52">
        <v>33.89</v>
      </c>
      <c r="H29" s="53">
        <v>80.06</v>
      </c>
      <c r="I29" s="53">
        <v>76.040000000000006</v>
      </c>
      <c r="J29" s="74"/>
      <c r="K29" s="55">
        <v>2.13</v>
      </c>
      <c r="L29" s="55">
        <v>-7.0000000000000007E-2</v>
      </c>
    </row>
    <row r="30" spans="1:12" ht="13.5" customHeight="1">
      <c r="A30" s="50" t="s">
        <v>67</v>
      </c>
      <c r="B30" s="51">
        <v>0.51300000000000001</v>
      </c>
      <c r="C30" s="51">
        <v>0.35599999999999998</v>
      </c>
      <c r="D30" s="52">
        <v>0.34599999999999997</v>
      </c>
      <c r="E30" s="52">
        <v>0.34</v>
      </c>
      <c r="F30" s="52">
        <v>0.33100000000000002</v>
      </c>
      <c r="G30" s="52">
        <v>0.318</v>
      </c>
      <c r="H30" s="53">
        <v>0.83</v>
      </c>
      <c r="I30" s="53">
        <v>0.71</v>
      </c>
      <c r="J30" s="74"/>
      <c r="K30" s="55">
        <v>-2.0099999999999998</v>
      </c>
      <c r="L30" s="55">
        <v>-0.5</v>
      </c>
    </row>
    <row r="31" spans="1:12" ht="13.5" customHeight="1">
      <c r="A31" s="50" t="s">
        <v>68</v>
      </c>
      <c r="B31" s="51">
        <v>2.1739999999999999</v>
      </c>
      <c r="C31" s="51">
        <v>5.0149999999999997</v>
      </c>
      <c r="D31" s="52">
        <v>5.9409999999999998</v>
      </c>
      <c r="E31" s="52">
        <v>6.54</v>
      </c>
      <c r="F31" s="52">
        <v>6.9630000000000001</v>
      </c>
      <c r="G31" s="52">
        <v>7.26</v>
      </c>
      <c r="H31" s="53">
        <v>11.67</v>
      </c>
      <c r="I31" s="53">
        <v>16.29</v>
      </c>
      <c r="J31" s="74"/>
      <c r="K31" s="55">
        <v>4.75</v>
      </c>
      <c r="L31" s="55">
        <v>1.7</v>
      </c>
    </row>
    <row r="32" spans="1:12" ht="13.5" customHeight="1" thickBot="1">
      <c r="A32" s="50" t="s">
        <v>69</v>
      </c>
      <c r="B32" s="51">
        <v>4.7050000000000001</v>
      </c>
      <c r="C32" s="51">
        <v>3.194</v>
      </c>
      <c r="D32" s="52">
        <v>3.2360000000000002</v>
      </c>
      <c r="E32" s="52">
        <v>3.2109999999999999</v>
      </c>
      <c r="F32" s="52">
        <v>3.17</v>
      </c>
      <c r="G32" s="52">
        <v>3.1</v>
      </c>
      <c r="H32" s="53">
        <v>7.43</v>
      </c>
      <c r="I32" s="53">
        <v>6.96</v>
      </c>
      <c r="J32" s="74"/>
      <c r="K32" s="55">
        <v>-2.13</v>
      </c>
      <c r="L32" s="55">
        <v>-0.14000000000000001</v>
      </c>
    </row>
    <row r="33" spans="1:12" ht="22.5" customHeight="1">
      <c r="A33" s="468" t="s">
        <v>70</v>
      </c>
      <c r="B33" s="469"/>
      <c r="C33" s="469"/>
      <c r="D33" s="469"/>
      <c r="E33" s="469"/>
      <c r="F33" s="469"/>
      <c r="G33" s="469"/>
      <c r="H33" s="469"/>
      <c r="I33" s="469"/>
      <c r="J33" s="469"/>
      <c r="K33" s="469"/>
      <c r="L33" s="469"/>
    </row>
    <row r="34" spans="1:12">
      <c r="H34" s="66"/>
      <c r="I34" s="66"/>
      <c r="J34" s="67"/>
      <c r="K34" s="66"/>
      <c r="L34" s="66"/>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sheetData>
  <mergeCells count="5">
    <mergeCell ref="A1:L1"/>
    <mergeCell ref="A2:L2"/>
    <mergeCell ref="H3:I3"/>
    <mergeCell ref="K3:L3"/>
    <mergeCell ref="A33:L33"/>
  </mergeCells>
  <phoneticPr fontId="35"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F8F9-8288-47D4-99E7-D85E44884A18}">
  <dimension ref="A1:L105"/>
  <sheetViews>
    <sheetView topLeftCell="A7" workbookViewId="0">
      <selection activeCell="A21" sqref="A21"/>
    </sheetView>
  </sheetViews>
  <sheetFormatPr defaultColWidth="9.08203125" defaultRowHeight="17"/>
  <cols>
    <col min="1" max="1" width="20.6640625" style="38" customWidth="1"/>
    <col min="2" max="3" width="6.1640625" style="38" customWidth="1"/>
    <col min="4" max="4" width="6.1640625" style="38" customWidth="1" collapsed="1"/>
    <col min="5" max="7" width="6.1640625" style="38" customWidth="1"/>
    <col min="8" max="9" width="5.58203125" style="38" customWidth="1"/>
    <col min="10" max="10" width="0.6640625" style="63" customWidth="1"/>
    <col min="11" max="12" width="5.58203125" style="38" customWidth="1"/>
    <col min="13" max="16384" width="9.08203125" style="38"/>
  </cols>
  <sheetData>
    <row r="1" spans="1:12" ht="30" customHeight="1">
      <c r="A1" s="471" t="s">
        <v>71</v>
      </c>
      <c r="B1" s="472"/>
      <c r="C1" s="472"/>
      <c r="D1" s="472"/>
      <c r="E1" s="472"/>
      <c r="F1" s="472"/>
      <c r="G1" s="472"/>
      <c r="H1" s="472"/>
      <c r="I1" s="472"/>
      <c r="J1" s="472"/>
      <c r="K1" s="472"/>
      <c r="L1" s="472"/>
    </row>
    <row r="2" spans="1:12">
      <c r="A2" s="473" t="s">
        <v>51</v>
      </c>
      <c r="B2" s="473"/>
      <c r="C2" s="473"/>
      <c r="D2" s="473"/>
      <c r="E2" s="473"/>
      <c r="F2" s="473"/>
      <c r="G2" s="473"/>
      <c r="H2" s="473"/>
      <c r="I2" s="473"/>
      <c r="J2" s="473"/>
      <c r="K2" s="473"/>
      <c r="L2" s="473"/>
    </row>
    <row r="3" spans="1:12" ht="15" customHeight="1">
      <c r="A3" s="39"/>
      <c r="B3" s="40"/>
      <c r="C3" s="40"/>
      <c r="D3" s="40"/>
      <c r="E3" s="40"/>
      <c r="F3" s="40"/>
      <c r="G3" s="40"/>
      <c r="H3" s="467" t="s">
        <v>31</v>
      </c>
      <c r="I3" s="467"/>
      <c r="J3" s="41"/>
      <c r="K3" s="467" t="s">
        <v>32</v>
      </c>
      <c r="L3" s="467"/>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72</v>
      </c>
      <c r="B5" s="46"/>
      <c r="C5" s="46"/>
      <c r="D5" s="47"/>
      <c r="E5" s="47"/>
      <c r="F5" s="47"/>
      <c r="G5" s="47"/>
      <c r="H5" s="53"/>
      <c r="I5" s="53"/>
      <c r="J5" s="54"/>
      <c r="K5" s="55"/>
      <c r="L5" s="55"/>
    </row>
    <row r="6" spans="1:12" ht="13.5" customHeight="1">
      <c r="A6" s="50" t="s">
        <v>73</v>
      </c>
      <c r="B6" s="80">
        <v>47.008000000000003</v>
      </c>
      <c r="C6" s="80">
        <v>51.606999999999999</v>
      </c>
      <c r="D6" s="81">
        <v>51.905000000000001</v>
      </c>
      <c r="E6" s="81">
        <v>51.927</v>
      </c>
      <c r="F6" s="81">
        <v>51.63</v>
      </c>
      <c r="G6" s="81">
        <v>50.854999999999997</v>
      </c>
      <c r="H6" s="47" t="s">
        <v>39</v>
      </c>
      <c r="I6" s="47" t="s">
        <v>39</v>
      </c>
      <c r="J6" s="82"/>
      <c r="K6" s="83">
        <v>0.52</v>
      </c>
      <c r="L6" s="83">
        <v>-7.0000000000000007E-2</v>
      </c>
    </row>
    <row r="7" spans="1:12" ht="13.5" customHeight="1">
      <c r="A7" s="50" t="s">
        <v>74</v>
      </c>
      <c r="B7" s="80">
        <v>14.507</v>
      </c>
      <c r="C7" s="80">
        <v>19.751999999999999</v>
      </c>
      <c r="D7" s="81">
        <v>21.013999999999999</v>
      </c>
      <c r="E7" s="81">
        <v>21.640999999999998</v>
      </c>
      <c r="F7" s="81">
        <v>22.067</v>
      </c>
      <c r="G7" s="81">
        <v>22.306000000000001</v>
      </c>
      <c r="H7" s="47" t="s">
        <v>39</v>
      </c>
      <c r="I7" s="47" t="s">
        <v>39</v>
      </c>
      <c r="J7" s="82"/>
      <c r="K7" s="83">
        <v>1.73</v>
      </c>
      <c r="L7" s="83">
        <v>0.55000000000000004</v>
      </c>
    </row>
    <row r="8" spans="1:12" ht="13.5" customHeight="1">
      <c r="A8" s="50" t="s">
        <v>75</v>
      </c>
      <c r="B8" s="80">
        <v>10.959</v>
      </c>
      <c r="C8" s="80">
        <v>16.198</v>
      </c>
      <c r="D8" s="81">
        <v>17.721</v>
      </c>
      <c r="E8" s="81">
        <v>18.483000000000001</v>
      </c>
      <c r="F8" s="81">
        <v>19.041</v>
      </c>
      <c r="G8" s="81">
        <v>19.407</v>
      </c>
      <c r="H8" s="47">
        <v>99.990000000000009</v>
      </c>
      <c r="I8" s="47">
        <v>99.990000000000009</v>
      </c>
      <c r="J8" s="82"/>
      <c r="K8" s="83">
        <v>2.19</v>
      </c>
      <c r="L8" s="83">
        <v>0.82</v>
      </c>
    </row>
    <row r="9" spans="1:12" ht="13.5" customHeight="1">
      <c r="A9" s="56" t="s">
        <v>76</v>
      </c>
      <c r="B9" s="84">
        <v>4.069</v>
      </c>
      <c r="C9" s="84">
        <v>3.6080000000000001</v>
      </c>
      <c r="D9" s="85">
        <v>3.633</v>
      </c>
      <c r="E9" s="85">
        <v>3.6379999999999999</v>
      </c>
      <c r="F9" s="85">
        <v>3.5859999999999999</v>
      </c>
      <c r="G9" s="85">
        <v>3.4470000000000001</v>
      </c>
      <c r="H9" s="53">
        <v>22.27</v>
      </c>
      <c r="I9" s="53">
        <v>17.760000000000002</v>
      </c>
      <c r="J9" s="54"/>
      <c r="K9" s="55">
        <v>-0.67</v>
      </c>
      <c r="L9" s="55">
        <v>-0.21</v>
      </c>
    </row>
    <row r="10" spans="1:12" ht="13.5" customHeight="1">
      <c r="A10" s="56" t="s">
        <v>77</v>
      </c>
      <c r="B10" s="84">
        <v>5.2309999999999999</v>
      </c>
      <c r="C10" s="84">
        <v>10.048999999999999</v>
      </c>
      <c r="D10" s="85">
        <v>11.414999999999999</v>
      </c>
      <c r="E10" s="85">
        <v>12.19</v>
      </c>
      <c r="F10" s="85">
        <v>12.816000000000001</v>
      </c>
      <c r="G10" s="85">
        <v>13.166</v>
      </c>
      <c r="H10" s="53">
        <v>62.04</v>
      </c>
      <c r="I10" s="53">
        <v>67.84</v>
      </c>
      <c r="J10" s="54"/>
      <c r="K10" s="55">
        <v>3.69</v>
      </c>
      <c r="L10" s="55">
        <v>1.24</v>
      </c>
    </row>
    <row r="11" spans="1:12" ht="13.5" customHeight="1">
      <c r="A11" s="56" t="s">
        <v>78</v>
      </c>
      <c r="B11" s="84">
        <v>1.659</v>
      </c>
      <c r="C11" s="84">
        <v>2.54</v>
      </c>
      <c r="D11" s="85">
        <v>2.673</v>
      </c>
      <c r="E11" s="85">
        <v>2.6549999999999998</v>
      </c>
      <c r="F11" s="85">
        <v>2.6389999999999998</v>
      </c>
      <c r="G11" s="85">
        <v>2.7930000000000001</v>
      </c>
      <c r="H11" s="53">
        <v>15.68</v>
      </c>
      <c r="I11" s="53">
        <v>14.39</v>
      </c>
      <c r="J11" s="54"/>
      <c r="K11" s="55">
        <v>2.39</v>
      </c>
      <c r="L11" s="55">
        <v>0.43</v>
      </c>
    </row>
    <row r="12" spans="1:12" ht="13.5" customHeight="1">
      <c r="A12" s="50" t="s">
        <v>79</v>
      </c>
      <c r="B12" s="84">
        <v>85.533000000000001</v>
      </c>
      <c r="C12" s="84">
        <v>76.766999999999996</v>
      </c>
      <c r="D12" s="85">
        <v>75.245999999999995</v>
      </c>
      <c r="E12" s="85">
        <v>74.905000000000001</v>
      </c>
      <c r="F12" s="85">
        <v>74.394000000000005</v>
      </c>
      <c r="G12" s="85">
        <v>73.525000000000006</v>
      </c>
      <c r="H12" s="53" t="s">
        <v>39</v>
      </c>
      <c r="I12" s="53" t="s">
        <v>39</v>
      </c>
      <c r="J12" s="54"/>
      <c r="K12" s="55">
        <v>-0.6</v>
      </c>
      <c r="L12" s="55">
        <v>-0.2</v>
      </c>
    </row>
    <row r="13" spans="1:12" s="63" customFormat="1" ht="3" customHeight="1">
      <c r="A13" s="58"/>
      <c r="B13" s="59"/>
      <c r="C13" s="59"/>
      <c r="D13" s="60"/>
      <c r="E13" s="60"/>
      <c r="F13" s="60"/>
      <c r="G13" s="60"/>
      <c r="H13" s="60"/>
      <c r="I13" s="60"/>
      <c r="J13" s="62"/>
      <c r="K13" s="62"/>
      <c r="L13" s="62"/>
    </row>
    <row r="14" spans="1:12" ht="13.5" customHeight="1">
      <c r="A14" s="45" t="s">
        <v>80</v>
      </c>
      <c r="B14" s="75"/>
      <c r="C14" s="75"/>
      <c r="D14" s="76"/>
      <c r="E14" s="76"/>
      <c r="F14" s="76"/>
      <c r="G14" s="76"/>
      <c r="H14" s="53"/>
      <c r="I14" s="53"/>
      <c r="J14" s="54"/>
      <c r="K14" s="55"/>
      <c r="L14" s="55"/>
    </row>
    <row r="15" spans="1:12" ht="13.5" customHeight="1">
      <c r="A15" s="50" t="s">
        <v>81</v>
      </c>
      <c r="B15" s="86">
        <v>1.931</v>
      </c>
      <c r="C15" s="86">
        <v>1.4319999999999999</v>
      </c>
      <c r="D15" s="68">
        <v>1.24</v>
      </c>
      <c r="E15" s="68">
        <v>1.1839999999999999</v>
      </c>
      <c r="F15" s="68">
        <v>1.1459999999999999</v>
      </c>
      <c r="G15" s="68">
        <v>1.117</v>
      </c>
      <c r="H15" s="53" t="s">
        <v>39</v>
      </c>
      <c r="I15" s="53" t="s">
        <v>39</v>
      </c>
      <c r="J15" s="54"/>
      <c r="K15" s="55">
        <v>-1.648258306376682</v>
      </c>
      <c r="L15" s="55">
        <v>-1.1200000000000001</v>
      </c>
    </row>
    <row r="16" spans="1:12" ht="13.5" customHeight="1">
      <c r="A16" s="50" t="s">
        <v>82</v>
      </c>
      <c r="B16" s="86">
        <v>2.3E-2</v>
      </c>
      <c r="C16" s="86">
        <v>1.9E-2</v>
      </c>
      <c r="D16" s="68">
        <v>1.6E-2</v>
      </c>
      <c r="E16" s="68">
        <v>1.6E-2</v>
      </c>
      <c r="F16" s="68">
        <v>1.4999999999999999E-2</v>
      </c>
      <c r="G16" s="68">
        <v>1.4999999999999999E-2</v>
      </c>
      <c r="H16" s="53" t="s">
        <v>39</v>
      </c>
      <c r="I16" s="53" t="s">
        <v>39</v>
      </c>
      <c r="J16" s="54"/>
      <c r="K16" s="55">
        <v>-1.0556516173888864</v>
      </c>
      <c r="L16" s="55">
        <v>-0.93</v>
      </c>
    </row>
    <row r="17" spans="1:12" ht="13.5" customHeight="1">
      <c r="A17" s="50" t="s">
        <v>83</v>
      </c>
      <c r="B17" s="86">
        <v>1.4590000000000001</v>
      </c>
      <c r="C17" s="86">
        <v>1.1739999999999999</v>
      </c>
      <c r="D17" s="68">
        <v>1.046</v>
      </c>
      <c r="E17" s="68">
        <v>1.0109999999999999</v>
      </c>
      <c r="F17" s="68">
        <v>0.98899999999999999</v>
      </c>
      <c r="G17" s="68">
        <v>0.97199999999999998</v>
      </c>
      <c r="H17" s="53" t="s">
        <v>39</v>
      </c>
      <c r="I17" s="53" t="s">
        <v>39</v>
      </c>
      <c r="J17" s="54"/>
      <c r="K17" s="55">
        <v>-1.198853439235481</v>
      </c>
      <c r="L17" s="55">
        <v>-0.85</v>
      </c>
    </row>
    <row r="18" spans="1:12" ht="13.5" customHeight="1">
      <c r="A18" s="50" t="s">
        <v>84</v>
      </c>
      <c r="B18" s="86">
        <v>0.78900000000000003</v>
      </c>
      <c r="C18" s="86">
        <v>1.37</v>
      </c>
      <c r="D18" s="68">
        <v>1.4690000000000001</v>
      </c>
      <c r="E18" s="68">
        <v>1.526</v>
      </c>
      <c r="F18" s="68">
        <v>1.575</v>
      </c>
      <c r="G18" s="68">
        <v>1.6220000000000001</v>
      </c>
      <c r="H18" s="53" t="s">
        <v>39</v>
      </c>
      <c r="I18" s="53" t="s">
        <v>39</v>
      </c>
      <c r="J18" s="54"/>
      <c r="K18" s="55">
        <v>3.109908918514015</v>
      </c>
      <c r="L18" s="55">
        <v>0.77</v>
      </c>
    </row>
    <row r="19" spans="1:12" s="63" customFormat="1" ht="3" customHeight="1">
      <c r="A19" s="58"/>
      <c r="B19" s="59"/>
      <c r="C19" s="59"/>
      <c r="D19" s="60"/>
      <c r="E19" s="60"/>
      <c r="F19" s="60"/>
      <c r="G19" s="60"/>
      <c r="H19" s="60"/>
      <c r="I19" s="60"/>
      <c r="J19" s="62"/>
      <c r="K19" s="62"/>
      <c r="L19" s="62"/>
    </row>
    <row r="20" spans="1:12" ht="13.5" customHeight="1">
      <c r="A20" s="45" t="s">
        <v>63</v>
      </c>
      <c r="B20" s="75">
        <v>21.16</v>
      </c>
      <c r="C20" s="75">
        <v>23.187999999999999</v>
      </c>
      <c r="D20" s="76">
        <v>21.98</v>
      </c>
      <c r="E20" s="76">
        <v>21.879000000000001</v>
      </c>
      <c r="F20" s="76">
        <v>21.817</v>
      </c>
      <c r="G20" s="76">
        <v>21.684000000000001</v>
      </c>
      <c r="H20" s="47">
        <v>100.01</v>
      </c>
      <c r="I20" s="47">
        <v>100</v>
      </c>
      <c r="J20" s="82"/>
      <c r="K20" s="83">
        <v>0.50971366550720543</v>
      </c>
      <c r="L20" s="83">
        <v>-0.3</v>
      </c>
    </row>
    <row r="21" spans="1:12" ht="13.5" customHeight="1">
      <c r="A21" s="50" t="s">
        <v>36</v>
      </c>
      <c r="B21" s="51">
        <v>0.53600000000000003</v>
      </c>
      <c r="C21" s="51">
        <v>0.318</v>
      </c>
      <c r="D21" s="52">
        <v>0.18</v>
      </c>
      <c r="E21" s="52">
        <v>0.114</v>
      </c>
      <c r="F21" s="52">
        <v>7.0000000000000007E-2</v>
      </c>
      <c r="G21" s="52">
        <v>4.2999999999999997E-2</v>
      </c>
      <c r="H21" s="53">
        <v>1.37</v>
      </c>
      <c r="I21" s="53">
        <v>0.2</v>
      </c>
      <c r="J21" s="54"/>
      <c r="K21" s="55">
        <v>-2.8580415206424958</v>
      </c>
      <c r="L21" s="55">
        <v>-8.7200000000000006</v>
      </c>
    </row>
    <row r="22" spans="1:12" ht="13.5" customHeight="1">
      <c r="A22" s="50" t="s">
        <v>37</v>
      </c>
      <c r="B22" s="51">
        <v>8.8810000000000002</v>
      </c>
      <c r="C22" s="51">
        <v>3.3660000000000001</v>
      </c>
      <c r="D22" s="52">
        <v>2.2370000000000001</v>
      </c>
      <c r="E22" s="52">
        <v>1.6990000000000001</v>
      </c>
      <c r="F22" s="52">
        <v>1.31</v>
      </c>
      <c r="G22" s="52">
        <v>1.016</v>
      </c>
      <c r="H22" s="53">
        <v>14.52</v>
      </c>
      <c r="I22" s="53">
        <v>4.68</v>
      </c>
      <c r="J22" s="54"/>
      <c r="K22" s="55">
        <v>-5.2470832134565164</v>
      </c>
      <c r="L22" s="55">
        <v>-5.3</v>
      </c>
    </row>
    <row r="23" spans="1:12" ht="13.5" customHeight="1">
      <c r="A23" s="50" t="s">
        <v>85</v>
      </c>
      <c r="B23" s="51">
        <v>7.3529999999999998</v>
      </c>
      <c r="C23" s="51">
        <v>10.9</v>
      </c>
      <c r="D23" s="52">
        <v>10.433</v>
      </c>
      <c r="E23" s="52">
        <v>10.444000000000001</v>
      </c>
      <c r="F23" s="52">
        <v>10.455</v>
      </c>
      <c r="G23" s="52">
        <v>10.427</v>
      </c>
      <c r="H23" s="53">
        <v>47.01</v>
      </c>
      <c r="I23" s="53">
        <v>48.09</v>
      </c>
      <c r="J23" s="54"/>
      <c r="K23" s="55">
        <v>2.2110658639695302</v>
      </c>
      <c r="L23" s="55">
        <v>-0.2</v>
      </c>
    </row>
    <row r="24" spans="1:12" ht="13.5" customHeight="1">
      <c r="A24" s="50" t="s">
        <v>38</v>
      </c>
      <c r="B24" s="51">
        <v>3.1909999999999998</v>
      </c>
      <c r="C24" s="51">
        <v>6.0789999999999997</v>
      </c>
      <c r="D24" s="52">
        <v>6.5549999999999997</v>
      </c>
      <c r="E24" s="52">
        <v>6.8129999999999997</v>
      </c>
      <c r="F24" s="52">
        <v>6.9930000000000003</v>
      </c>
      <c r="G24" s="52">
        <v>7.0960000000000001</v>
      </c>
      <c r="H24" s="53">
        <v>26.22</v>
      </c>
      <c r="I24" s="53">
        <v>32.72</v>
      </c>
      <c r="J24" s="54"/>
      <c r="K24" s="55">
        <v>3.6459224945882163</v>
      </c>
      <c r="L24" s="55">
        <v>0.71</v>
      </c>
    </row>
    <row r="25" spans="1:12" ht="13.5" customHeight="1">
      <c r="A25" s="50" t="s">
        <v>86</v>
      </c>
      <c r="B25" s="51">
        <v>1.0840000000000001</v>
      </c>
      <c r="C25" s="51">
        <v>2.2490000000000001</v>
      </c>
      <c r="D25" s="52">
        <v>2.0870000000000002</v>
      </c>
      <c r="E25" s="52">
        <v>2.173</v>
      </c>
      <c r="F25" s="52">
        <v>2.2370000000000001</v>
      </c>
      <c r="G25" s="52">
        <v>2.2759999999999998</v>
      </c>
      <c r="H25" s="53">
        <v>9.6999999999999993</v>
      </c>
      <c r="I25" s="53">
        <v>10.5</v>
      </c>
      <c r="J25" s="54"/>
      <c r="K25" s="55">
        <v>4.1397043190410265</v>
      </c>
      <c r="L25" s="55">
        <v>0.05</v>
      </c>
    </row>
    <row r="26" spans="1:12" ht="13.5" customHeight="1">
      <c r="A26" s="50" t="s">
        <v>64</v>
      </c>
      <c r="B26" s="51">
        <v>0.115</v>
      </c>
      <c r="C26" s="51">
        <v>0.27500000000000002</v>
      </c>
      <c r="D26" s="52">
        <v>0.48799999999999999</v>
      </c>
      <c r="E26" s="52">
        <v>0.63700000000000001</v>
      </c>
      <c r="F26" s="52">
        <v>0.753</v>
      </c>
      <c r="G26" s="52">
        <v>0.82599999999999996</v>
      </c>
      <c r="H26" s="53">
        <v>1.19</v>
      </c>
      <c r="I26" s="53">
        <v>3.81</v>
      </c>
      <c r="J26" s="54"/>
      <c r="K26" s="55">
        <v>4.9559300650904969</v>
      </c>
      <c r="L26" s="55">
        <v>5.12</v>
      </c>
    </row>
    <row r="27" spans="1:12" s="63" customFormat="1" ht="3" customHeight="1">
      <c r="A27" s="58"/>
      <c r="B27" s="59"/>
      <c r="C27" s="59"/>
      <c r="D27" s="60"/>
      <c r="E27" s="60"/>
      <c r="F27" s="60"/>
      <c r="G27" s="60"/>
      <c r="H27" s="60"/>
      <c r="I27" s="60"/>
      <c r="J27" s="62"/>
      <c r="K27" s="62"/>
      <c r="L27" s="62"/>
    </row>
    <row r="28" spans="1:12" ht="13.5" customHeight="1">
      <c r="A28" s="45" t="s">
        <v>87</v>
      </c>
      <c r="B28" s="75"/>
      <c r="C28" s="75"/>
      <c r="D28" s="76"/>
      <c r="E28" s="76"/>
      <c r="F28" s="76"/>
      <c r="G28" s="76"/>
      <c r="H28" s="77"/>
      <c r="I28" s="77"/>
      <c r="J28" s="87"/>
      <c r="K28" s="79"/>
      <c r="L28" s="79"/>
    </row>
    <row r="29" spans="1:12" ht="13.5" customHeight="1">
      <c r="A29" s="50" t="s">
        <v>88</v>
      </c>
      <c r="B29" s="51">
        <v>17.335000000000001</v>
      </c>
      <c r="C29" s="51">
        <v>16.254000000000001</v>
      </c>
      <c r="D29" s="52">
        <v>14.118</v>
      </c>
      <c r="E29" s="52">
        <v>13.558</v>
      </c>
      <c r="F29" s="52">
        <v>13.194000000000001</v>
      </c>
      <c r="G29" s="52">
        <v>12.891999999999999</v>
      </c>
      <c r="H29" s="53">
        <v>70.099999999999994</v>
      </c>
      <c r="I29" s="53">
        <v>59.46</v>
      </c>
      <c r="J29" s="54"/>
      <c r="K29" s="55">
        <v>-0.3570411041558863</v>
      </c>
      <c r="L29" s="55">
        <v>-1.05</v>
      </c>
    </row>
    <row r="30" spans="1:12" ht="13.5" customHeight="1">
      <c r="A30" s="50" t="s">
        <v>89</v>
      </c>
      <c r="B30" s="51">
        <v>1.0980000000000001</v>
      </c>
      <c r="C30" s="51">
        <v>1.6759999999999999</v>
      </c>
      <c r="D30" s="52">
        <v>1.704</v>
      </c>
      <c r="E30" s="52">
        <v>1.724</v>
      </c>
      <c r="F30" s="52">
        <v>1.7330000000000001</v>
      </c>
      <c r="G30" s="52">
        <v>1.726</v>
      </c>
      <c r="H30" s="53">
        <v>7.23</v>
      </c>
      <c r="I30" s="53">
        <v>7.96</v>
      </c>
      <c r="J30" s="54"/>
      <c r="K30" s="55">
        <v>2.3748464618813525</v>
      </c>
      <c r="L30" s="55">
        <v>0.14000000000000001</v>
      </c>
    </row>
    <row r="31" spans="1:12" ht="13.5" customHeight="1">
      <c r="A31" s="50" t="s">
        <v>90</v>
      </c>
      <c r="B31" s="51">
        <v>2.8000000000000001E-2</v>
      </c>
      <c r="C31" s="51">
        <v>0.60099999999999998</v>
      </c>
      <c r="D31" s="52">
        <v>0.66600000000000004</v>
      </c>
      <c r="E31" s="52">
        <v>0.71799999999999997</v>
      </c>
      <c r="F31" s="52">
        <v>0.754</v>
      </c>
      <c r="G31" s="52">
        <v>0.77800000000000002</v>
      </c>
      <c r="H31" s="53">
        <v>2.59</v>
      </c>
      <c r="I31" s="53">
        <v>3.59</v>
      </c>
      <c r="J31" s="54"/>
      <c r="K31" s="55">
        <v>18.467835232996379</v>
      </c>
      <c r="L31" s="55">
        <v>1.18</v>
      </c>
    </row>
    <row r="32" spans="1:12" ht="13.5" customHeight="1">
      <c r="A32" s="50" t="s">
        <v>91</v>
      </c>
      <c r="B32" s="51">
        <v>0.43099999999999999</v>
      </c>
      <c r="C32" s="51">
        <v>0.79300000000000004</v>
      </c>
      <c r="D32" s="52">
        <v>0.85399999999999998</v>
      </c>
      <c r="E32" s="52">
        <v>0.86799999999999999</v>
      </c>
      <c r="F32" s="52">
        <v>0.873</v>
      </c>
      <c r="G32" s="52">
        <v>0.86899999999999999</v>
      </c>
      <c r="H32" s="53">
        <v>3.42</v>
      </c>
      <c r="I32" s="53">
        <v>4.01</v>
      </c>
      <c r="J32" s="54"/>
      <c r="K32" s="55">
        <v>3.4516412120574991</v>
      </c>
      <c r="L32" s="55">
        <v>0.42</v>
      </c>
    </row>
    <row r="33" spans="1:12" ht="13.5" customHeight="1" thickBot="1">
      <c r="A33" s="50" t="s">
        <v>92</v>
      </c>
      <c r="B33" s="51">
        <v>2.2679999999999998</v>
      </c>
      <c r="C33" s="51">
        <v>3.8639999999999999</v>
      </c>
      <c r="D33" s="52">
        <v>4.6369999999999996</v>
      </c>
      <c r="E33" s="52">
        <v>5.0119999999999996</v>
      </c>
      <c r="F33" s="52">
        <v>5.2619999999999996</v>
      </c>
      <c r="G33" s="52">
        <v>5.4180000000000001</v>
      </c>
      <c r="H33" s="53">
        <v>16.66</v>
      </c>
      <c r="I33" s="53">
        <v>24.99</v>
      </c>
      <c r="J33" s="54"/>
      <c r="K33" s="55">
        <v>3.0041265372183767</v>
      </c>
      <c r="L33" s="55">
        <v>1.55</v>
      </c>
    </row>
    <row r="34" spans="1:12" ht="45" customHeight="1">
      <c r="A34" s="468" t="s">
        <v>93</v>
      </c>
      <c r="B34" s="469"/>
      <c r="C34" s="469"/>
      <c r="D34" s="469"/>
      <c r="E34" s="469"/>
      <c r="F34" s="469"/>
      <c r="G34" s="469"/>
      <c r="H34" s="469"/>
      <c r="I34" s="469"/>
      <c r="J34" s="469"/>
      <c r="K34" s="469"/>
      <c r="L34" s="469"/>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sheetData>
  <mergeCells count="5">
    <mergeCell ref="A1:L1"/>
    <mergeCell ref="A2:L2"/>
    <mergeCell ref="H3:I3"/>
    <mergeCell ref="K3:L3"/>
    <mergeCell ref="A34:L34"/>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2210-B2DB-4FBC-92E7-5904DD8E133A}">
  <dimension ref="A1:L107"/>
  <sheetViews>
    <sheetView workbookViewId="0">
      <selection activeCell="A21" sqref="A21"/>
    </sheetView>
  </sheetViews>
  <sheetFormatPr defaultColWidth="9.08203125" defaultRowHeight="17"/>
  <cols>
    <col min="1" max="1" width="20.6640625" style="38" customWidth="1"/>
    <col min="2" max="3" width="6.1640625" style="38" customWidth="1"/>
    <col min="4" max="4" width="6.1640625" style="38" customWidth="1" collapsed="1"/>
    <col min="5" max="7" width="6.1640625" style="38" customWidth="1"/>
    <col min="8" max="9" width="5.58203125" style="38" customWidth="1"/>
    <col min="10" max="10" width="0.6640625" style="63" customWidth="1"/>
    <col min="11" max="12" width="5.58203125" style="38" customWidth="1"/>
    <col min="13" max="16384" width="9.08203125" style="38"/>
  </cols>
  <sheetData>
    <row r="1" spans="1:12" ht="30" customHeight="1">
      <c r="A1" s="471" t="s">
        <v>94</v>
      </c>
      <c r="B1" s="472"/>
      <c r="C1" s="472"/>
      <c r="D1" s="472"/>
      <c r="E1" s="472"/>
      <c r="F1" s="472"/>
      <c r="G1" s="472"/>
      <c r="H1" s="472"/>
      <c r="I1" s="472"/>
      <c r="J1" s="472"/>
      <c r="K1" s="472"/>
      <c r="L1" s="472"/>
    </row>
    <row r="2" spans="1:12">
      <c r="A2" s="473" t="s">
        <v>51</v>
      </c>
      <c r="B2" s="473"/>
      <c r="C2" s="473"/>
      <c r="D2" s="473"/>
      <c r="E2" s="473"/>
      <c r="F2" s="473"/>
      <c r="G2" s="473"/>
      <c r="H2" s="473"/>
      <c r="I2" s="473"/>
      <c r="J2" s="473"/>
      <c r="K2" s="473"/>
      <c r="L2" s="473"/>
    </row>
    <row r="3" spans="1:12" ht="15" customHeight="1">
      <c r="A3" s="39"/>
      <c r="B3" s="40"/>
      <c r="C3" s="40"/>
      <c r="D3" s="40"/>
      <c r="E3" s="40"/>
      <c r="F3" s="40"/>
      <c r="G3" s="40"/>
      <c r="H3" s="467" t="s">
        <v>31</v>
      </c>
      <c r="I3" s="467"/>
      <c r="J3" s="41"/>
      <c r="K3" s="467" t="s">
        <v>32</v>
      </c>
      <c r="L3" s="467"/>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88" t="s">
        <v>95</v>
      </c>
      <c r="B5" s="46"/>
      <c r="C5" s="46"/>
      <c r="D5" s="47"/>
      <c r="E5" s="47"/>
      <c r="F5" s="47"/>
      <c r="G5" s="47"/>
      <c r="H5" s="68"/>
      <c r="I5" s="68"/>
      <c r="J5" s="54"/>
      <c r="K5" s="68"/>
      <c r="L5" s="68"/>
    </row>
    <row r="6" spans="1:12" ht="13.5" customHeight="1">
      <c r="A6" s="50" t="s">
        <v>96</v>
      </c>
      <c r="B6" s="51">
        <v>134.37799999999999</v>
      </c>
      <c r="C6" s="51">
        <v>253.982</v>
      </c>
      <c r="D6" s="52">
        <v>294.09800000000001</v>
      </c>
      <c r="E6" s="52">
        <v>325.851</v>
      </c>
      <c r="F6" s="52">
        <v>355.07</v>
      </c>
      <c r="G6" s="52">
        <v>385.41500000000002</v>
      </c>
      <c r="H6" s="89" t="s">
        <v>39</v>
      </c>
      <c r="I6" s="89" t="s">
        <v>39</v>
      </c>
      <c r="J6" s="54"/>
      <c r="K6" s="55">
        <v>3.6</v>
      </c>
      <c r="L6" s="55">
        <v>1.91</v>
      </c>
    </row>
    <row r="7" spans="1:12" ht="13.5" customHeight="1">
      <c r="A7" s="50" t="s">
        <v>97</v>
      </c>
      <c r="B7" s="51">
        <v>60.713000000000001</v>
      </c>
      <c r="C7" s="51">
        <v>133.59399999999999</v>
      </c>
      <c r="D7" s="52">
        <v>152.941</v>
      </c>
      <c r="E7" s="52">
        <v>167.72399999999999</v>
      </c>
      <c r="F7" s="52">
        <v>180.529</v>
      </c>
      <c r="G7" s="52">
        <v>193.14</v>
      </c>
      <c r="H7" s="89" t="s">
        <v>39</v>
      </c>
      <c r="I7" s="89" t="s">
        <v>39</v>
      </c>
      <c r="J7" s="54"/>
      <c r="K7" s="55">
        <v>4.4800000000000004</v>
      </c>
      <c r="L7" s="55">
        <v>1.69</v>
      </c>
    </row>
    <row r="8" spans="1:12" ht="13.5" customHeight="1">
      <c r="A8" s="50" t="s">
        <v>98</v>
      </c>
      <c r="B8" s="51">
        <v>69.081000000000003</v>
      </c>
      <c r="C8" s="51">
        <v>151.90899999999999</v>
      </c>
      <c r="D8" s="52">
        <v>181.34399999999999</v>
      </c>
      <c r="E8" s="52">
        <v>204.148</v>
      </c>
      <c r="F8" s="52">
        <v>224.75800000000001</v>
      </c>
      <c r="G8" s="52">
        <v>245.01599999999999</v>
      </c>
      <c r="H8" s="89" t="s">
        <v>39</v>
      </c>
      <c r="I8" s="89" t="s">
        <v>39</v>
      </c>
      <c r="J8" s="54"/>
      <c r="K8" s="55">
        <v>4.4800000000000004</v>
      </c>
      <c r="L8" s="55">
        <v>2.2000000000000002</v>
      </c>
    </row>
    <row r="9" spans="1:12" ht="13.5" customHeight="1">
      <c r="A9" s="50" t="s">
        <v>99</v>
      </c>
      <c r="B9" s="51">
        <v>56.167000000000002</v>
      </c>
      <c r="C9" s="51">
        <v>148.08199999999999</v>
      </c>
      <c r="D9" s="52">
        <v>193.99</v>
      </c>
      <c r="E9" s="52">
        <v>227.83699999999999</v>
      </c>
      <c r="F9" s="52">
        <v>256.67099999999999</v>
      </c>
      <c r="G9" s="52">
        <v>282.01299999999998</v>
      </c>
      <c r="H9" s="89" t="s">
        <v>39</v>
      </c>
      <c r="I9" s="89" t="s">
        <v>39</v>
      </c>
      <c r="J9" s="54"/>
      <c r="K9" s="55">
        <v>5.53</v>
      </c>
      <c r="L9" s="55">
        <v>2.97</v>
      </c>
    </row>
    <row r="10" spans="1:12" ht="13.5" customHeight="1">
      <c r="A10" s="50" t="s">
        <v>100</v>
      </c>
      <c r="B10" s="51">
        <v>72.938000000000002</v>
      </c>
      <c r="C10" s="51">
        <v>145.285</v>
      </c>
      <c r="D10" s="52">
        <v>169.85400000000001</v>
      </c>
      <c r="E10" s="52">
        <v>182.83699999999999</v>
      </c>
      <c r="F10" s="52">
        <v>188.202</v>
      </c>
      <c r="G10" s="52">
        <v>189.215</v>
      </c>
      <c r="H10" s="89" t="s">
        <v>39</v>
      </c>
      <c r="I10" s="89" t="s">
        <v>39</v>
      </c>
      <c r="J10" s="54"/>
      <c r="K10" s="55">
        <v>3.9</v>
      </c>
      <c r="L10" s="55">
        <v>1.21</v>
      </c>
    </row>
    <row r="11" spans="1:12" ht="13.5" customHeight="1">
      <c r="A11" s="50" t="s">
        <v>101</v>
      </c>
      <c r="B11" s="51">
        <v>65.349000000000004</v>
      </c>
      <c r="C11" s="51">
        <v>127.735</v>
      </c>
      <c r="D11" s="52">
        <v>142.875</v>
      </c>
      <c r="E11" s="52">
        <v>151.63</v>
      </c>
      <c r="F11" s="52">
        <v>155.69</v>
      </c>
      <c r="G11" s="52">
        <v>157.684</v>
      </c>
      <c r="H11" s="89" t="s">
        <v>39</v>
      </c>
      <c r="I11" s="89" t="s">
        <v>39</v>
      </c>
      <c r="J11" s="54"/>
      <c r="K11" s="55">
        <v>3.79</v>
      </c>
      <c r="L11" s="55">
        <v>0.96</v>
      </c>
    </row>
    <row r="12" spans="1:12" ht="13.5" customHeight="1">
      <c r="A12" s="50" t="s">
        <v>102</v>
      </c>
      <c r="B12" s="51">
        <v>41.045999999999999</v>
      </c>
      <c r="C12" s="51">
        <v>148.143</v>
      </c>
      <c r="D12" s="52">
        <v>209.715</v>
      </c>
      <c r="E12" s="52">
        <v>254.54599999999999</v>
      </c>
      <c r="F12" s="52">
        <v>293.08</v>
      </c>
      <c r="G12" s="52">
        <v>327.08800000000002</v>
      </c>
      <c r="H12" s="89" t="s">
        <v>39</v>
      </c>
      <c r="I12" s="89" t="s">
        <v>39</v>
      </c>
      <c r="J12" s="54"/>
      <c r="K12" s="55">
        <v>7.39</v>
      </c>
      <c r="L12" s="55">
        <v>3.67</v>
      </c>
    </row>
    <row r="13" spans="1:12" ht="13.5" customHeight="1">
      <c r="A13" s="50" t="s">
        <v>103</v>
      </c>
      <c r="B13" s="51">
        <v>15.548</v>
      </c>
      <c r="C13" s="51">
        <v>40.884</v>
      </c>
      <c r="D13" s="52">
        <v>53.927999999999997</v>
      </c>
      <c r="E13" s="52">
        <v>63.49</v>
      </c>
      <c r="F13" s="52">
        <v>71.534000000000006</v>
      </c>
      <c r="G13" s="52">
        <v>78.622</v>
      </c>
      <c r="H13" s="89" t="s">
        <v>39</v>
      </c>
      <c r="I13" s="89" t="s">
        <v>39</v>
      </c>
      <c r="J13" s="54"/>
      <c r="K13" s="55">
        <v>5.52</v>
      </c>
      <c r="L13" s="55">
        <v>3.02</v>
      </c>
    </row>
    <row r="14" spans="1:12" ht="13.5" customHeight="1">
      <c r="A14" s="50" t="s">
        <v>104</v>
      </c>
      <c r="B14" s="51">
        <v>283.90199999999999</v>
      </c>
      <c r="C14" s="51">
        <v>708.05700000000002</v>
      </c>
      <c r="D14" s="52">
        <v>901.47799999999995</v>
      </c>
      <c r="E14" s="52">
        <v>1036.441</v>
      </c>
      <c r="F14" s="52">
        <v>1146.75</v>
      </c>
      <c r="G14" s="52">
        <v>1242.6189999999999</v>
      </c>
      <c r="H14" s="89" t="s">
        <v>39</v>
      </c>
      <c r="I14" s="89" t="s">
        <v>39</v>
      </c>
      <c r="J14" s="54"/>
      <c r="K14" s="55">
        <v>5.21</v>
      </c>
      <c r="L14" s="55">
        <v>2.59</v>
      </c>
    </row>
    <row r="15" spans="1:12" s="63" customFormat="1" ht="3" customHeight="1">
      <c r="A15" s="58"/>
      <c r="B15" s="59"/>
      <c r="C15" s="59"/>
      <c r="D15" s="60"/>
      <c r="E15" s="60"/>
      <c r="F15" s="60"/>
      <c r="G15" s="60"/>
      <c r="H15" s="60"/>
      <c r="I15" s="60"/>
      <c r="J15" s="62"/>
      <c r="K15" s="62"/>
      <c r="L15" s="62"/>
    </row>
    <row r="16" spans="1:12" ht="13.5" customHeight="1">
      <c r="A16" s="45" t="s">
        <v>63</v>
      </c>
      <c r="B16" s="75">
        <v>13.616</v>
      </c>
      <c r="C16" s="75">
        <v>25.498000000000001</v>
      </c>
      <c r="D16" s="76">
        <v>28.228000000000002</v>
      </c>
      <c r="E16" s="76">
        <v>30.004000000000001</v>
      </c>
      <c r="F16" s="76">
        <v>31.234999999999999</v>
      </c>
      <c r="G16" s="76">
        <v>32.037999999999997</v>
      </c>
      <c r="H16" s="47">
        <v>100</v>
      </c>
      <c r="I16" s="47">
        <v>100</v>
      </c>
      <c r="J16" s="90"/>
      <c r="K16" s="73">
        <v>3.55</v>
      </c>
      <c r="L16" s="73">
        <v>1.04</v>
      </c>
    </row>
    <row r="17" spans="1:12" ht="13.5" customHeight="1">
      <c r="A17" s="50" t="s">
        <v>105</v>
      </c>
      <c r="B17" s="51">
        <v>5.6669999999999998</v>
      </c>
      <c r="C17" s="51">
        <v>3.3879999999999999</v>
      </c>
      <c r="D17" s="52">
        <v>2.302</v>
      </c>
      <c r="E17" s="52">
        <v>1.986</v>
      </c>
      <c r="F17" s="52">
        <v>1.704</v>
      </c>
      <c r="G17" s="52">
        <v>1.4950000000000001</v>
      </c>
      <c r="H17" s="53">
        <v>13.29</v>
      </c>
      <c r="I17" s="53">
        <v>4.66</v>
      </c>
      <c r="J17" s="54"/>
      <c r="K17" s="55">
        <v>-2.82</v>
      </c>
      <c r="L17" s="55">
        <v>-3.65</v>
      </c>
    </row>
    <row r="18" spans="1:12" ht="13.5" customHeight="1">
      <c r="A18" s="50" t="s">
        <v>106</v>
      </c>
      <c r="B18" s="51">
        <v>1.9</v>
      </c>
      <c r="C18" s="51">
        <v>3.8220000000000001</v>
      </c>
      <c r="D18" s="52">
        <v>5.2060000000000004</v>
      </c>
      <c r="E18" s="52">
        <v>5.6520000000000001</v>
      </c>
      <c r="F18" s="52">
        <v>6.0049999999999999</v>
      </c>
      <c r="G18" s="52">
        <v>6.2549999999999999</v>
      </c>
      <c r="H18" s="53">
        <v>14.99</v>
      </c>
      <c r="I18" s="53">
        <v>19.52</v>
      </c>
      <c r="J18" s="54"/>
      <c r="K18" s="55">
        <v>3.96</v>
      </c>
      <c r="L18" s="55">
        <v>2.2599999999999998</v>
      </c>
    </row>
    <row r="19" spans="1:12" ht="13.5" customHeight="1">
      <c r="A19" s="50" t="s">
        <v>38</v>
      </c>
      <c r="B19" s="51">
        <v>5.86</v>
      </c>
      <c r="C19" s="51">
        <v>14.516</v>
      </c>
      <c r="D19" s="52">
        <v>16.369</v>
      </c>
      <c r="E19" s="52">
        <v>17.687999999999999</v>
      </c>
      <c r="F19" s="52">
        <v>18.648</v>
      </c>
      <c r="G19" s="52">
        <v>19.315000000000001</v>
      </c>
      <c r="H19" s="53">
        <v>56.93</v>
      </c>
      <c r="I19" s="53">
        <v>60.29</v>
      </c>
      <c r="J19" s="54"/>
      <c r="K19" s="55">
        <v>5.17</v>
      </c>
      <c r="L19" s="55">
        <v>1.31</v>
      </c>
    </row>
    <row r="20" spans="1:12" ht="13.5" customHeight="1">
      <c r="A20" s="50" t="s">
        <v>86</v>
      </c>
      <c r="B20" s="51">
        <v>8.3000000000000004E-2</v>
      </c>
      <c r="C20" s="51">
        <v>0.38600000000000001</v>
      </c>
      <c r="D20" s="52">
        <v>0.45100000000000001</v>
      </c>
      <c r="E20" s="52">
        <v>0.504</v>
      </c>
      <c r="F20" s="52">
        <v>0.52600000000000002</v>
      </c>
      <c r="G20" s="52">
        <v>0.53</v>
      </c>
      <c r="H20" s="53">
        <v>1.51</v>
      </c>
      <c r="I20" s="53">
        <v>1.65</v>
      </c>
      <c r="J20" s="54"/>
      <c r="K20" s="55">
        <v>8.8800000000000008</v>
      </c>
      <c r="L20" s="55">
        <v>1.45</v>
      </c>
    </row>
    <row r="21" spans="1:12" ht="13.5" customHeight="1">
      <c r="A21" s="50" t="s">
        <v>64</v>
      </c>
      <c r="B21" s="51">
        <v>0.107</v>
      </c>
      <c r="C21" s="51">
        <v>3.274</v>
      </c>
      <c r="D21" s="52">
        <v>3.7959999999999998</v>
      </c>
      <c r="E21" s="52">
        <v>4.0739999999999998</v>
      </c>
      <c r="F21" s="52">
        <v>4.2590000000000003</v>
      </c>
      <c r="G21" s="52">
        <v>4.3540000000000001</v>
      </c>
      <c r="H21" s="53">
        <v>12.84</v>
      </c>
      <c r="I21" s="53">
        <v>13.59</v>
      </c>
      <c r="J21" s="54"/>
      <c r="K21" s="55">
        <v>20.93</v>
      </c>
      <c r="L21" s="55">
        <v>1.3</v>
      </c>
    </row>
    <row r="22" spans="1:12" s="63" customFormat="1" ht="3" customHeight="1">
      <c r="A22" s="58"/>
      <c r="B22" s="59"/>
      <c r="C22" s="59"/>
      <c r="D22" s="60"/>
      <c r="E22" s="60"/>
      <c r="F22" s="60"/>
      <c r="G22" s="60"/>
      <c r="H22" s="60"/>
      <c r="I22" s="60"/>
      <c r="J22" s="62"/>
      <c r="K22" s="62"/>
      <c r="L22" s="62"/>
    </row>
    <row r="23" spans="1:12" ht="13.5" customHeight="1">
      <c r="A23" s="45" t="s">
        <v>107</v>
      </c>
      <c r="B23" s="75"/>
      <c r="C23" s="75"/>
      <c r="D23" s="76"/>
      <c r="E23" s="76"/>
      <c r="F23" s="76"/>
      <c r="G23" s="76"/>
      <c r="H23" s="53"/>
      <c r="I23" s="53"/>
      <c r="J23" s="54"/>
      <c r="K23" s="55"/>
      <c r="L23" s="55"/>
    </row>
    <row r="24" spans="1:12" ht="13.5" customHeight="1">
      <c r="A24" s="50" t="s">
        <v>108</v>
      </c>
      <c r="B24" s="51">
        <v>10.993</v>
      </c>
      <c r="C24" s="51">
        <v>18.085999999999999</v>
      </c>
      <c r="D24" s="52">
        <v>20.366</v>
      </c>
      <c r="E24" s="52">
        <v>21.713999999999999</v>
      </c>
      <c r="F24" s="52">
        <v>22.654</v>
      </c>
      <c r="G24" s="52">
        <v>23.302</v>
      </c>
      <c r="H24" s="53">
        <v>70.930000000000007</v>
      </c>
      <c r="I24" s="53">
        <v>72.73</v>
      </c>
      <c r="J24" s="54"/>
      <c r="K24" s="55">
        <v>2.8</v>
      </c>
      <c r="L24" s="55">
        <v>1.1599999999999999</v>
      </c>
    </row>
    <row r="25" spans="1:12" ht="13.5" customHeight="1" thickBot="1">
      <c r="A25" s="50" t="s">
        <v>109</v>
      </c>
      <c r="B25" s="51">
        <v>2.6230000000000002</v>
      </c>
      <c r="C25" s="51">
        <v>7.4119999999999999</v>
      </c>
      <c r="D25" s="52">
        <v>7.8620000000000001</v>
      </c>
      <c r="E25" s="52">
        <v>8.2899999999999991</v>
      </c>
      <c r="F25" s="52">
        <v>8.5809999999999995</v>
      </c>
      <c r="G25" s="52">
        <v>8.7360000000000007</v>
      </c>
      <c r="H25" s="53">
        <v>29.07</v>
      </c>
      <c r="I25" s="53">
        <v>27.27</v>
      </c>
      <c r="J25" s="54"/>
      <c r="K25" s="55">
        <v>5.94</v>
      </c>
      <c r="L25" s="55">
        <v>0.75</v>
      </c>
    </row>
    <row r="26" spans="1:12" ht="11.25" customHeight="1">
      <c r="A26" s="468"/>
      <c r="B26" s="469"/>
      <c r="C26" s="469"/>
      <c r="D26" s="469"/>
      <c r="E26" s="469"/>
      <c r="F26" s="469"/>
      <c r="G26" s="469"/>
      <c r="H26" s="469"/>
      <c r="I26" s="469"/>
      <c r="J26" s="469"/>
      <c r="K26" s="469"/>
      <c r="L26" s="469"/>
    </row>
    <row r="27" spans="1:12">
      <c r="H27" s="66"/>
      <c r="I27" s="66"/>
      <c r="J27" s="67"/>
      <c r="K27" s="66"/>
      <c r="L27" s="66"/>
    </row>
    <row r="28" spans="1:12">
      <c r="H28" s="66"/>
      <c r="I28" s="66"/>
      <c r="J28" s="67"/>
      <c r="K28" s="66"/>
      <c r="L28" s="66"/>
    </row>
    <row r="29" spans="1:12">
      <c r="H29" s="66"/>
      <c r="I29" s="66"/>
      <c r="J29" s="67"/>
      <c r="K29" s="66"/>
      <c r="L29" s="66"/>
    </row>
    <row r="30" spans="1:12">
      <c r="H30" s="66"/>
      <c r="I30" s="66"/>
      <c r="J30" s="67"/>
      <c r="K30" s="66"/>
      <c r="L30" s="66"/>
    </row>
    <row r="31" spans="1:12">
      <c r="H31" s="66"/>
      <c r="I31" s="66"/>
      <c r="J31" s="67"/>
      <c r="K31" s="66"/>
      <c r="L31" s="66"/>
    </row>
    <row r="32" spans="1:12">
      <c r="H32" s="66"/>
      <c r="I32" s="66"/>
      <c r="J32" s="67"/>
      <c r="K32" s="66"/>
      <c r="L32" s="66"/>
    </row>
    <row r="33" spans="8:12">
      <c r="H33" s="66"/>
      <c r="I33" s="66"/>
      <c r="J33" s="67"/>
      <c r="K33" s="66"/>
      <c r="L33" s="66"/>
    </row>
    <row r="34" spans="8:12">
      <c r="H34" s="66"/>
      <c r="I34" s="66"/>
      <c r="J34" s="67"/>
      <c r="K34" s="66"/>
      <c r="L34" s="66"/>
    </row>
    <row r="35" spans="8:12">
      <c r="H35" s="66"/>
      <c r="I35" s="66"/>
      <c r="J35" s="67"/>
      <c r="K35" s="66"/>
      <c r="L35" s="66"/>
    </row>
    <row r="36" spans="8:12">
      <c r="H36" s="66"/>
      <c r="I36" s="66"/>
      <c r="J36" s="67"/>
      <c r="K36" s="66"/>
      <c r="L36" s="66"/>
    </row>
    <row r="37" spans="8:12">
      <c r="H37" s="66"/>
      <c r="I37" s="66"/>
      <c r="J37" s="67"/>
      <c r="K37" s="66"/>
      <c r="L37" s="66"/>
    </row>
    <row r="38" spans="8:12">
      <c r="H38" s="66"/>
      <c r="I38" s="66"/>
      <c r="J38" s="67"/>
      <c r="K38" s="66"/>
      <c r="L38" s="66"/>
    </row>
    <row r="39" spans="8:12">
      <c r="H39" s="66"/>
      <c r="I39" s="66"/>
      <c r="J39" s="67"/>
      <c r="K39" s="66"/>
      <c r="L39" s="66"/>
    </row>
    <row r="40" spans="8:12">
      <c r="H40" s="66"/>
      <c r="I40" s="66"/>
      <c r="J40" s="67"/>
      <c r="K40" s="66"/>
      <c r="L40" s="66"/>
    </row>
    <row r="41" spans="8:12">
      <c r="H41" s="66"/>
      <c r="I41" s="66"/>
      <c r="J41" s="67"/>
      <c r="K41" s="66"/>
      <c r="L41" s="66"/>
    </row>
    <row r="42" spans="8:12">
      <c r="H42" s="66"/>
      <c r="I42" s="66"/>
      <c r="J42" s="67"/>
      <c r="K42" s="66"/>
      <c r="L42" s="66"/>
    </row>
    <row r="43" spans="8:12">
      <c r="H43" s="66"/>
      <c r="I43" s="66"/>
      <c r="J43" s="67"/>
      <c r="K43" s="66"/>
      <c r="L43" s="66"/>
    </row>
    <row r="44" spans="8:12">
      <c r="H44" s="66"/>
      <c r="I44" s="66"/>
      <c r="J44" s="67"/>
      <c r="K44" s="66"/>
      <c r="L44" s="66"/>
    </row>
    <row r="45" spans="8:12">
      <c r="H45" s="66"/>
      <c r="I45" s="66"/>
      <c r="J45" s="67"/>
      <c r="K45" s="66"/>
      <c r="L45" s="66"/>
    </row>
    <row r="46" spans="8:12">
      <c r="H46" s="66"/>
      <c r="I46" s="66"/>
      <c r="J46" s="67"/>
      <c r="K46" s="66"/>
      <c r="L46" s="66"/>
    </row>
    <row r="47" spans="8:12">
      <c r="H47" s="66"/>
      <c r="I47" s="66"/>
      <c r="J47" s="67"/>
      <c r="K47" s="66"/>
      <c r="L47" s="66"/>
    </row>
    <row r="48" spans="8: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sheetData>
  <mergeCells count="5">
    <mergeCell ref="A1:L1"/>
    <mergeCell ref="A2:L2"/>
    <mergeCell ref="H3:I3"/>
    <mergeCell ref="K3:L3"/>
    <mergeCell ref="A26:L26"/>
  </mergeCells>
  <phoneticPr fontId="35"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535F3-EFD9-4E51-A62E-ED6689651527}">
  <dimension ref="B2:D29"/>
  <sheetViews>
    <sheetView workbookViewId="0">
      <selection activeCell="C41" sqref="C41"/>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16384" width="8.6640625" style="148"/>
  </cols>
  <sheetData>
    <row r="2" spans="2:4" ht="16">
      <c r="B2" s="334" t="s">
        <v>633</v>
      </c>
    </row>
    <row r="4" spans="2:4">
      <c r="B4" s="194" t="s">
        <v>638</v>
      </c>
      <c r="C4" s="335" t="s">
        <v>454</v>
      </c>
      <c r="D4" s="335" t="s">
        <v>455</v>
      </c>
    </row>
    <row r="5" spans="2:4">
      <c r="B5" s="182" t="s">
        <v>453</v>
      </c>
      <c r="C5" s="183">
        <f>SUM('2019 KESIS Energy Balance'!Z61:AE61)</f>
        <v>13.368</v>
      </c>
      <c r="D5" s="184">
        <f>C5/SUM($C$5:$C$7)</f>
        <v>0.17361264432005613</v>
      </c>
    </row>
    <row r="6" spans="2:4">
      <c r="B6" s="182" t="s">
        <v>424</v>
      </c>
      <c r="C6" s="183">
        <f>SUM('2019 KESIS Energy Balance'!AF61:AH61)</f>
        <v>17.835000000000001</v>
      </c>
      <c r="D6" s="184">
        <f t="shared" ref="D6:D7" si="0">C6/SUM($C$5:$C$7)</f>
        <v>0.23162638475824363</v>
      </c>
    </row>
    <row r="7" spans="2:4">
      <c r="B7" s="182" t="s">
        <v>425</v>
      </c>
      <c r="C7" s="183">
        <f>SUM('2019 KESIS Energy Balance'!W61:Y61)</f>
        <v>45.795999999999999</v>
      </c>
      <c r="D7" s="184">
        <f t="shared" si="0"/>
        <v>0.59476097092170033</v>
      </c>
    </row>
    <row r="29" spans="3:3" ht="16">
      <c r="C29" s="105"/>
    </row>
  </sheetData>
  <phoneticPr fontId="3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73F3-DC47-46FE-AF4B-72FE1D9B0D67}">
  <dimension ref="B2:N39"/>
  <sheetViews>
    <sheetView workbookViewId="0">
      <selection activeCell="A4" sqref="A4:XFD4"/>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16384" width="8.6640625" style="148"/>
  </cols>
  <sheetData>
    <row r="2" spans="2:14" ht="16">
      <c r="B2" s="334" t="s">
        <v>634</v>
      </c>
    </row>
    <row r="4" spans="2:14">
      <c r="B4" s="194" t="s">
        <v>639</v>
      </c>
      <c r="C4" s="194"/>
    </row>
    <row r="5" spans="2:14" s="348" customFormat="1" ht="29">
      <c r="B5" s="345"/>
      <c r="C5" s="345" t="s">
        <v>642</v>
      </c>
      <c r="D5" s="345" t="s">
        <v>643</v>
      </c>
      <c r="E5" s="346" t="s">
        <v>417</v>
      </c>
      <c r="F5" s="347" t="s">
        <v>418</v>
      </c>
      <c r="G5" s="347" t="s">
        <v>419</v>
      </c>
      <c r="H5" s="347" t="s">
        <v>420</v>
      </c>
      <c r="I5" s="347" t="s">
        <v>421</v>
      </c>
      <c r="J5" s="347" t="s">
        <v>422</v>
      </c>
      <c r="K5" s="347" t="s">
        <v>423</v>
      </c>
      <c r="L5" s="347" t="s">
        <v>424</v>
      </c>
      <c r="M5" s="347" t="s">
        <v>425</v>
      </c>
      <c r="N5" s="347" t="s">
        <v>426</v>
      </c>
    </row>
    <row r="6" spans="2:14" s="361" customFormat="1" ht="85">
      <c r="B6" s="357" t="s">
        <v>11</v>
      </c>
      <c r="C6" s="358" t="str">
        <f>VLOOKUP($B6,About!$B$22:$E$46,3,0)</f>
        <v>EndUse&gt;Industry&gt;chemical and Petro-chemical</v>
      </c>
      <c r="D6" s="358" t="str">
        <f>VLOOKUP($B6,About!$B$22:$E$46,4,0)</f>
        <v>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v>
      </c>
      <c r="E6" s="359">
        <f>1-E7</f>
        <v>0.55209607472478606</v>
      </c>
      <c r="F6" s="359">
        <f t="shared" ref="F6:M6" si="0">1-F7</f>
        <v>0.44441460794844245</v>
      </c>
      <c r="G6" s="359">
        <f t="shared" si="0"/>
        <v>0.48703570787726536</v>
      </c>
      <c r="H6" s="359">
        <f t="shared" si="0"/>
        <v>0.96770405167351736</v>
      </c>
      <c r="I6" s="359">
        <f t="shared" si="0"/>
        <v>0.6588235294117647</v>
      </c>
      <c r="J6" s="359">
        <f t="shared" si="0"/>
        <v>0.58344383405948097</v>
      </c>
      <c r="K6" s="360" t="s">
        <v>434</v>
      </c>
      <c r="L6" s="359">
        <f t="shared" si="0"/>
        <v>0.97435897435897434</v>
      </c>
      <c r="M6" s="359">
        <f t="shared" si="0"/>
        <v>0.69558576447227738</v>
      </c>
      <c r="N6" s="360" t="s">
        <v>434</v>
      </c>
    </row>
    <row r="7" spans="2:14" s="361" customFormat="1" ht="34">
      <c r="B7" s="362" t="s">
        <v>12</v>
      </c>
      <c r="C7" s="363" t="str">
        <f>VLOOKUP($B7,About!$B$22:$E$46,3,0)</f>
        <v>EndUse&gt;Industry&gt;chemical and Petro-chemical</v>
      </c>
      <c r="D7" s="363" t="str">
        <f>VLOOKUP($B7,About!$B$22:$E$46,4,0)</f>
        <v>Synthetic rubber and plastic material manufacturing, rubber product manufacturing, plastic product manufacturing</v>
      </c>
      <c r="E7" s="364">
        <f>SUM(E33,L33:M33)/SUM(D33:M33)</f>
        <v>0.447903925275214</v>
      </c>
      <c r="F7" s="365">
        <f>SUM(E18,L18:M18)/SUM(D18:M18)</f>
        <v>0.55558539205155755</v>
      </c>
      <c r="G7" s="366">
        <f>SUM(E30,L30:M30)/SUM(D30:M30)</f>
        <v>0.51296429212273464</v>
      </c>
      <c r="H7" s="364">
        <f>SUM(E31,L31:M31)/SUM(D31:M31)</f>
        <v>3.2295948326482679E-2</v>
      </c>
      <c r="I7" s="364">
        <f>SUM(E20:E22,L20:M22)/SUM(D20:M22)</f>
        <v>0.3411764705882353</v>
      </c>
      <c r="J7" s="367">
        <f>SUM(E32,L32:M32)/SUM(D32:M32)</f>
        <v>0.41655616594051903</v>
      </c>
      <c r="K7" s="368" t="s">
        <v>433</v>
      </c>
      <c r="L7" s="364">
        <f>SUM(E23:E25,L23:M25)/SUM(D23:M25)</f>
        <v>2.5641025641025637E-2</v>
      </c>
      <c r="M7" s="364">
        <f>SUM(E27:E28,L27:M28)/SUM(D27:M28)</f>
        <v>0.30441423552772262</v>
      </c>
      <c r="N7" s="368" t="s">
        <v>433</v>
      </c>
    </row>
    <row r="8" spans="2:14" s="151" customFormat="1">
      <c r="B8" s="336" t="s">
        <v>502</v>
      </c>
      <c r="C8" s="336"/>
      <c r="D8" s="336"/>
      <c r="E8" s="337">
        <f t="shared" ref="E8:M8" si="1">SUM(E6:E7)</f>
        <v>1</v>
      </c>
      <c r="F8" s="337">
        <f t="shared" si="1"/>
        <v>1</v>
      </c>
      <c r="G8" s="337">
        <f t="shared" si="1"/>
        <v>1</v>
      </c>
      <c r="H8" s="337">
        <f t="shared" si="1"/>
        <v>1</v>
      </c>
      <c r="I8" s="337">
        <f t="shared" si="1"/>
        <v>1</v>
      </c>
      <c r="J8" s="337">
        <f t="shared" si="1"/>
        <v>1</v>
      </c>
      <c r="K8" s="338" t="s">
        <v>433</v>
      </c>
      <c r="L8" s="337">
        <f t="shared" si="1"/>
        <v>1</v>
      </c>
      <c r="M8" s="337">
        <f t="shared" si="1"/>
        <v>1</v>
      </c>
      <c r="N8" s="338" t="s">
        <v>433</v>
      </c>
    </row>
    <row r="10" spans="2:14">
      <c r="B10" s="194" t="s">
        <v>641</v>
      </c>
    </row>
    <row r="11" spans="2:14" s="191" customFormat="1" ht="17">
      <c r="B11" s="2" t="s">
        <v>458</v>
      </c>
      <c r="C11" s="2" t="s">
        <v>459</v>
      </c>
    </row>
    <row r="12" spans="2:14" s="191" customFormat="1" ht="17">
      <c r="B12" s="2" t="s">
        <v>460</v>
      </c>
      <c r="C12" s="2" t="s">
        <v>501</v>
      </c>
    </row>
    <row r="13" spans="2:14" s="191" customFormat="1" ht="17">
      <c r="B13" s="2" t="s">
        <v>462</v>
      </c>
      <c r="C13" s="2" t="s">
        <v>463</v>
      </c>
    </row>
    <row r="14" spans="2:14" s="191" customFormat="1" ht="17">
      <c r="B14" s="2" t="s">
        <v>465</v>
      </c>
      <c r="C14" s="2" t="s">
        <v>466</v>
      </c>
    </row>
    <row r="15" spans="2:14" s="191" customFormat="1" ht="20.149999999999999" customHeight="1">
      <c r="B15" s="480" t="s">
        <v>467</v>
      </c>
      <c r="C15" s="480" t="s">
        <v>468</v>
      </c>
      <c r="D15" s="481" t="s">
        <v>469</v>
      </c>
      <c r="E15" s="481" t="s">
        <v>469</v>
      </c>
      <c r="F15" s="481" t="s">
        <v>469</v>
      </c>
      <c r="G15" s="481" t="s">
        <v>469</v>
      </c>
      <c r="H15" s="481" t="s">
        <v>469</v>
      </c>
      <c r="I15" s="481" t="s">
        <v>469</v>
      </c>
      <c r="J15" s="481" t="s">
        <v>469</v>
      </c>
      <c r="K15" s="481" t="s">
        <v>469</v>
      </c>
      <c r="L15" s="481" t="s">
        <v>469</v>
      </c>
      <c r="M15" s="481" t="s">
        <v>469</v>
      </c>
    </row>
    <row r="16" spans="2:14" s="191" customFormat="1" ht="20.149999999999999" customHeight="1">
      <c r="B16" s="481" t="s">
        <v>467</v>
      </c>
      <c r="C16" s="481" t="s">
        <v>468</v>
      </c>
      <c r="D16" s="341" t="s">
        <v>491</v>
      </c>
      <c r="E16" s="340" t="s">
        <v>492</v>
      </c>
      <c r="F16" s="341" t="s">
        <v>493</v>
      </c>
      <c r="G16" s="341" t="s">
        <v>494</v>
      </c>
      <c r="H16" s="341" t="s">
        <v>495</v>
      </c>
      <c r="I16" s="341" t="s">
        <v>496</v>
      </c>
      <c r="J16" s="341" t="s">
        <v>497</v>
      </c>
      <c r="K16" s="341" t="s">
        <v>498</v>
      </c>
      <c r="L16" s="340" t="s">
        <v>499</v>
      </c>
      <c r="M16" s="340" t="s">
        <v>500</v>
      </c>
    </row>
    <row r="17" spans="2:13" s="191" customFormat="1" ht="20.149999999999999" customHeight="1">
      <c r="B17" s="342" t="s">
        <v>475</v>
      </c>
      <c r="C17" s="342" t="s">
        <v>476</v>
      </c>
      <c r="D17" s="192">
        <v>23977.599999999999</v>
      </c>
      <c r="E17" s="192">
        <v>8599</v>
      </c>
      <c r="F17" s="192">
        <v>92.9</v>
      </c>
      <c r="G17" s="192">
        <v>614.4</v>
      </c>
      <c r="H17" s="192">
        <v>454.8</v>
      </c>
      <c r="I17" s="192">
        <v>87.5</v>
      </c>
      <c r="J17" s="192">
        <v>212.8</v>
      </c>
      <c r="K17" s="192">
        <v>13.5</v>
      </c>
      <c r="L17" s="192">
        <v>407</v>
      </c>
      <c r="M17" s="192">
        <v>1404.5</v>
      </c>
    </row>
    <row r="18" spans="2:13" s="191" customFormat="1" ht="20.149999999999999" customHeight="1">
      <c r="B18" s="342" t="s">
        <v>477</v>
      </c>
      <c r="C18" s="342" t="s">
        <v>476</v>
      </c>
      <c r="D18" s="192">
        <v>100.8</v>
      </c>
      <c r="E18" s="192">
        <v>206.9</v>
      </c>
      <c r="F18" s="193" t="s">
        <v>39</v>
      </c>
      <c r="G18" s="192">
        <v>1.3</v>
      </c>
      <c r="H18" s="192">
        <v>63.4</v>
      </c>
      <c r="I18" s="193" t="s">
        <v>39</v>
      </c>
      <c r="J18" s="193" t="s">
        <v>39</v>
      </c>
      <c r="K18" s="193" t="s">
        <v>39</v>
      </c>
      <c r="L18" s="193" t="s">
        <v>39</v>
      </c>
      <c r="M18" s="192">
        <v>0</v>
      </c>
    </row>
    <row r="19" spans="2:13" s="191" customFormat="1" ht="20.149999999999999" customHeight="1">
      <c r="B19" s="342" t="s">
        <v>483</v>
      </c>
      <c r="C19" s="342" t="s">
        <v>476</v>
      </c>
      <c r="D19" s="192">
        <v>19772.5</v>
      </c>
      <c r="E19" s="192">
        <v>5725.5</v>
      </c>
      <c r="F19" s="192">
        <v>6.2</v>
      </c>
      <c r="G19" s="192">
        <v>12.8</v>
      </c>
      <c r="H19" s="192">
        <v>33.299999999999997</v>
      </c>
      <c r="I19" s="192">
        <v>0.5</v>
      </c>
      <c r="J19" s="192">
        <v>1.3</v>
      </c>
      <c r="K19" s="192">
        <v>0</v>
      </c>
      <c r="L19" s="192">
        <v>3.1</v>
      </c>
      <c r="M19" s="192">
        <v>29.5</v>
      </c>
    </row>
    <row r="20" spans="2:13" s="191" customFormat="1" ht="20.149999999999999" customHeight="1">
      <c r="B20" s="343" t="s">
        <v>464</v>
      </c>
      <c r="C20" s="342" t="s">
        <v>58</v>
      </c>
      <c r="D20" s="192">
        <v>0</v>
      </c>
      <c r="E20" s="192">
        <v>0</v>
      </c>
      <c r="F20" s="193" t="s">
        <v>39</v>
      </c>
      <c r="G20" s="192">
        <v>0</v>
      </c>
      <c r="H20" s="193" t="s">
        <v>39</v>
      </c>
      <c r="I20" s="193" t="s">
        <v>39</v>
      </c>
      <c r="J20" s="192">
        <v>0</v>
      </c>
      <c r="K20" s="192">
        <v>0</v>
      </c>
      <c r="L20" s="192">
        <v>0</v>
      </c>
      <c r="M20" s="192">
        <v>0</v>
      </c>
    </row>
    <row r="21" spans="2:13" s="191" customFormat="1" ht="20.149999999999999" customHeight="1">
      <c r="B21" s="343" t="s">
        <v>464</v>
      </c>
      <c r="C21" s="342" t="s">
        <v>484</v>
      </c>
      <c r="D21" s="192">
        <v>0.9</v>
      </c>
      <c r="E21" s="192">
        <v>0.3</v>
      </c>
      <c r="F21" s="192">
        <v>0.3</v>
      </c>
      <c r="G21" s="192">
        <v>2.5</v>
      </c>
      <c r="H21" s="193" t="s">
        <v>39</v>
      </c>
      <c r="I21" s="192">
        <v>0</v>
      </c>
      <c r="J21" s="192">
        <v>0.2</v>
      </c>
      <c r="K21" s="192">
        <v>0</v>
      </c>
      <c r="L21" s="192">
        <v>0.8</v>
      </c>
      <c r="M21" s="192">
        <v>0.5</v>
      </c>
    </row>
    <row r="22" spans="2:13" s="191" customFormat="1" ht="20.149999999999999" customHeight="1">
      <c r="B22" s="343" t="s">
        <v>464</v>
      </c>
      <c r="C22" s="342" t="s">
        <v>59</v>
      </c>
      <c r="D22" s="192">
        <v>0.8</v>
      </c>
      <c r="E22" s="192">
        <v>0.2</v>
      </c>
      <c r="F22" s="192">
        <v>0.5</v>
      </c>
      <c r="G22" s="192">
        <v>0.3</v>
      </c>
      <c r="H22" s="192">
        <v>0</v>
      </c>
      <c r="I22" s="192">
        <v>0</v>
      </c>
      <c r="J22" s="192">
        <v>0.1</v>
      </c>
      <c r="K22" s="192">
        <v>0</v>
      </c>
      <c r="L22" s="192">
        <v>0.2</v>
      </c>
      <c r="M22" s="192">
        <v>0.9</v>
      </c>
    </row>
    <row r="23" spans="2:13" s="191" customFormat="1" ht="20.149999999999999" customHeight="1">
      <c r="B23" s="343" t="s">
        <v>464</v>
      </c>
      <c r="C23" s="342" t="s">
        <v>485</v>
      </c>
      <c r="D23" s="193" t="s">
        <v>39</v>
      </c>
      <c r="E23" s="193" t="s">
        <v>39</v>
      </c>
      <c r="F23" s="193" t="s">
        <v>39</v>
      </c>
      <c r="G23" s="193" t="s">
        <v>39</v>
      </c>
      <c r="H23" s="193" t="s">
        <v>39</v>
      </c>
      <c r="I23" s="193" t="s">
        <v>39</v>
      </c>
      <c r="J23" s="193" t="s">
        <v>39</v>
      </c>
      <c r="K23" s="193" t="s">
        <v>39</v>
      </c>
      <c r="L23" s="192">
        <v>0.2</v>
      </c>
      <c r="M23" s="192">
        <v>0.1</v>
      </c>
    </row>
    <row r="24" spans="2:13" s="191" customFormat="1" ht="20.149999999999999" customHeight="1">
      <c r="B24" s="343" t="s">
        <v>464</v>
      </c>
      <c r="C24" s="342" t="s">
        <v>486</v>
      </c>
      <c r="D24" s="193" t="s">
        <v>39</v>
      </c>
      <c r="E24" s="193" t="s">
        <v>39</v>
      </c>
      <c r="F24" s="193" t="s">
        <v>39</v>
      </c>
      <c r="G24" s="192">
        <v>0.2</v>
      </c>
      <c r="H24" s="193" t="s">
        <v>39</v>
      </c>
      <c r="I24" s="193" t="s">
        <v>39</v>
      </c>
      <c r="J24" s="193" t="s">
        <v>39</v>
      </c>
      <c r="K24" s="193" t="s">
        <v>39</v>
      </c>
      <c r="L24" s="193" t="s">
        <v>39</v>
      </c>
      <c r="M24" s="192">
        <v>0.1</v>
      </c>
    </row>
    <row r="25" spans="2:13" s="191" customFormat="1" ht="20.149999999999999" customHeight="1">
      <c r="B25" s="343" t="s">
        <v>464</v>
      </c>
      <c r="C25" s="342" t="s">
        <v>487</v>
      </c>
      <c r="D25" s="192">
        <v>340</v>
      </c>
      <c r="E25" s="193" t="s">
        <v>39</v>
      </c>
      <c r="F25" s="192">
        <v>5.3</v>
      </c>
      <c r="G25" s="192">
        <v>3</v>
      </c>
      <c r="H25" s="192">
        <v>8.6999999999999993</v>
      </c>
      <c r="I25" s="193" t="s">
        <v>39</v>
      </c>
      <c r="J25" s="192">
        <v>0</v>
      </c>
      <c r="K25" s="193" t="s">
        <v>39</v>
      </c>
      <c r="L25" s="192">
        <v>0.8</v>
      </c>
      <c r="M25" s="192">
        <v>8.1999999999999993</v>
      </c>
    </row>
    <row r="26" spans="2:13" s="191" customFormat="1" ht="20.149999999999999" customHeight="1">
      <c r="B26" s="343" t="s">
        <v>464</v>
      </c>
      <c r="C26" s="342" t="s">
        <v>163</v>
      </c>
      <c r="D26" s="192">
        <v>16323.8</v>
      </c>
      <c r="E26" s="192">
        <v>4525.5</v>
      </c>
      <c r="F26" s="193" t="s">
        <v>39</v>
      </c>
      <c r="G26" s="193" t="s">
        <v>39</v>
      </c>
      <c r="H26" s="193" t="s">
        <v>39</v>
      </c>
      <c r="I26" s="193" t="s">
        <v>39</v>
      </c>
      <c r="J26" s="193" t="s">
        <v>39</v>
      </c>
      <c r="K26" s="193" t="s">
        <v>39</v>
      </c>
      <c r="L26" s="193" t="s">
        <v>39</v>
      </c>
      <c r="M26" s="192">
        <v>0.3</v>
      </c>
    </row>
    <row r="27" spans="2:13" s="191" customFormat="1" ht="20.149999999999999" customHeight="1">
      <c r="B27" s="343" t="s">
        <v>464</v>
      </c>
      <c r="C27" s="342" t="s">
        <v>154</v>
      </c>
      <c r="D27" s="192">
        <v>2103.9</v>
      </c>
      <c r="E27" s="192">
        <v>817.1</v>
      </c>
      <c r="F27" s="192">
        <v>0.1</v>
      </c>
      <c r="G27" s="192">
        <v>5.8</v>
      </c>
      <c r="H27" s="192">
        <v>24.6</v>
      </c>
      <c r="I27" s="192">
        <v>0.5</v>
      </c>
      <c r="J27" s="192">
        <v>0.1</v>
      </c>
      <c r="K27" s="192">
        <v>0</v>
      </c>
      <c r="L27" s="192">
        <v>0.9</v>
      </c>
      <c r="M27" s="192">
        <v>18.100000000000001</v>
      </c>
    </row>
    <row r="28" spans="2:13" s="191" customFormat="1" ht="20.149999999999999" customHeight="1">
      <c r="B28" s="343" t="s">
        <v>464</v>
      </c>
      <c r="C28" s="342" t="s">
        <v>155</v>
      </c>
      <c r="D28" s="192">
        <v>142</v>
      </c>
      <c r="E28" s="192">
        <v>160.4</v>
      </c>
      <c r="F28" s="192">
        <v>0</v>
      </c>
      <c r="G28" s="192">
        <v>0</v>
      </c>
      <c r="H28" s="193" t="s">
        <v>39</v>
      </c>
      <c r="I28" s="193" t="s">
        <v>39</v>
      </c>
      <c r="J28" s="193" t="s">
        <v>39</v>
      </c>
      <c r="K28" s="192">
        <v>0</v>
      </c>
      <c r="L28" s="192">
        <v>0</v>
      </c>
      <c r="M28" s="192">
        <v>0</v>
      </c>
    </row>
    <row r="29" spans="2:13" s="191" customFormat="1" ht="20.149999999999999" customHeight="1">
      <c r="B29" s="343" t="s">
        <v>464</v>
      </c>
      <c r="C29" s="342" t="s">
        <v>488</v>
      </c>
      <c r="D29" s="192">
        <v>861</v>
      </c>
      <c r="E29" s="192">
        <v>222</v>
      </c>
      <c r="F29" s="192">
        <v>0.1</v>
      </c>
      <c r="G29" s="192">
        <v>0.9</v>
      </c>
      <c r="H29" s="193" t="s">
        <v>39</v>
      </c>
      <c r="I29" s="192">
        <v>0</v>
      </c>
      <c r="J29" s="192">
        <v>0.9</v>
      </c>
      <c r="K29" s="193" t="s">
        <v>39</v>
      </c>
      <c r="L29" s="192">
        <v>0.3</v>
      </c>
      <c r="M29" s="192">
        <v>1.3</v>
      </c>
    </row>
    <row r="30" spans="2:13" s="191" customFormat="1" ht="20.149999999999999" customHeight="1">
      <c r="B30" s="342" t="s">
        <v>85</v>
      </c>
      <c r="C30" s="342" t="s">
        <v>476</v>
      </c>
      <c r="D30" s="192">
        <v>715.6</v>
      </c>
      <c r="E30" s="192">
        <v>747.8</v>
      </c>
      <c r="F30" s="192">
        <v>15.3</v>
      </c>
      <c r="G30" s="192">
        <v>192.8</v>
      </c>
      <c r="H30" s="192">
        <v>64.099999999999994</v>
      </c>
      <c r="I30" s="192">
        <v>17.3</v>
      </c>
      <c r="J30" s="192">
        <v>77.2</v>
      </c>
      <c r="K30" s="192">
        <v>3.4</v>
      </c>
      <c r="L30" s="192">
        <v>147.19999999999999</v>
      </c>
      <c r="M30" s="192">
        <v>248.5</v>
      </c>
    </row>
    <row r="31" spans="2:13" s="191" customFormat="1" ht="20.149999999999999" customHeight="1">
      <c r="B31" s="342" t="s">
        <v>489</v>
      </c>
      <c r="C31" s="342" t="s">
        <v>476</v>
      </c>
      <c r="D31" s="192">
        <v>162.6</v>
      </c>
      <c r="E31" s="192">
        <v>3.6</v>
      </c>
      <c r="F31" s="192">
        <v>2</v>
      </c>
      <c r="G31" s="193" t="s">
        <v>39</v>
      </c>
      <c r="H31" s="192">
        <v>0.2</v>
      </c>
      <c r="I31" s="193" t="s">
        <v>39</v>
      </c>
      <c r="J31" s="193" t="s">
        <v>39</v>
      </c>
      <c r="K31" s="193" t="s">
        <v>39</v>
      </c>
      <c r="L31" s="193" t="s">
        <v>39</v>
      </c>
      <c r="M31" s="192">
        <v>1.9</v>
      </c>
    </row>
    <row r="32" spans="2:13" s="191" customFormat="1" ht="20.149999999999999" customHeight="1">
      <c r="B32" s="342" t="s">
        <v>121</v>
      </c>
      <c r="C32" s="342" t="s">
        <v>476</v>
      </c>
      <c r="D32" s="192">
        <v>1022.8</v>
      </c>
      <c r="E32" s="192">
        <v>777.4</v>
      </c>
      <c r="F32" s="192">
        <v>2</v>
      </c>
      <c r="G32" s="192">
        <v>96</v>
      </c>
      <c r="H32" s="192">
        <v>77.8</v>
      </c>
      <c r="I32" s="192">
        <v>16.100000000000001</v>
      </c>
      <c r="J32" s="192">
        <v>16.899999999999999</v>
      </c>
      <c r="K32" s="192">
        <v>0.4</v>
      </c>
      <c r="L32" s="192">
        <v>17.399999999999999</v>
      </c>
      <c r="M32" s="192">
        <v>84.8</v>
      </c>
    </row>
    <row r="33" spans="2:13" s="191" customFormat="1" ht="20.149999999999999" customHeight="1">
      <c r="B33" s="344" t="s">
        <v>490</v>
      </c>
      <c r="C33" s="344" t="s">
        <v>476</v>
      </c>
      <c r="D33" s="192">
        <v>2203.4</v>
      </c>
      <c r="E33" s="192">
        <v>1137.7</v>
      </c>
      <c r="F33" s="192">
        <v>67.400000000000006</v>
      </c>
      <c r="G33" s="192">
        <v>311.5</v>
      </c>
      <c r="H33" s="192">
        <v>216.1</v>
      </c>
      <c r="I33" s="192">
        <v>53.7</v>
      </c>
      <c r="J33" s="192">
        <v>117.3</v>
      </c>
      <c r="K33" s="192">
        <v>9.6</v>
      </c>
      <c r="L33" s="192">
        <v>239.3</v>
      </c>
      <c r="M33" s="192">
        <v>1039.8</v>
      </c>
    </row>
    <row r="35" spans="2:13">
      <c r="B35" s="194" t="s">
        <v>638</v>
      </c>
      <c r="C35" s="194"/>
    </row>
    <row r="36" spans="2:13">
      <c r="C36" s="335" t="s">
        <v>454</v>
      </c>
      <c r="D36" s="335" t="s">
        <v>455</v>
      </c>
    </row>
    <row r="37" spans="2:13">
      <c r="B37" s="182" t="s">
        <v>453</v>
      </c>
      <c r="C37" s="183">
        <f>SUM('2019 KESIS Energy Balance'!Z59:AE59)</f>
        <v>50.731999999999999</v>
      </c>
      <c r="D37" s="184">
        <f>C37/SUM($C$37:$C$39)</f>
        <v>4.8876454289358787E-2</v>
      </c>
    </row>
    <row r="38" spans="2:13">
      <c r="B38" s="182" t="s">
        <v>424</v>
      </c>
      <c r="C38" s="183">
        <f>SUM('2019 KESIS Energy Balance'!AF59:AH59)</f>
        <v>174.44899999999998</v>
      </c>
      <c r="D38" s="184">
        <f>C38/SUM($C$37:$C$39)</f>
        <v>0.16806844938745466</v>
      </c>
    </row>
    <row r="39" spans="2:13">
      <c r="B39" s="182" t="s">
        <v>425</v>
      </c>
      <c r="C39" s="183">
        <f>SUM('2019 KESIS Energy Balance'!W59:Z59)</f>
        <v>812.7829999999999</v>
      </c>
      <c r="D39" s="184">
        <f>C39/SUM($C$37:$C$39)</f>
        <v>0.78305509632318648</v>
      </c>
    </row>
  </sheetData>
  <mergeCells count="3">
    <mergeCell ref="B15:B16"/>
    <mergeCell ref="C15:C16"/>
    <mergeCell ref="D15:M15"/>
  </mergeCells>
  <phoneticPr fontId="3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9703-C049-4B9C-94DE-93398A235CF4}">
  <dimension ref="B2:N46"/>
  <sheetViews>
    <sheetView workbookViewId="0">
      <selection activeCell="C41" sqref="C41"/>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16384" width="8.6640625" style="148"/>
  </cols>
  <sheetData>
    <row r="2" spans="2:14" ht="16">
      <c r="B2" s="334" t="s">
        <v>635</v>
      </c>
    </row>
    <row r="4" spans="2:14">
      <c r="B4" s="194" t="s">
        <v>639</v>
      </c>
      <c r="C4" s="194"/>
    </row>
    <row r="5" spans="2:14" s="353" customFormat="1" ht="29">
      <c r="B5" s="349"/>
      <c r="C5" s="349" t="s">
        <v>642</v>
      </c>
      <c r="D5" s="349" t="s">
        <v>643</v>
      </c>
      <c r="E5" s="349" t="s">
        <v>417</v>
      </c>
      <c r="F5" s="352" t="s">
        <v>418</v>
      </c>
      <c r="G5" s="352" t="s">
        <v>419</v>
      </c>
      <c r="H5" s="352" t="s">
        <v>420</v>
      </c>
      <c r="I5" s="352" t="s">
        <v>421</v>
      </c>
      <c r="J5" s="352" t="s">
        <v>422</v>
      </c>
      <c r="K5" s="352" t="s">
        <v>423</v>
      </c>
      <c r="L5" s="352" t="s">
        <v>424</v>
      </c>
      <c r="M5" s="352" t="s">
        <v>425</v>
      </c>
      <c r="N5" s="352" t="s">
        <v>426</v>
      </c>
    </row>
    <row r="6" spans="2:14" s="356" customFormat="1">
      <c r="B6" s="369" t="s">
        <v>16</v>
      </c>
      <c r="C6" s="370" t="str">
        <f>VLOOKUP($B6,About!$B$22:$E$46,3,0)</f>
        <v>EndUse&gt;Industry&gt;non-ferrous metals</v>
      </c>
      <c r="D6" s="370" t="str">
        <f>VLOOKUP($B6,About!$B$22:$E$46,4,0)</f>
        <v>Primary non-ferrous metals manufacturing</v>
      </c>
      <c r="E6" s="371">
        <f>D40/SUM(D40:H40)</f>
        <v>0.33838301347488775</v>
      </c>
      <c r="F6" s="371">
        <f>D18/SUM(D18:H18)</f>
        <v>0.97029702970297016</v>
      </c>
      <c r="G6" s="372">
        <f>D37/SUM(D37:H37)</f>
        <v>0.40929344366645448</v>
      </c>
      <c r="H6" s="371">
        <f>D38/SUM(D38:H38)</f>
        <v>0.76582278481012667</v>
      </c>
      <c r="I6" s="371">
        <f>SUM(D27:D29)/SUM(D27:H29)</f>
        <v>0.10526315789473685</v>
      </c>
      <c r="J6" s="372">
        <f>D39/SUM(D39:H39)</f>
        <v>0.59027777777777779</v>
      </c>
      <c r="K6" s="369" t="s">
        <v>434</v>
      </c>
      <c r="L6" s="371">
        <f>SUM(D30:D32)/SUM(D30:H32)</f>
        <v>0.93931398416886547</v>
      </c>
      <c r="M6" s="371">
        <f>SUM(D34:D35)/SUM(D34:H35)</f>
        <v>0.38990825688073388</v>
      </c>
      <c r="N6" s="369" t="s">
        <v>434</v>
      </c>
    </row>
    <row r="7" spans="2:14" s="356" customFormat="1" ht="43.5">
      <c r="B7" s="373" t="s">
        <v>17</v>
      </c>
      <c r="C7" s="374" t="str">
        <f>VLOOKUP($B7,About!$B$22:$E$46,3,0)</f>
        <v>EndUse&gt;Industry&gt;non-ferrous metals</v>
      </c>
      <c r="D7" s="374" t="str">
        <f>VLOOKUP($B7,About!$B$22:$E$46,4,0)</f>
        <v>Metal Foundry, Structural Metal Products, Tank and Steam Generator Manufacturing, Weapons and Gun Ammunition Manufacturing, other Metalworking Products Manufacturing</v>
      </c>
      <c r="E7" s="375">
        <f>1-E6</f>
        <v>0.66161698652511225</v>
      </c>
      <c r="F7" s="375">
        <f t="shared" ref="F7:M7" si="0">1-F6</f>
        <v>2.970297029702984E-2</v>
      </c>
      <c r="G7" s="375">
        <f t="shared" si="0"/>
        <v>0.59070655633354552</v>
      </c>
      <c r="H7" s="375">
        <f t="shared" si="0"/>
        <v>0.23417721518987333</v>
      </c>
      <c r="I7" s="375">
        <f t="shared" si="0"/>
        <v>0.89473684210526316</v>
      </c>
      <c r="J7" s="375">
        <f t="shared" si="0"/>
        <v>0.40972222222222221</v>
      </c>
      <c r="K7" s="373" t="s">
        <v>433</v>
      </c>
      <c r="L7" s="375">
        <f t="shared" si="0"/>
        <v>6.0686015831134532E-2</v>
      </c>
      <c r="M7" s="375">
        <f t="shared" si="0"/>
        <v>0.61009174311926606</v>
      </c>
      <c r="N7" s="373" t="s">
        <v>433</v>
      </c>
    </row>
    <row r="8" spans="2:14" s="350" customFormat="1">
      <c r="B8" s="350" t="s">
        <v>503</v>
      </c>
      <c r="E8" s="351">
        <f t="shared" ref="E8:N8" si="1">SUM(E6:E7)</f>
        <v>1</v>
      </c>
      <c r="F8" s="351">
        <f t="shared" si="1"/>
        <v>1</v>
      </c>
      <c r="G8" s="351">
        <f t="shared" si="1"/>
        <v>1</v>
      </c>
      <c r="H8" s="351">
        <f t="shared" si="1"/>
        <v>1</v>
      </c>
      <c r="I8" s="351">
        <f t="shared" si="1"/>
        <v>1</v>
      </c>
      <c r="J8" s="351">
        <f t="shared" si="1"/>
        <v>1</v>
      </c>
      <c r="K8" s="351">
        <f t="shared" si="1"/>
        <v>0</v>
      </c>
      <c r="L8" s="351">
        <f t="shared" si="1"/>
        <v>1</v>
      </c>
      <c r="M8" s="351">
        <f t="shared" si="1"/>
        <v>1</v>
      </c>
      <c r="N8" s="351">
        <f t="shared" si="1"/>
        <v>0</v>
      </c>
    </row>
    <row r="10" spans="2:14" s="191" customFormat="1" ht="17">
      <c r="B10" s="194" t="s">
        <v>641</v>
      </c>
      <c r="C10" s="2"/>
    </row>
    <row r="11" spans="2:14" s="191" customFormat="1" ht="17">
      <c r="B11" s="2" t="s">
        <v>458</v>
      </c>
      <c r="C11" s="2" t="s">
        <v>459</v>
      </c>
    </row>
    <row r="12" spans="2:14" s="191" customFormat="1" ht="17">
      <c r="B12" s="2" t="s">
        <v>460</v>
      </c>
      <c r="C12" s="2" t="s">
        <v>504</v>
      </c>
    </row>
    <row r="13" spans="2:14" s="191" customFormat="1" ht="17">
      <c r="B13" s="2" t="s">
        <v>462</v>
      </c>
      <c r="C13" s="2" t="s">
        <v>463</v>
      </c>
    </row>
    <row r="14" spans="2:14" s="191" customFormat="1" ht="17">
      <c r="B14" s="2" t="s">
        <v>465</v>
      </c>
      <c r="C14" s="2" t="s">
        <v>466</v>
      </c>
    </row>
    <row r="15" spans="2:14" s="191" customFormat="1" ht="20.149999999999999" customHeight="1">
      <c r="B15" s="480" t="s">
        <v>467</v>
      </c>
      <c r="C15" s="480" t="s">
        <v>468</v>
      </c>
      <c r="D15" s="482" t="s">
        <v>469</v>
      </c>
      <c r="E15" s="482" t="s">
        <v>469</v>
      </c>
      <c r="F15" s="482" t="s">
        <v>469</v>
      </c>
      <c r="G15" s="482" t="s">
        <v>469</v>
      </c>
      <c r="H15" s="482" t="s">
        <v>469</v>
      </c>
    </row>
    <row r="16" spans="2:14" s="191" customFormat="1" ht="20.149999999999999" customHeight="1">
      <c r="B16" s="481" t="s">
        <v>467</v>
      </c>
      <c r="C16" s="481" t="s">
        <v>468</v>
      </c>
      <c r="D16" s="341" t="s">
        <v>505</v>
      </c>
      <c r="E16" s="340" t="s">
        <v>506</v>
      </c>
      <c r="F16" s="340" t="s">
        <v>507</v>
      </c>
      <c r="G16" s="340" t="s">
        <v>508</v>
      </c>
      <c r="H16" s="340" t="s">
        <v>509</v>
      </c>
    </row>
    <row r="17" spans="2:8" s="191" customFormat="1" ht="20.149999999999999" customHeight="1">
      <c r="B17" s="342" t="s">
        <v>475</v>
      </c>
      <c r="C17" s="342" t="s">
        <v>476</v>
      </c>
      <c r="D17" s="192">
        <v>1798.8</v>
      </c>
      <c r="E17" s="192">
        <v>307.2</v>
      </c>
      <c r="F17" s="192">
        <v>335.9</v>
      </c>
      <c r="G17" s="192">
        <v>47.5</v>
      </c>
      <c r="H17" s="192">
        <v>1404.5</v>
      </c>
    </row>
    <row r="18" spans="2:8" s="191" customFormat="1" ht="20.149999999999999" customHeight="1">
      <c r="B18" s="342" t="s">
        <v>477</v>
      </c>
      <c r="C18" s="342" t="s">
        <v>476</v>
      </c>
      <c r="D18" s="192">
        <v>284.2</v>
      </c>
      <c r="E18" s="192">
        <v>6.1</v>
      </c>
      <c r="F18" s="193" t="s">
        <v>39</v>
      </c>
      <c r="G18" s="193" t="s">
        <v>39</v>
      </c>
      <c r="H18" s="192">
        <v>2.6</v>
      </c>
    </row>
    <row r="19" spans="2:8" s="191" customFormat="1" ht="20.149999999999999" customHeight="1">
      <c r="B19" s="343" t="s">
        <v>464</v>
      </c>
      <c r="C19" s="342" t="s">
        <v>478</v>
      </c>
      <c r="D19" s="193" t="s">
        <v>39</v>
      </c>
      <c r="E19" s="192">
        <v>0.1</v>
      </c>
      <c r="F19" s="193" t="s">
        <v>39</v>
      </c>
      <c r="G19" s="193" t="s">
        <v>39</v>
      </c>
      <c r="H19" s="192">
        <v>0</v>
      </c>
    </row>
    <row r="20" spans="2:8" s="191" customFormat="1" ht="20.149999999999999" customHeight="1">
      <c r="B20" s="343" t="s">
        <v>464</v>
      </c>
      <c r="C20" s="342" t="s">
        <v>136</v>
      </c>
      <c r="D20" s="193" t="s">
        <v>39</v>
      </c>
      <c r="E20" s="193" t="s">
        <v>39</v>
      </c>
      <c r="F20" s="193" t="s">
        <v>39</v>
      </c>
      <c r="G20" s="193" t="s">
        <v>39</v>
      </c>
      <c r="H20" s="192">
        <v>0</v>
      </c>
    </row>
    <row r="21" spans="2:8" s="191" customFormat="1" ht="20.149999999999999" customHeight="1">
      <c r="B21" s="343" t="s">
        <v>464</v>
      </c>
      <c r="C21" s="342" t="s">
        <v>137</v>
      </c>
      <c r="D21" s="192">
        <v>131.6</v>
      </c>
      <c r="E21" s="192">
        <v>4.5</v>
      </c>
      <c r="F21" s="193" t="s">
        <v>39</v>
      </c>
      <c r="G21" s="193" t="s">
        <v>39</v>
      </c>
      <c r="H21" s="193" t="s">
        <v>39</v>
      </c>
    </row>
    <row r="22" spans="2:8" s="191" customFormat="1" ht="20.149999999999999" customHeight="1">
      <c r="B22" s="343" t="s">
        <v>464</v>
      </c>
      <c r="C22" s="342" t="s">
        <v>479</v>
      </c>
      <c r="D22" s="192">
        <v>131.1</v>
      </c>
      <c r="E22" s="193" t="s">
        <v>39</v>
      </c>
      <c r="F22" s="193" t="s">
        <v>39</v>
      </c>
      <c r="G22" s="193" t="s">
        <v>39</v>
      </c>
      <c r="H22" s="193" t="s">
        <v>39</v>
      </c>
    </row>
    <row r="23" spans="2:8" s="191" customFormat="1" ht="20.149999999999999" customHeight="1">
      <c r="B23" s="343" t="s">
        <v>464</v>
      </c>
      <c r="C23" s="342" t="s">
        <v>480</v>
      </c>
      <c r="D23" s="193" t="s">
        <v>39</v>
      </c>
      <c r="E23" s="193" t="s">
        <v>39</v>
      </c>
      <c r="F23" s="193" t="s">
        <v>39</v>
      </c>
      <c r="G23" s="193" t="s">
        <v>39</v>
      </c>
      <c r="H23" s="193" t="s">
        <v>39</v>
      </c>
    </row>
    <row r="24" spans="2:8" s="191" customFormat="1" ht="20.149999999999999" customHeight="1">
      <c r="B24" s="343" t="s">
        <v>464</v>
      </c>
      <c r="C24" s="342" t="s">
        <v>481</v>
      </c>
      <c r="D24" s="192">
        <v>21.4</v>
      </c>
      <c r="E24" s="192">
        <v>1.5</v>
      </c>
      <c r="F24" s="193" t="s">
        <v>39</v>
      </c>
      <c r="G24" s="193" t="s">
        <v>39</v>
      </c>
      <c r="H24" s="192">
        <v>2.6</v>
      </c>
    </row>
    <row r="25" spans="2:8" s="191" customFormat="1" ht="20.149999999999999" customHeight="1">
      <c r="B25" s="343" t="s">
        <v>464</v>
      </c>
      <c r="C25" s="342" t="s">
        <v>482</v>
      </c>
      <c r="D25" s="193" t="s">
        <v>39</v>
      </c>
      <c r="E25" s="193" t="s">
        <v>39</v>
      </c>
      <c r="F25" s="193" t="s">
        <v>39</v>
      </c>
      <c r="G25" s="193" t="s">
        <v>39</v>
      </c>
      <c r="H25" s="192">
        <v>0</v>
      </c>
    </row>
    <row r="26" spans="2:8" s="191" customFormat="1" ht="20.149999999999999" customHeight="1">
      <c r="B26" s="342" t="s">
        <v>483</v>
      </c>
      <c r="C26" s="342" t="s">
        <v>476</v>
      </c>
      <c r="D26" s="192">
        <v>335.5</v>
      </c>
      <c r="E26" s="192">
        <v>17.600000000000001</v>
      </c>
      <c r="F26" s="192">
        <v>13.5</v>
      </c>
      <c r="G26" s="192">
        <v>5.4</v>
      </c>
      <c r="H26" s="192">
        <v>26.6</v>
      </c>
    </row>
    <row r="27" spans="2:8" s="191" customFormat="1" ht="20.149999999999999" customHeight="1">
      <c r="B27" s="343" t="s">
        <v>464</v>
      </c>
      <c r="C27" s="342" t="s">
        <v>58</v>
      </c>
      <c r="D27" s="192">
        <v>0</v>
      </c>
      <c r="E27" s="192">
        <v>0</v>
      </c>
      <c r="F27" s="192">
        <v>0</v>
      </c>
      <c r="G27" s="193" t="s">
        <v>39</v>
      </c>
      <c r="H27" s="192">
        <v>0.1</v>
      </c>
    </row>
    <row r="28" spans="2:8" s="191" customFormat="1" ht="20.149999999999999" customHeight="1">
      <c r="B28" s="343" t="s">
        <v>464</v>
      </c>
      <c r="C28" s="342" t="s">
        <v>484</v>
      </c>
      <c r="D28" s="192">
        <v>0.1</v>
      </c>
      <c r="E28" s="192">
        <v>0.4</v>
      </c>
      <c r="F28" s="192">
        <v>0</v>
      </c>
      <c r="G28" s="192">
        <v>0</v>
      </c>
      <c r="H28" s="192">
        <v>0.9</v>
      </c>
    </row>
    <row r="29" spans="2:8" s="191" customFormat="1" ht="20.149999999999999" customHeight="1">
      <c r="B29" s="343" t="s">
        <v>464</v>
      </c>
      <c r="C29" s="342" t="s">
        <v>59</v>
      </c>
      <c r="D29" s="192">
        <v>0.3</v>
      </c>
      <c r="E29" s="192">
        <v>0.5</v>
      </c>
      <c r="F29" s="192">
        <v>0.4</v>
      </c>
      <c r="G29" s="192">
        <v>0.1</v>
      </c>
      <c r="H29" s="192">
        <v>1</v>
      </c>
    </row>
    <row r="30" spans="2:8" s="191" customFormat="1" ht="20.149999999999999" customHeight="1">
      <c r="B30" s="343" t="s">
        <v>464</v>
      </c>
      <c r="C30" s="342" t="s">
        <v>485</v>
      </c>
      <c r="D30" s="192">
        <v>0</v>
      </c>
      <c r="E30" s="192">
        <v>0.2</v>
      </c>
      <c r="F30" s="192">
        <v>0.4</v>
      </c>
      <c r="G30" s="193" t="s">
        <v>39</v>
      </c>
      <c r="H30" s="192">
        <v>0</v>
      </c>
    </row>
    <row r="31" spans="2:8" s="191" customFormat="1" ht="20.149999999999999" customHeight="1">
      <c r="B31" s="343" t="s">
        <v>464</v>
      </c>
      <c r="C31" s="342" t="s">
        <v>486</v>
      </c>
      <c r="D31" s="193" t="s">
        <v>39</v>
      </c>
      <c r="E31" s="192">
        <v>0.3</v>
      </c>
      <c r="F31" s="193" t="s">
        <v>39</v>
      </c>
      <c r="G31" s="193" t="s">
        <v>39</v>
      </c>
      <c r="H31" s="193" t="s">
        <v>39</v>
      </c>
    </row>
    <row r="32" spans="2:8" s="191" customFormat="1" ht="20.149999999999999" customHeight="1">
      <c r="B32" s="343" t="s">
        <v>464</v>
      </c>
      <c r="C32" s="342" t="s">
        <v>487</v>
      </c>
      <c r="D32" s="192">
        <v>35.6</v>
      </c>
      <c r="E32" s="192">
        <v>0.1</v>
      </c>
      <c r="F32" s="192">
        <v>0.4</v>
      </c>
      <c r="G32" s="193" t="s">
        <v>39</v>
      </c>
      <c r="H32" s="192">
        <v>0.9</v>
      </c>
    </row>
    <row r="33" spans="2:8" s="191" customFormat="1" ht="20.149999999999999" customHeight="1">
      <c r="B33" s="343" t="s">
        <v>464</v>
      </c>
      <c r="C33" s="342" t="s">
        <v>163</v>
      </c>
      <c r="D33" s="193" t="s">
        <v>39</v>
      </c>
      <c r="E33" s="193" t="s">
        <v>39</v>
      </c>
      <c r="F33" s="193" t="s">
        <v>39</v>
      </c>
      <c r="G33" s="193" t="s">
        <v>39</v>
      </c>
      <c r="H33" s="193" t="s">
        <v>39</v>
      </c>
    </row>
    <row r="34" spans="2:8" s="191" customFormat="1" ht="20.149999999999999" customHeight="1">
      <c r="B34" s="343" t="s">
        <v>464</v>
      </c>
      <c r="C34" s="342" t="s">
        <v>154</v>
      </c>
      <c r="D34" s="192">
        <v>24.3</v>
      </c>
      <c r="E34" s="192">
        <v>11.1</v>
      </c>
      <c r="F34" s="192">
        <v>4.4000000000000004</v>
      </c>
      <c r="G34" s="192">
        <v>0.4</v>
      </c>
      <c r="H34" s="192">
        <v>23.3</v>
      </c>
    </row>
    <row r="35" spans="2:8" s="191" customFormat="1" ht="20.149999999999999" customHeight="1">
      <c r="B35" s="343" t="s">
        <v>464</v>
      </c>
      <c r="C35" s="342" t="s">
        <v>155</v>
      </c>
      <c r="D35" s="192">
        <v>1.2</v>
      </c>
      <c r="E35" s="192">
        <v>0</v>
      </c>
      <c r="F35" s="192">
        <v>0.4</v>
      </c>
      <c r="G35" s="192">
        <v>0</v>
      </c>
      <c r="H35" s="192">
        <v>0.3</v>
      </c>
    </row>
    <row r="36" spans="2:8" s="191" customFormat="1" ht="20.149999999999999" customHeight="1">
      <c r="B36" s="343" t="s">
        <v>464</v>
      </c>
      <c r="C36" s="342" t="s">
        <v>488</v>
      </c>
      <c r="D36" s="192">
        <v>274.2</v>
      </c>
      <c r="E36" s="192">
        <v>5</v>
      </c>
      <c r="F36" s="192">
        <v>7.4</v>
      </c>
      <c r="G36" s="192">
        <v>4.8</v>
      </c>
      <c r="H36" s="192">
        <v>0.1</v>
      </c>
    </row>
    <row r="37" spans="2:8" s="191" customFormat="1" ht="20.149999999999999" customHeight="1">
      <c r="B37" s="342" t="s">
        <v>85</v>
      </c>
      <c r="C37" s="342" t="s">
        <v>476</v>
      </c>
      <c r="D37" s="192">
        <v>257.2</v>
      </c>
      <c r="E37" s="192">
        <v>22.8</v>
      </c>
      <c r="F37" s="192">
        <v>62.4</v>
      </c>
      <c r="G37" s="192">
        <v>13</v>
      </c>
      <c r="H37" s="192">
        <v>273</v>
      </c>
    </row>
    <row r="38" spans="2:8" s="191" customFormat="1" ht="20.149999999999999" customHeight="1">
      <c r="B38" s="342" t="s">
        <v>489</v>
      </c>
      <c r="C38" s="342" t="s">
        <v>476</v>
      </c>
      <c r="D38" s="192">
        <v>84.7</v>
      </c>
      <c r="E38" s="192">
        <v>0.1</v>
      </c>
      <c r="F38" s="192">
        <v>9.1999999999999993</v>
      </c>
      <c r="G38" s="193" t="s">
        <v>39</v>
      </c>
      <c r="H38" s="192">
        <v>16.600000000000001</v>
      </c>
    </row>
    <row r="39" spans="2:8" s="191" customFormat="1" ht="20.149999999999999" customHeight="1">
      <c r="B39" s="342" t="s">
        <v>121</v>
      </c>
      <c r="C39" s="342" t="s">
        <v>476</v>
      </c>
      <c r="D39" s="192">
        <v>8.5</v>
      </c>
      <c r="E39" s="192">
        <v>0</v>
      </c>
      <c r="F39" s="193" t="s">
        <v>39</v>
      </c>
      <c r="G39" s="192">
        <v>1.8</v>
      </c>
      <c r="H39" s="192">
        <v>4.0999999999999996</v>
      </c>
    </row>
    <row r="40" spans="2:8" s="191" customFormat="1" ht="20.149999999999999" customHeight="1">
      <c r="B40" s="344" t="s">
        <v>490</v>
      </c>
      <c r="C40" s="344" t="s">
        <v>476</v>
      </c>
      <c r="D40" s="192">
        <v>828.7</v>
      </c>
      <c r="E40" s="192">
        <v>260.7</v>
      </c>
      <c r="F40" s="192">
        <v>250.8</v>
      </c>
      <c r="G40" s="192">
        <v>27.3</v>
      </c>
      <c r="H40" s="192">
        <v>1081.5</v>
      </c>
    </row>
    <row r="42" spans="2:8">
      <c r="B42" s="194" t="s">
        <v>638</v>
      </c>
      <c r="C42" s="194"/>
    </row>
    <row r="43" spans="2:8">
      <c r="C43" s="148" t="s">
        <v>454</v>
      </c>
      <c r="D43" s="148" t="s">
        <v>455</v>
      </c>
    </row>
    <row r="44" spans="2:8">
      <c r="B44" s="182" t="s">
        <v>453</v>
      </c>
      <c r="C44" s="183">
        <f>SUM('2019 KESIS Energy Balance'!Z62:AE62)</f>
        <v>3.2590000000000003</v>
      </c>
      <c r="D44" s="184">
        <f>C44/SUM($C$44:$C$46)</f>
        <v>0.1176789196215787</v>
      </c>
    </row>
    <row r="45" spans="2:8">
      <c r="B45" s="182" t="s">
        <v>424</v>
      </c>
      <c r="C45" s="183">
        <f>SUM('2019 KESIS Energy Balance'!AF62:AH62)</f>
        <v>12.266999999999999</v>
      </c>
      <c r="D45" s="184">
        <f>C45/SUM($C$44:$C$46)</f>
        <v>0.44294793095977469</v>
      </c>
    </row>
    <row r="46" spans="2:8">
      <c r="B46" s="182" t="s">
        <v>425</v>
      </c>
      <c r="C46" s="183">
        <f>SUM('2019 KESIS Energy Balance'!W62:Y62)</f>
        <v>12.167999999999999</v>
      </c>
      <c r="D46" s="184">
        <f>C46/SUM($C$44:$C$46)</f>
        <v>0.43937314941864664</v>
      </c>
    </row>
  </sheetData>
  <mergeCells count="3">
    <mergeCell ref="B15:B16"/>
    <mergeCell ref="C15:C16"/>
    <mergeCell ref="D15:H15"/>
  </mergeCells>
  <phoneticPr fontId="3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B2D2-4857-4434-806E-7CACC20E80D3}">
  <dimension ref="B2:AC42"/>
  <sheetViews>
    <sheetView topLeftCell="A16" zoomScale="85" zoomScaleNormal="85" workbookViewId="0">
      <selection activeCell="D13" sqref="D13"/>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29" width="19.6640625" style="148" customWidth="1"/>
    <col min="30" max="16384" width="8.6640625" style="148"/>
  </cols>
  <sheetData>
    <row r="2" spans="2:14" ht="16">
      <c r="B2" s="334" t="s">
        <v>636</v>
      </c>
    </row>
    <row r="4" spans="2:14">
      <c r="B4" s="194" t="s">
        <v>639</v>
      </c>
    </row>
    <row r="5" spans="2:14" s="348" customFormat="1" ht="29">
      <c r="B5" s="345"/>
      <c r="C5" s="345" t="s">
        <v>642</v>
      </c>
      <c r="D5" s="345" t="s">
        <v>643</v>
      </c>
      <c r="E5" s="346" t="s">
        <v>417</v>
      </c>
      <c r="F5" s="347" t="s">
        <v>418</v>
      </c>
      <c r="G5" s="347" t="s">
        <v>419</v>
      </c>
      <c r="H5" s="347" t="s">
        <v>420</v>
      </c>
      <c r="I5" s="347" t="s">
        <v>421</v>
      </c>
      <c r="J5" s="347" t="s">
        <v>422</v>
      </c>
      <c r="K5" s="347" t="s">
        <v>423</v>
      </c>
      <c r="L5" s="347" t="s">
        <v>424</v>
      </c>
      <c r="M5" s="347" t="s">
        <v>425</v>
      </c>
      <c r="N5" s="347" t="s">
        <v>426</v>
      </c>
    </row>
    <row r="6" spans="2:14" ht="43.5">
      <c r="B6" s="378" t="s">
        <v>18</v>
      </c>
      <c r="C6" s="379" t="str">
        <f>VLOOKUP($B6,About!$B$22:$E$46,3,0)</f>
        <v>EndUse&gt;Industry&gt;machinery</v>
      </c>
      <c r="D6" s="379" t="str">
        <f>VLOOKUP($B6,About!$B$22:$E$46,4,0)</f>
        <v>Semiconductor manufacturing business, electronic component manufacturing business, computer and peripheral device manufacturing business, communication and broadcasting equipment manufacturing business, video and audio equipment manufacturing business</v>
      </c>
      <c r="E6" s="380">
        <f>SUM(D36:H36)/SUM($D$36:$AC$36)</f>
        <v>0.55477986857442951</v>
      </c>
      <c r="F6" s="380">
        <f>SUM(D21:H21)/SUM($D$21:$AC$21)</f>
        <v>0</v>
      </c>
      <c r="G6" s="380">
        <f>SUM(D33:H33)/SUM($D$33:$AC$33)</f>
        <v>0.5136790714812085</v>
      </c>
      <c r="H6" s="380">
        <f>SUM(D34:H34)/SUM($D$34:$AC$34)</f>
        <v>0.9375</v>
      </c>
      <c r="I6" s="380">
        <f>SUM(D23:H25)/SUM($D$23:$AC$25)</f>
        <v>1.0554089709762534E-2</v>
      </c>
      <c r="J6" s="380">
        <f>SUM(D35:H35)/SUM($D$35:$AC$35)</f>
        <v>0.80044101433296577</v>
      </c>
      <c r="K6" s="200" t="s">
        <v>434</v>
      </c>
      <c r="L6" s="380">
        <f>SUM(D26:H28)/SUM($D$26:$AC$28)</f>
        <v>0</v>
      </c>
      <c r="M6" s="380">
        <f>SUM(D30:H31)/SUM($D$30:$AC$31)</f>
        <v>4.0089086859688192E-2</v>
      </c>
      <c r="N6" s="200" t="s">
        <v>434</v>
      </c>
    </row>
    <row r="7" spans="2:14" ht="72.5">
      <c r="B7" s="381" t="s">
        <v>19</v>
      </c>
      <c r="C7" s="382" t="str">
        <f>VLOOKUP($B7,About!$B$22:$E$46,3,0)</f>
        <v>EndUse&gt;Industry&gt;machinery</v>
      </c>
      <c r="D7" s="382" t="str">
        <f>VLOOKUP($B7,About!$B$22:$E$46,4,0)</f>
        <v>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v>
      </c>
      <c r="E7" s="383">
        <f>SUM(N36:S36)/SUM($D$36:$AC$36)</f>
        <v>9.660932276121792E-2</v>
      </c>
      <c r="F7" s="383">
        <f>SUM(N21:S21)/SUM($D$21:$AC$21)</f>
        <v>0</v>
      </c>
      <c r="G7" s="383">
        <f>SUM(N33:S33)/SUM($D$33:$AC$33)</f>
        <v>7.5580324244657326E-2</v>
      </c>
      <c r="H7" s="383">
        <f>SUM(N34:S34)/SUM($D$34:$AC$34)</f>
        <v>0</v>
      </c>
      <c r="I7" s="383">
        <f>SUM(N23:S25)/SUM($D$23:$AC$25)</f>
        <v>1.3192612137203167E-2</v>
      </c>
      <c r="J7" s="383">
        <f>SUM(N35:S35)/SUM($D$35:$AC$35)</f>
        <v>0.16317530319735396</v>
      </c>
      <c r="K7" s="384" t="s">
        <v>433</v>
      </c>
      <c r="L7" s="383">
        <f>SUM(N26:S28)/SUM($D$26:$AC$28)</f>
        <v>1.515151515151515E-2</v>
      </c>
      <c r="M7" s="383">
        <f>SUM(N30:S31)/SUM($D$30:$AC$31)</f>
        <v>5.1224944320712694E-2</v>
      </c>
      <c r="N7" s="384" t="s">
        <v>433</v>
      </c>
    </row>
    <row r="8" spans="2:14" ht="87">
      <c r="B8" s="385" t="s">
        <v>20</v>
      </c>
      <c r="C8" s="386" t="str">
        <f>VLOOKUP($B8,About!$B$22:$E$46,3,0)</f>
        <v>EndUse&gt;Industry&gt;machinery</v>
      </c>
      <c r="D8" s="386" t="str">
        <f>VLOOKUP($B8,About!$B$22:$E$46,4,0)</f>
        <v>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v>
      </c>
      <c r="E8" s="387">
        <f>SUM(I36:M36,T36:U36)/SUM($D$36:$AC$36)</f>
        <v>0.15081916815043489</v>
      </c>
      <c r="F8" s="387">
        <f>SUM(I21:M21,T21:U21)/SUM($D$21:$AC$21)</f>
        <v>1</v>
      </c>
      <c r="G8" s="387">
        <f>SUM(I33:M33,T33:U33)/SUM($D$33:$AC$33)</f>
        <v>6.0058953574060409E-2</v>
      </c>
      <c r="H8" s="387">
        <f>SUM(I34:M34,T34:U34)/SUM($D$34:$AC$34)</f>
        <v>6.25E-2</v>
      </c>
      <c r="I8" s="387">
        <f>SUM(I23:M25,T23:U25)/SUM($D$23:$AC$25)</f>
        <v>5.4089709762532981E-2</v>
      </c>
      <c r="J8" s="387">
        <f>SUM(I35:M35,T35:U35)/SUM($D$35:$AC$35)</f>
        <v>7.1664829106945997E-3</v>
      </c>
      <c r="K8" s="388" t="s">
        <v>433</v>
      </c>
      <c r="L8" s="387">
        <f>SUM(I26:M28,,T26:U28)/SUM($D$26:$AC$28)</f>
        <v>0.33333333333333337</v>
      </c>
      <c r="M8" s="387">
        <f>SUM(I30:M31,T30:U31)/SUM($D$30:$AC$31)</f>
        <v>0.19376391982182625</v>
      </c>
      <c r="N8" s="388" t="s">
        <v>433</v>
      </c>
    </row>
    <row r="9" spans="2:14" ht="43.5">
      <c r="B9" s="389" t="s">
        <v>21</v>
      </c>
      <c r="C9" s="390" t="str">
        <f>VLOOKUP($B9,About!$B$22:$E$46,3,0)</f>
        <v>EndUse&gt;Industry&gt;transportation equiment</v>
      </c>
      <c r="D9" s="390" t="str">
        <f>VLOOKUP($B9,About!$B$22:$E$46,4,0)</f>
        <v>Automobile engine and automobile manufacturing business, automobile body and trailer manufacturing business, new automobile parts manufacturing business, automobile remanufactured parts manufacturing business</v>
      </c>
      <c r="E9" s="391">
        <f>SUM(I37:M37,V36:Y36)/SUM($D$36:$AC$36)</f>
        <v>0.15746730372628637</v>
      </c>
      <c r="F9" s="391">
        <f>SUM(V21:Y21)/SUM($D$21:$AC$21)</f>
        <v>0</v>
      </c>
      <c r="G9" s="391">
        <f>SUM(V33:Y33)/SUM($D$33:$AC$33)</f>
        <v>0.31553979366249074</v>
      </c>
      <c r="H9" s="391">
        <f>SUM(V34:Y34)/SUM($D$34:$AC$34)</f>
        <v>0</v>
      </c>
      <c r="I9" s="391">
        <f>SUM(V23:Y25)/SUM($D$23:$AC$25)</f>
        <v>0.46569920844327173</v>
      </c>
      <c r="J9" s="391">
        <f>SUM(V35:Y35)/SUM($D$35:$AC$35)</f>
        <v>2.9217199558985673E-2</v>
      </c>
      <c r="K9" s="392" t="s">
        <v>433</v>
      </c>
      <c r="L9" s="391">
        <f>SUM(V26:Y28)/SUM($D$26:$AC$28)</f>
        <v>0.10101010101010101</v>
      </c>
      <c r="M9" s="391">
        <f>SUM(V30:Y31)/SUM($D$30:$AC$31)</f>
        <v>0.47216035634743875</v>
      </c>
      <c r="N9" s="392" t="s">
        <v>433</v>
      </c>
    </row>
    <row r="10" spans="2:14" ht="43.5">
      <c r="B10" s="393" t="s">
        <v>22</v>
      </c>
      <c r="C10" s="394" t="str">
        <f>VLOOKUP($B10,About!$B$22:$E$46,3,0)</f>
        <v>EndUse&gt;Industry&gt;transportation equiment</v>
      </c>
      <c r="D10" s="394" t="str">
        <f>VLOOKUP($B10,About!$B$22:$E$46,4,0)</f>
        <v>Ship and boat construction business, railway equipment manufacturing business, aircraft, spaceship and parts manufacturing business, and other transportation equipment manufacturing business</v>
      </c>
      <c r="E10" s="395">
        <f>SUM(Z36:AD36)/SUM($D$36:$AC$36)</f>
        <v>4.0324336787631136E-2</v>
      </c>
      <c r="F10" s="395">
        <f>SUM(Z21:AC21)/SUM($D$21:$AC$21)</f>
        <v>0</v>
      </c>
      <c r="G10" s="395">
        <f>SUM(Z33:AC33)/SUM($D$33:$AC$33)</f>
        <v>3.5141857037582908E-2</v>
      </c>
      <c r="H10" s="395">
        <f>SUM(Z34:AC34)/SUM($D$34:$AC$34)</f>
        <v>0</v>
      </c>
      <c r="I10" s="395">
        <f>SUM(Z23:AC25)/SUM($D$23:$AC$25)</f>
        <v>0.45646437994722949</v>
      </c>
      <c r="J10" s="395">
        <f>SUM(Z35:AC35)/SUM($D$35:$AC$35)</f>
        <v>0</v>
      </c>
      <c r="K10" s="396" t="s">
        <v>433</v>
      </c>
      <c r="L10" s="395">
        <f>SUM(Z26:AC28)/SUM($D$26:$AC$28)</f>
        <v>0.5505050505050505</v>
      </c>
      <c r="M10" s="395">
        <f>SUM(Z30:AC31)/SUM($D$30:$AC$31)</f>
        <v>0.24276169265033407</v>
      </c>
      <c r="N10" s="396" t="s">
        <v>433</v>
      </c>
    </row>
    <row r="11" spans="2:14" s="151" customFormat="1">
      <c r="B11" s="377" t="s">
        <v>653</v>
      </c>
      <c r="C11" s="336"/>
      <c r="D11" s="336"/>
      <c r="E11" s="337">
        <f>SUM(E6:E10)</f>
        <v>0.99999999999999978</v>
      </c>
      <c r="F11" s="337">
        <f t="shared" ref="F11:M11" si="0">SUM(F6:F10)</f>
        <v>1</v>
      </c>
      <c r="G11" s="337">
        <f t="shared" si="0"/>
        <v>0.99999999999999989</v>
      </c>
      <c r="H11" s="337">
        <f t="shared" si="0"/>
        <v>1</v>
      </c>
      <c r="I11" s="337">
        <f t="shared" si="0"/>
        <v>1</v>
      </c>
      <c r="J11" s="337">
        <f t="shared" si="0"/>
        <v>1</v>
      </c>
      <c r="K11" s="149" t="s">
        <v>433</v>
      </c>
      <c r="L11" s="337">
        <f t="shared" si="0"/>
        <v>1</v>
      </c>
      <c r="M11" s="337">
        <f t="shared" si="0"/>
        <v>0.99999999999999989</v>
      </c>
      <c r="N11" s="149" t="s">
        <v>433</v>
      </c>
    </row>
    <row r="13" spans="2:14" s="191" customFormat="1" ht="17">
      <c r="B13" s="194" t="s">
        <v>641</v>
      </c>
      <c r="C13" s="2"/>
    </row>
    <row r="14" spans="2:14" s="191" customFormat="1" ht="17">
      <c r="B14" s="2" t="s">
        <v>458</v>
      </c>
      <c r="C14" s="2" t="s">
        <v>459</v>
      </c>
    </row>
    <row r="15" spans="2:14" s="191" customFormat="1" ht="17">
      <c r="B15" s="2" t="s">
        <v>460</v>
      </c>
      <c r="C15" s="2" t="s">
        <v>536</v>
      </c>
    </row>
    <row r="16" spans="2:14" s="191" customFormat="1" ht="17">
      <c r="B16" s="2" t="s">
        <v>462</v>
      </c>
      <c r="C16" s="2" t="s">
        <v>463</v>
      </c>
    </row>
    <row r="17" spans="2:29" s="191" customFormat="1" ht="17">
      <c r="B17" s="2" t="s">
        <v>465</v>
      </c>
      <c r="C17" s="2" t="s">
        <v>466</v>
      </c>
    </row>
    <row r="18" spans="2:29" s="191" customFormat="1" ht="20.149999999999999" customHeight="1">
      <c r="B18" s="480" t="s">
        <v>467</v>
      </c>
      <c r="C18" s="480" t="s">
        <v>468</v>
      </c>
      <c r="D18" s="482" t="s">
        <v>469</v>
      </c>
      <c r="E18" s="482" t="s">
        <v>469</v>
      </c>
      <c r="F18" s="482" t="s">
        <v>469</v>
      </c>
      <c r="G18" s="482" t="s">
        <v>469</v>
      </c>
      <c r="H18" s="482" t="s">
        <v>469</v>
      </c>
      <c r="I18" s="482" t="s">
        <v>469</v>
      </c>
      <c r="J18" s="482" t="s">
        <v>469</v>
      </c>
      <c r="K18" s="482" t="s">
        <v>469</v>
      </c>
      <c r="L18" s="482" t="s">
        <v>469</v>
      </c>
      <c r="M18" s="482" t="s">
        <v>469</v>
      </c>
      <c r="N18" s="482" t="s">
        <v>469</v>
      </c>
      <c r="O18" s="482" t="s">
        <v>469</v>
      </c>
      <c r="P18" s="482" t="s">
        <v>469</v>
      </c>
      <c r="Q18" s="482" t="s">
        <v>469</v>
      </c>
      <c r="R18" s="482" t="s">
        <v>469</v>
      </c>
      <c r="S18" s="482" t="s">
        <v>469</v>
      </c>
      <c r="T18" s="482" t="s">
        <v>469</v>
      </c>
      <c r="U18" s="482" t="s">
        <v>469</v>
      </c>
      <c r="V18" s="482" t="s">
        <v>469</v>
      </c>
      <c r="W18" s="482" t="s">
        <v>469</v>
      </c>
      <c r="X18" s="482" t="s">
        <v>469</v>
      </c>
      <c r="Y18" s="482" t="s">
        <v>469</v>
      </c>
      <c r="Z18" s="482" t="s">
        <v>469</v>
      </c>
      <c r="AA18" s="482" t="s">
        <v>469</v>
      </c>
      <c r="AB18" s="482" t="s">
        <v>469</v>
      </c>
      <c r="AC18" s="482" t="s">
        <v>469</v>
      </c>
    </row>
    <row r="19" spans="2:29" s="191" customFormat="1" ht="20.149999999999999" customHeight="1">
      <c r="B19" s="481" t="s">
        <v>467</v>
      </c>
      <c r="C19" s="481" t="s">
        <v>468</v>
      </c>
      <c r="D19" s="216" t="s">
        <v>510</v>
      </c>
      <c r="E19" s="216" t="s">
        <v>511</v>
      </c>
      <c r="F19" s="216" t="s">
        <v>512</v>
      </c>
      <c r="G19" s="216" t="s">
        <v>513</v>
      </c>
      <c r="H19" s="216" t="s">
        <v>514</v>
      </c>
      <c r="I19" s="218" t="s">
        <v>515</v>
      </c>
      <c r="J19" s="218" t="s">
        <v>516</v>
      </c>
      <c r="K19" s="218" t="s">
        <v>517</v>
      </c>
      <c r="L19" s="218" t="s">
        <v>518</v>
      </c>
      <c r="M19" s="218" t="s">
        <v>519</v>
      </c>
      <c r="N19" s="217" t="s">
        <v>520</v>
      </c>
      <c r="O19" s="217" t="s">
        <v>521</v>
      </c>
      <c r="P19" s="217" t="s">
        <v>522</v>
      </c>
      <c r="Q19" s="217" t="s">
        <v>523</v>
      </c>
      <c r="R19" s="217" t="s">
        <v>524</v>
      </c>
      <c r="S19" s="217" t="s">
        <v>525</v>
      </c>
      <c r="T19" s="218" t="s">
        <v>526</v>
      </c>
      <c r="U19" s="218" t="s">
        <v>527</v>
      </c>
      <c r="V19" s="219" t="s">
        <v>528</v>
      </c>
      <c r="W19" s="219" t="s">
        <v>529</v>
      </c>
      <c r="X19" s="219" t="s">
        <v>530</v>
      </c>
      <c r="Y19" s="219" t="s">
        <v>531</v>
      </c>
      <c r="Z19" s="220" t="s">
        <v>532</v>
      </c>
      <c r="AA19" s="220" t="s">
        <v>533</v>
      </c>
      <c r="AB19" s="220" t="s">
        <v>534</v>
      </c>
      <c r="AC19" s="220" t="s">
        <v>535</v>
      </c>
    </row>
    <row r="20" spans="2:29" s="191" customFormat="1" ht="20.149999999999999" customHeight="1">
      <c r="B20" s="342" t="s">
        <v>475</v>
      </c>
      <c r="C20" s="342" t="s">
        <v>476</v>
      </c>
      <c r="D20" s="192">
        <v>2812.4</v>
      </c>
      <c r="E20" s="192">
        <v>2583.3000000000002</v>
      </c>
      <c r="F20" s="192">
        <v>9.6999999999999993</v>
      </c>
      <c r="G20" s="192">
        <v>105.1</v>
      </c>
      <c r="H20" s="192">
        <v>87</v>
      </c>
      <c r="I20" s="192">
        <v>2.8</v>
      </c>
      <c r="J20" s="192">
        <v>74.2</v>
      </c>
      <c r="K20" s="192">
        <v>114.9</v>
      </c>
      <c r="L20" s="192">
        <v>40.6</v>
      </c>
      <c r="M20" s="192">
        <v>0.8</v>
      </c>
      <c r="N20" s="192">
        <v>264.5</v>
      </c>
      <c r="O20" s="192">
        <v>409.6</v>
      </c>
      <c r="P20" s="192">
        <v>83</v>
      </c>
      <c r="Q20" s="192">
        <v>71.900000000000006</v>
      </c>
      <c r="R20" s="192">
        <v>99.2</v>
      </c>
      <c r="S20" s="192">
        <v>23.7</v>
      </c>
      <c r="T20" s="192">
        <v>499.3</v>
      </c>
      <c r="U20" s="192">
        <v>596.79999999999995</v>
      </c>
      <c r="V20" s="192">
        <v>699</v>
      </c>
      <c r="W20" s="192">
        <v>24</v>
      </c>
      <c r="X20" s="192">
        <v>1253.9000000000001</v>
      </c>
      <c r="Y20" s="192">
        <v>2.2000000000000002</v>
      </c>
      <c r="Z20" s="192">
        <v>392.9</v>
      </c>
      <c r="AA20" s="192">
        <v>14.3</v>
      </c>
      <c r="AB20" s="192">
        <v>47.2</v>
      </c>
      <c r="AC20" s="192">
        <v>6</v>
      </c>
    </row>
    <row r="21" spans="2:29" s="191" customFormat="1" ht="20.149999999999999" customHeight="1">
      <c r="B21" s="342" t="s">
        <v>477</v>
      </c>
      <c r="C21" s="342" t="s">
        <v>476</v>
      </c>
      <c r="D21" s="193" t="s">
        <v>39</v>
      </c>
      <c r="E21" s="193" t="s">
        <v>39</v>
      </c>
      <c r="F21" s="193" t="s">
        <v>39</v>
      </c>
      <c r="G21" s="193" t="s">
        <v>39</v>
      </c>
      <c r="H21" s="193" t="s">
        <v>39</v>
      </c>
      <c r="I21" s="193" t="s">
        <v>39</v>
      </c>
      <c r="J21" s="192">
        <v>0.1</v>
      </c>
      <c r="K21" s="192">
        <v>0</v>
      </c>
      <c r="L21" s="193" t="s">
        <v>39</v>
      </c>
      <c r="M21" s="193" t="s">
        <v>39</v>
      </c>
      <c r="N21" s="192">
        <v>0</v>
      </c>
      <c r="O21" s="193" t="s">
        <v>39</v>
      </c>
      <c r="P21" s="193" t="s">
        <v>39</v>
      </c>
      <c r="Q21" s="192">
        <v>0</v>
      </c>
      <c r="R21" s="192">
        <v>0</v>
      </c>
      <c r="S21" s="193" t="s">
        <v>39</v>
      </c>
      <c r="T21" s="192">
        <v>0</v>
      </c>
      <c r="U21" s="192">
        <v>0</v>
      </c>
      <c r="V21" s="193" t="s">
        <v>39</v>
      </c>
      <c r="W21" s="193" t="s">
        <v>39</v>
      </c>
      <c r="X21" s="193" t="s">
        <v>39</v>
      </c>
      <c r="Y21" s="193" t="s">
        <v>39</v>
      </c>
      <c r="Z21" s="193" t="s">
        <v>39</v>
      </c>
      <c r="AA21" s="193" t="s">
        <v>39</v>
      </c>
      <c r="AB21" s="193" t="s">
        <v>39</v>
      </c>
      <c r="AC21" s="193" t="s">
        <v>39</v>
      </c>
    </row>
    <row r="22" spans="2:29" s="191" customFormat="1" ht="20.149999999999999" customHeight="1">
      <c r="B22" s="342" t="s">
        <v>483</v>
      </c>
      <c r="C22" s="342" t="s">
        <v>476</v>
      </c>
      <c r="D22" s="192">
        <v>1.7</v>
      </c>
      <c r="E22" s="192">
        <v>0.8</v>
      </c>
      <c r="F22" s="192">
        <v>0</v>
      </c>
      <c r="G22" s="192">
        <v>0.3</v>
      </c>
      <c r="H22" s="192">
        <v>0.1</v>
      </c>
      <c r="I22" s="193" t="s">
        <v>39</v>
      </c>
      <c r="J22" s="192">
        <v>1.4</v>
      </c>
      <c r="K22" s="192">
        <v>0.3</v>
      </c>
      <c r="L22" s="192">
        <v>0</v>
      </c>
      <c r="M22" s="193" t="s">
        <v>39</v>
      </c>
      <c r="N22" s="192">
        <v>0.5</v>
      </c>
      <c r="O22" s="192">
        <v>0</v>
      </c>
      <c r="P22" s="192">
        <v>1.7</v>
      </c>
      <c r="Q22" s="192">
        <v>0.5</v>
      </c>
      <c r="R22" s="192">
        <v>1.2</v>
      </c>
      <c r="S22" s="192">
        <v>0.1</v>
      </c>
      <c r="T22" s="192">
        <v>13.8</v>
      </c>
      <c r="U22" s="192">
        <v>4.4000000000000004</v>
      </c>
      <c r="V22" s="192">
        <v>4.4000000000000004</v>
      </c>
      <c r="W22" s="192">
        <v>0.1</v>
      </c>
      <c r="X22" s="192">
        <v>54.6</v>
      </c>
      <c r="Y22" s="192">
        <v>0.2</v>
      </c>
      <c r="Z22" s="192">
        <v>62</v>
      </c>
      <c r="AA22" s="192">
        <v>0</v>
      </c>
      <c r="AB22" s="192">
        <v>7.3</v>
      </c>
      <c r="AC22" s="192">
        <v>0</v>
      </c>
    </row>
    <row r="23" spans="2:29" s="191" customFormat="1" ht="20.149999999999999" customHeight="1">
      <c r="B23" s="343" t="s">
        <v>464</v>
      </c>
      <c r="C23" s="342" t="s">
        <v>58</v>
      </c>
      <c r="D23" s="192">
        <v>0</v>
      </c>
      <c r="E23" s="192">
        <v>0</v>
      </c>
      <c r="F23" s="192">
        <v>0</v>
      </c>
      <c r="G23" s="192">
        <v>0</v>
      </c>
      <c r="H23" s="192">
        <v>0</v>
      </c>
      <c r="I23" s="193" t="s">
        <v>39</v>
      </c>
      <c r="J23" s="192">
        <v>0</v>
      </c>
      <c r="K23" s="192">
        <v>0</v>
      </c>
      <c r="L23" s="193" t="s">
        <v>39</v>
      </c>
      <c r="M23" s="193" t="s">
        <v>39</v>
      </c>
      <c r="N23" s="192">
        <v>0</v>
      </c>
      <c r="O23" s="193" t="s">
        <v>39</v>
      </c>
      <c r="P23" s="192">
        <v>0</v>
      </c>
      <c r="Q23" s="192">
        <v>0</v>
      </c>
      <c r="R23" s="192">
        <v>0</v>
      </c>
      <c r="S23" s="192">
        <v>0</v>
      </c>
      <c r="T23" s="192">
        <v>0.6</v>
      </c>
      <c r="U23" s="192">
        <v>0.1</v>
      </c>
      <c r="V23" s="192">
        <v>0.6</v>
      </c>
      <c r="W23" s="192">
        <v>0</v>
      </c>
      <c r="X23" s="192">
        <v>0.1</v>
      </c>
      <c r="Y23" s="192">
        <v>0</v>
      </c>
      <c r="Z23" s="193" t="s">
        <v>39</v>
      </c>
      <c r="AA23" s="193" t="s">
        <v>39</v>
      </c>
      <c r="AB23" s="193" t="s">
        <v>39</v>
      </c>
      <c r="AC23" s="193" t="s">
        <v>39</v>
      </c>
    </row>
    <row r="24" spans="2:29" s="191" customFormat="1" ht="20.149999999999999" customHeight="1">
      <c r="B24" s="343" t="s">
        <v>464</v>
      </c>
      <c r="C24" s="342" t="s">
        <v>484</v>
      </c>
      <c r="D24" s="192">
        <v>0</v>
      </c>
      <c r="E24" s="192">
        <v>0.2</v>
      </c>
      <c r="F24" s="192">
        <v>0</v>
      </c>
      <c r="G24" s="192">
        <v>0</v>
      </c>
      <c r="H24" s="192">
        <v>0</v>
      </c>
      <c r="I24" s="193" t="s">
        <v>39</v>
      </c>
      <c r="J24" s="192">
        <v>0.1</v>
      </c>
      <c r="K24" s="192">
        <v>0</v>
      </c>
      <c r="L24" s="193" t="s">
        <v>39</v>
      </c>
      <c r="M24" s="193" t="s">
        <v>39</v>
      </c>
      <c r="N24" s="192">
        <v>0</v>
      </c>
      <c r="O24" s="192">
        <v>0</v>
      </c>
      <c r="P24" s="192">
        <v>0.2</v>
      </c>
      <c r="Q24" s="192">
        <v>0</v>
      </c>
      <c r="R24" s="192">
        <v>0.2</v>
      </c>
      <c r="S24" s="192">
        <v>0</v>
      </c>
      <c r="T24" s="192">
        <v>0.2</v>
      </c>
      <c r="U24" s="192">
        <v>0.2</v>
      </c>
      <c r="V24" s="192">
        <v>0.6</v>
      </c>
      <c r="W24" s="192">
        <v>0</v>
      </c>
      <c r="X24" s="192">
        <v>1.4</v>
      </c>
      <c r="Y24" s="192">
        <v>0</v>
      </c>
      <c r="Z24" s="192">
        <v>0.7</v>
      </c>
      <c r="AA24" s="192">
        <v>0</v>
      </c>
      <c r="AB24" s="192">
        <v>0.1</v>
      </c>
      <c r="AC24" s="192">
        <v>0</v>
      </c>
    </row>
    <row r="25" spans="2:29" s="191" customFormat="1" ht="20.149999999999999" customHeight="1">
      <c r="B25" s="343" t="s">
        <v>464</v>
      </c>
      <c r="C25" s="342" t="s">
        <v>59</v>
      </c>
      <c r="D25" s="192">
        <v>0.2</v>
      </c>
      <c r="E25" s="192">
        <v>0.2</v>
      </c>
      <c r="F25" s="192">
        <v>0</v>
      </c>
      <c r="G25" s="192">
        <v>0.1</v>
      </c>
      <c r="H25" s="192">
        <v>0.1</v>
      </c>
      <c r="I25" s="193" t="s">
        <v>39</v>
      </c>
      <c r="J25" s="192">
        <v>0.1</v>
      </c>
      <c r="K25" s="192">
        <v>0.1</v>
      </c>
      <c r="L25" s="192">
        <v>0</v>
      </c>
      <c r="M25" s="193" t="s">
        <v>39</v>
      </c>
      <c r="N25" s="192">
        <v>0.2</v>
      </c>
      <c r="O25" s="192">
        <v>0</v>
      </c>
      <c r="P25" s="192">
        <v>0.1</v>
      </c>
      <c r="Q25" s="192">
        <v>0.1</v>
      </c>
      <c r="R25" s="192">
        <v>0.1</v>
      </c>
      <c r="S25" s="192">
        <v>0.1</v>
      </c>
      <c r="T25" s="192">
        <v>1.7</v>
      </c>
      <c r="U25" s="192">
        <v>1</v>
      </c>
      <c r="V25" s="192">
        <v>3</v>
      </c>
      <c r="W25" s="192">
        <v>0</v>
      </c>
      <c r="X25" s="192">
        <v>29.6</v>
      </c>
      <c r="Y25" s="192">
        <v>0</v>
      </c>
      <c r="Z25" s="192">
        <v>33.799999999999997</v>
      </c>
      <c r="AA25" s="192">
        <v>0</v>
      </c>
      <c r="AB25" s="192">
        <v>0</v>
      </c>
      <c r="AC25" s="192">
        <v>0</v>
      </c>
    </row>
    <row r="26" spans="2:29" s="191" customFormat="1" ht="20.149999999999999" customHeight="1">
      <c r="B26" s="343" t="s">
        <v>464</v>
      </c>
      <c r="C26" s="342" t="s">
        <v>485</v>
      </c>
      <c r="D26" s="193" t="s">
        <v>39</v>
      </c>
      <c r="E26" s="193" t="s">
        <v>39</v>
      </c>
      <c r="F26" s="193" t="s">
        <v>39</v>
      </c>
      <c r="G26" s="193" t="s">
        <v>39</v>
      </c>
      <c r="H26" s="193" t="s">
        <v>39</v>
      </c>
      <c r="I26" s="193" t="s">
        <v>39</v>
      </c>
      <c r="J26" s="193" t="s">
        <v>39</v>
      </c>
      <c r="K26" s="193" t="s">
        <v>39</v>
      </c>
      <c r="L26" s="193" t="s">
        <v>39</v>
      </c>
      <c r="M26" s="193" t="s">
        <v>39</v>
      </c>
      <c r="N26" s="193" t="s">
        <v>39</v>
      </c>
      <c r="O26" s="193" t="s">
        <v>39</v>
      </c>
      <c r="P26" s="192">
        <v>0.3</v>
      </c>
      <c r="Q26" s="193" t="s">
        <v>39</v>
      </c>
      <c r="R26" s="192">
        <v>0</v>
      </c>
      <c r="S26" s="193" t="s">
        <v>39</v>
      </c>
      <c r="T26" s="192">
        <v>5.4</v>
      </c>
      <c r="U26" s="192">
        <v>0</v>
      </c>
      <c r="V26" s="193" t="s">
        <v>39</v>
      </c>
      <c r="W26" s="193" t="s">
        <v>39</v>
      </c>
      <c r="X26" s="193" t="s">
        <v>39</v>
      </c>
      <c r="Y26" s="193" t="s">
        <v>39</v>
      </c>
      <c r="Z26" s="192">
        <v>10.9</v>
      </c>
      <c r="AA26" s="193" t="s">
        <v>39</v>
      </c>
      <c r="AB26" s="193" t="s">
        <v>39</v>
      </c>
      <c r="AC26" s="193" t="s">
        <v>39</v>
      </c>
    </row>
    <row r="27" spans="2:29" s="191" customFormat="1" ht="20.149999999999999" customHeight="1">
      <c r="B27" s="343" t="s">
        <v>464</v>
      </c>
      <c r="C27" s="342" t="s">
        <v>486</v>
      </c>
      <c r="D27" s="193" t="s">
        <v>39</v>
      </c>
      <c r="E27" s="193" t="s">
        <v>39</v>
      </c>
      <c r="F27" s="193" t="s">
        <v>39</v>
      </c>
      <c r="G27" s="193" t="s">
        <v>39</v>
      </c>
      <c r="H27" s="193" t="s">
        <v>39</v>
      </c>
      <c r="I27" s="193" t="s">
        <v>39</v>
      </c>
      <c r="J27" s="193" t="s">
        <v>39</v>
      </c>
      <c r="K27" s="193" t="s">
        <v>39</v>
      </c>
      <c r="L27" s="193" t="s">
        <v>39</v>
      </c>
      <c r="M27" s="193" t="s">
        <v>39</v>
      </c>
      <c r="N27" s="193" t="s">
        <v>39</v>
      </c>
      <c r="O27" s="193" t="s">
        <v>39</v>
      </c>
      <c r="P27" s="193" t="s">
        <v>39</v>
      </c>
      <c r="Q27" s="193" t="s">
        <v>39</v>
      </c>
      <c r="R27" s="192">
        <v>0</v>
      </c>
      <c r="S27" s="193" t="s">
        <v>39</v>
      </c>
      <c r="T27" s="193" t="s">
        <v>39</v>
      </c>
      <c r="U27" s="193" t="s">
        <v>39</v>
      </c>
      <c r="V27" s="193" t="s">
        <v>39</v>
      </c>
      <c r="W27" s="193" t="s">
        <v>39</v>
      </c>
      <c r="X27" s="192">
        <v>0</v>
      </c>
      <c r="Y27" s="193" t="s">
        <v>39</v>
      </c>
      <c r="Z27" s="193" t="s">
        <v>39</v>
      </c>
      <c r="AA27" s="193" t="s">
        <v>39</v>
      </c>
      <c r="AB27" s="193" t="s">
        <v>39</v>
      </c>
      <c r="AC27" s="193" t="s">
        <v>39</v>
      </c>
    </row>
    <row r="28" spans="2:29" s="191" customFormat="1" ht="20.149999999999999" customHeight="1">
      <c r="B28" s="343" t="s">
        <v>464</v>
      </c>
      <c r="C28" s="342" t="s">
        <v>487</v>
      </c>
      <c r="D28" s="193" t="s">
        <v>39</v>
      </c>
      <c r="E28" s="192">
        <v>0</v>
      </c>
      <c r="F28" s="193" t="s">
        <v>39</v>
      </c>
      <c r="G28" s="192">
        <v>0</v>
      </c>
      <c r="H28" s="193" t="s">
        <v>39</v>
      </c>
      <c r="I28" s="193" t="s">
        <v>39</v>
      </c>
      <c r="J28" s="193" t="s">
        <v>39</v>
      </c>
      <c r="K28" s="192">
        <v>0</v>
      </c>
      <c r="L28" s="192">
        <v>0</v>
      </c>
      <c r="M28" s="193" t="s">
        <v>39</v>
      </c>
      <c r="N28" s="192">
        <v>0</v>
      </c>
      <c r="O28" s="193" t="s">
        <v>39</v>
      </c>
      <c r="P28" s="193" t="s">
        <v>39</v>
      </c>
      <c r="Q28" s="192">
        <v>0</v>
      </c>
      <c r="R28" s="193" t="s">
        <v>39</v>
      </c>
      <c r="S28" s="192">
        <v>0</v>
      </c>
      <c r="T28" s="192">
        <v>0.9</v>
      </c>
      <c r="U28" s="192">
        <v>0.3</v>
      </c>
      <c r="V28" s="193" t="s">
        <v>39</v>
      </c>
      <c r="W28" s="193" t="s">
        <v>39</v>
      </c>
      <c r="X28" s="192">
        <v>2</v>
      </c>
      <c r="Y28" s="193" t="s">
        <v>39</v>
      </c>
      <c r="Z28" s="193" t="s">
        <v>39</v>
      </c>
      <c r="AA28" s="192">
        <v>0</v>
      </c>
      <c r="AB28" s="193" t="s">
        <v>39</v>
      </c>
      <c r="AC28" s="193" t="s">
        <v>39</v>
      </c>
    </row>
    <row r="29" spans="2:29" s="191" customFormat="1" ht="20.149999999999999" customHeight="1">
      <c r="B29" s="343" t="s">
        <v>464</v>
      </c>
      <c r="C29" s="342" t="s">
        <v>163</v>
      </c>
      <c r="D29" s="193" t="s">
        <v>39</v>
      </c>
      <c r="E29" s="193" t="s">
        <v>39</v>
      </c>
      <c r="F29" s="193" t="s">
        <v>39</v>
      </c>
      <c r="G29" s="193" t="s">
        <v>39</v>
      </c>
      <c r="H29" s="193" t="s">
        <v>39</v>
      </c>
      <c r="I29" s="193" t="s">
        <v>39</v>
      </c>
      <c r="J29" s="193" t="s">
        <v>39</v>
      </c>
      <c r="K29" s="193" t="s">
        <v>39</v>
      </c>
      <c r="L29" s="193" t="s">
        <v>39</v>
      </c>
      <c r="M29" s="193" t="s">
        <v>39</v>
      </c>
      <c r="N29" s="193" t="s">
        <v>39</v>
      </c>
      <c r="O29" s="193" t="s">
        <v>39</v>
      </c>
      <c r="P29" s="193" t="s">
        <v>39</v>
      </c>
      <c r="Q29" s="193" t="s">
        <v>39</v>
      </c>
      <c r="R29" s="193" t="s">
        <v>39</v>
      </c>
      <c r="S29" s="193" t="s">
        <v>39</v>
      </c>
      <c r="T29" s="193" t="s">
        <v>39</v>
      </c>
      <c r="U29" s="193" t="s">
        <v>39</v>
      </c>
      <c r="V29" s="193" t="s">
        <v>39</v>
      </c>
      <c r="W29" s="193" t="s">
        <v>39</v>
      </c>
      <c r="X29" s="192">
        <v>0.2</v>
      </c>
      <c r="Y29" s="193" t="s">
        <v>39</v>
      </c>
      <c r="Z29" s="193" t="s">
        <v>39</v>
      </c>
      <c r="AA29" s="193" t="s">
        <v>39</v>
      </c>
      <c r="AB29" s="193" t="s">
        <v>39</v>
      </c>
      <c r="AC29" s="193" t="s">
        <v>39</v>
      </c>
    </row>
    <row r="30" spans="2:29" s="191" customFormat="1" ht="20.149999999999999" customHeight="1">
      <c r="B30" s="343" t="s">
        <v>464</v>
      </c>
      <c r="C30" s="342" t="s">
        <v>154</v>
      </c>
      <c r="D30" s="192">
        <v>1.5</v>
      </c>
      <c r="E30" s="192">
        <v>0.1</v>
      </c>
      <c r="F30" s="192">
        <v>0</v>
      </c>
      <c r="G30" s="192">
        <v>0</v>
      </c>
      <c r="H30" s="193" t="s">
        <v>39</v>
      </c>
      <c r="I30" s="193" t="s">
        <v>39</v>
      </c>
      <c r="J30" s="192">
        <v>1.2</v>
      </c>
      <c r="K30" s="192">
        <v>0.1</v>
      </c>
      <c r="L30" s="192">
        <v>0</v>
      </c>
      <c r="M30" s="193" t="s">
        <v>39</v>
      </c>
      <c r="N30" s="192">
        <v>0.1</v>
      </c>
      <c r="O30" s="193" t="s">
        <v>39</v>
      </c>
      <c r="P30" s="192">
        <v>1.1000000000000001</v>
      </c>
      <c r="Q30" s="192">
        <v>0.3</v>
      </c>
      <c r="R30" s="192">
        <v>0.6</v>
      </c>
      <c r="S30" s="192">
        <v>0</v>
      </c>
      <c r="T30" s="192">
        <v>4.2</v>
      </c>
      <c r="U30" s="192">
        <v>2.6</v>
      </c>
      <c r="V30" s="192">
        <v>0.2</v>
      </c>
      <c r="W30" s="192">
        <v>0.1</v>
      </c>
      <c r="X30" s="192">
        <v>20</v>
      </c>
      <c r="Y30" s="192">
        <v>0.2</v>
      </c>
      <c r="Z30" s="192">
        <v>8.4</v>
      </c>
      <c r="AA30" s="192">
        <v>0</v>
      </c>
      <c r="AB30" s="192">
        <v>0</v>
      </c>
      <c r="AC30" s="192">
        <v>0</v>
      </c>
    </row>
    <row r="31" spans="2:29" s="191" customFormat="1" ht="20.149999999999999" customHeight="1">
      <c r="B31" s="343" t="s">
        <v>464</v>
      </c>
      <c r="C31" s="342" t="s">
        <v>155</v>
      </c>
      <c r="D31" s="193" t="s">
        <v>39</v>
      </c>
      <c r="E31" s="193" t="s">
        <v>39</v>
      </c>
      <c r="F31" s="193" t="s">
        <v>39</v>
      </c>
      <c r="G31" s="192">
        <v>0.2</v>
      </c>
      <c r="H31" s="192">
        <v>0</v>
      </c>
      <c r="I31" s="193" t="s">
        <v>39</v>
      </c>
      <c r="J31" s="192">
        <v>0</v>
      </c>
      <c r="K31" s="192">
        <v>0</v>
      </c>
      <c r="L31" s="192">
        <v>0</v>
      </c>
      <c r="M31" s="193" t="s">
        <v>39</v>
      </c>
      <c r="N31" s="192">
        <v>0.2</v>
      </c>
      <c r="O31" s="193" t="s">
        <v>39</v>
      </c>
      <c r="P31" s="192">
        <v>0</v>
      </c>
      <c r="Q31" s="192">
        <v>0</v>
      </c>
      <c r="R31" s="192">
        <v>0</v>
      </c>
      <c r="S31" s="192">
        <v>0</v>
      </c>
      <c r="T31" s="192">
        <v>0.6</v>
      </c>
      <c r="U31" s="192">
        <v>0</v>
      </c>
      <c r="V31" s="192">
        <v>0.1</v>
      </c>
      <c r="W31" s="192">
        <v>0</v>
      </c>
      <c r="X31" s="192">
        <v>0.6</v>
      </c>
      <c r="Y31" s="192">
        <v>0</v>
      </c>
      <c r="Z31" s="192">
        <v>2.5</v>
      </c>
      <c r="AA31" s="192">
        <v>0</v>
      </c>
      <c r="AB31" s="192">
        <v>0</v>
      </c>
      <c r="AC31" s="193" t="s">
        <v>39</v>
      </c>
    </row>
    <row r="32" spans="2:29" s="191" customFormat="1" ht="20.149999999999999" customHeight="1">
      <c r="B32" s="343" t="s">
        <v>464</v>
      </c>
      <c r="C32" s="342" t="s">
        <v>488</v>
      </c>
      <c r="D32" s="193" t="s">
        <v>39</v>
      </c>
      <c r="E32" s="192">
        <v>0.3</v>
      </c>
      <c r="F32" s="193" t="s">
        <v>39</v>
      </c>
      <c r="G32" s="193" t="s">
        <v>39</v>
      </c>
      <c r="H32" s="193" t="s">
        <v>39</v>
      </c>
      <c r="I32" s="193" t="s">
        <v>39</v>
      </c>
      <c r="J32" s="193" t="s">
        <v>39</v>
      </c>
      <c r="K32" s="193" t="s">
        <v>39</v>
      </c>
      <c r="L32" s="193" t="s">
        <v>39</v>
      </c>
      <c r="M32" s="193" t="s">
        <v>39</v>
      </c>
      <c r="N32" s="192">
        <v>0</v>
      </c>
      <c r="O32" s="193" t="s">
        <v>39</v>
      </c>
      <c r="P32" s="192">
        <v>0</v>
      </c>
      <c r="Q32" s="192">
        <v>0.1</v>
      </c>
      <c r="R32" s="192">
        <v>0.3</v>
      </c>
      <c r="S32" s="193" t="s">
        <v>39</v>
      </c>
      <c r="T32" s="192">
        <v>0.1</v>
      </c>
      <c r="U32" s="192">
        <v>0.2</v>
      </c>
      <c r="V32" s="193" t="s">
        <v>39</v>
      </c>
      <c r="W32" s="193" t="s">
        <v>39</v>
      </c>
      <c r="X32" s="192">
        <v>1</v>
      </c>
      <c r="Y32" s="193" t="s">
        <v>39</v>
      </c>
      <c r="Z32" s="192">
        <v>5.7</v>
      </c>
      <c r="AA32" s="193" t="s">
        <v>39</v>
      </c>
      <c r="AB32" s="192">
        <v>7.1</v>
      </c>
      <c r="AC32" s="193" t="s">
        <v>39</v>
      </c>
    </row>
    <row r="33" spans="2:29" s="191" customFormat="1" ht="20.149999999999999" customHeight="1">
      <c r="B33" s="342" t="s">
        <v>85</v>
      </c>
      <c r="C33" s="342" t="s">
        <v>476</v>
      </c>
      <c r="D33" s="192">
        <v>366.4</v>
      </c>
      <c r="E33" s="192">
        <v>719.4</v>
      </c>
      <c r="F33" s="192">
        <v>0.1</v>
      </c>
      <c r="G33" s="192">
        <v>8.9</v>
      </c>
      <c r="H33" s="192">
        <v>20.5</v>
      </c>
      <c r="I33" s="192">
        <v>0</v>
      </c>
      <c r="J33" s="192">
        <v>0.4</v>
      </c>
      <c r="K33" s="192">
        <v>41.9</v>
      </c>
      <c r="L33" s="192">
        <v>7.1</v>
      </c>
      <c r="M33" s="192">
        <v>0</v>
      </c>
      <c r="N33" s="192">
        <v>28</v>
      </c>
      <c r="O33" s="192">
        <v>112.4</v>
      </c>
      <c r="P33" s="192">
        <v>5.9</v>
      </c>
      <c r="Q33" s="192">
        <v>0.6</v>
      </c>
      <c r="R33" s="192">
        <v>16.2</v>
      </c>
      <c r="S33" s="192">
        <v>1</v>
      </c>
      <c r="T33" s="192">
        <v>46.8</v>
      </c>
      <c r="U33" s="192">
        <v>34.200000000000003</v>
      </c>
      <c r="V33" s="192">
        <v>384.2</v>
      </c>
      <c r="W33" s="192">
        <v>0.3</v>
      </c>
      <c r="X33" s="192">
        <v>300.39999999999998</v>
      </c>
      <c r="Y33" s="192">
        <v>0.2</v>
      </c>
      <c r="Z33" s="192">
        <v>62.7</v>
      </c>
      <c r="AA33" s="192">
        <v>3.4</v>
      </c>
      <c r="AB33" s="192">
        <v>9.3000000000000007</v>
      </c>
      <c r="AC33" s="192">
        <v>0.9</v>
      </c>
    </row>
    <row r="34" spans="2:29" s="191" customFormat="1" ht="20.149999999999999" customHeight="1">
      <c r="B34" s="342" t="s">
        <v>489</v>
      </c>
      <c r="C34" s="342" t="s">
        <v>476</v>
      </c>
      <c r="D34" s="192">
        <v>3</v>
      </c>
      <c r="E34" s="193" t="s">
        <v>39</v>
      </c>
      <c r="F34" s="193" t="s">
        <v>39</v>
      </c>
      <c r="G34" s="193" t="s">
        <v>39</v>
      </c>
      <c r="H34" s="193" t="s">
        <v>39</v>
      </c>
      <c r="I34" s="193" t="s">
        <v>39</v>
      </c>
      <c r="J34" s="192">
        <v>0</v>
      </c>
      <c r="K34" s="192">
        <v>0.2</v>
      </c>
      <c r="L34" s="193" t="s">
        <v>39</v>
      </c>
      <c r="M34" s="193" t="s">
        <v>39</v>
      </c>
      <c r="N34" s="192">
        <v>0</v>
      </c>
      <c r="O34" s="193" t="s">
        <v>39</v>
      </c>
      <c r="P34" s="193" t="s">
        <v>39</v>
      </c>
      <c r="Q34" s="193" t="s">
        <v>39</v>
      </c>
      <c r="R34" s="192">
        <v>0</v>
      </c>
      <c r="S34" s="193" t="s">
        <v>39</v>
      </c>
      <c r="T34" s="193" t="s">
        <v>39</v>
      </c>
      <c r="U34" s="192">
        <v>0</v>
      </c>
      <c r="V34" s="193" t="s">
        <v>39</v>
      </c>
      <c r="W34" s="193" t="s">
        <v>39</v>
      </c>
      <c r="X34" s="193" t="s">
        <v>39</v>
      </c>
      <c r="Y34" s="193" t="s">
        <v>39</v>
      </c>
      <c r="Z34" s="193" t="s">
        <v>39</v>
      </c>
      <c r="AA34" s="193" t="s">
        <v>39</v>
      </c>
      <c r="AB34" s="193" t="s">
        <v>39</v>
      </c>
      <c r="AC34" s="193" t="s">
        <v>39</v>
      </c>
    </row>
    <row r="35" spans="2:29" s="191" customFormat="1" ht="20.149999999999999" customHeight="1">
      <c r="B35" s="342" t="s">
        <v>121</v>
      </c>
      <c r="C35" s="342" t="s">
        <v>476</v>
      </c>
      <c r="D35" s="192">
        <v>80.599999999999994</v>
      </c>
      <c r="E35" s="192">
        <v>59.3</v>
      </c>
      <c r="F35" s="193" t="s">
        <v>39</v>
      </c>
      <c r="G35" s="192">
        <v>4.2</v>
      </c>
      <c r="H35" s="192">
        <v>1.1000000000000001</v>
      </c>
      <c r="I35" s="193" t="s">
        <v>39</v>
      </c>
      <c r="J35" s="193" t="s">
        <v>39</v>
      </c>
      <c r="K35" s="193" t="s">
        <v>39</v>
      </c>
      <c r="L35" s="193" t="s">
        <v>39</v>
      </c>
      <c r="M35" s="193" t="s">
        <v>39</v>
      </c>
      <c r="N35" s="192">
        <v>2</v>
      </c>
      <c r="O35" s="192">
        <v>24.7</v>
      </c>
      <c r="P35" s="192">
        <v>0.3</v>
      </c>
      <c r="Q35" s="192">
        <v>0</v>
      </c>
      <c r="R35" s="192">
        <v>2.6</v>
      </c>
      <c r="S35" s="193" t="s">
        <v>39</v>
      </c>
      <c r="T35" s="192">
        <v>0.8</v>
      </c>
      <c r="U35" s="192">
        <v>0.5</v>
      </c>
      <c r="V35" s="192">
        <v>4.5999999999999996</v>
      </c>
      <c r="W35" s="193" t="s">
        <v>39</v>
      </c>
      <c r="X35" s="192">
        <v>0.7</v>
      </c>
      <c r="Y35" s="193" t="s">
        <v>39</v>
      </c>
      <c r="Z35" s="193" t="s">
        <v>39</v>
      </c>
      <c r="AA35" s="192">
        <v>0</v>
      </c>
      <c r="AB35" s="193" t="s">
        <v>39</v>
      </c>
      <c r="AC35" s="193" t="s">
        <v>39</v>
      </c>
    </row>
    <row r="36" spans="2:29" s="191" customFormat="1" ht="20.149999999999999" customHeight="1">
      <c r="B36" s="344" t="s">
        <v>490</v>
      </c>
      <c r="C36" s="344" t="s">
        <v>476</v>
      </c>
      <c r="D36" s="192">
        <v>2360.6999999999998</v>
      </c>
      <c r="E36" s="192">
        <v>1803.7</v>
      </c>
      <c r="F36" s="192">
        <v>9.5</v>
      </c>
      <c r="G36" s="192">
        <v>91.7</v>
      </c>
      <c r="H36" s="192">
        <v>65.400000000000006</v>
      </c>
      <c r="I36" s="192">
        <v>2.8</v>
      </c>
      <c r="J36" s="192">
        <v>72.3</v>
      </c>
      <c r="K36" s="192">
        <v>72.5</v>
      </c>
      <c r="L36" s="192">
        <v>33.5</v>
      </c>
      <c r="M36" s="192">
        <v>0.8</v>
      </c>
      <c r="N36" s="192">
        <v>234</v>
      </c>
      <c r="O36" s="192">
        <v>272.5</v>
      </c>
      <c r="P36" s="192">
        <v>75.099999999999994</v>
      </c>
      <c r="Q36" s="192">
        <v>70.900000000000006</v>
      </c>
      <c r="R36" s="192">
        <v>79.099999999999994</v>
      </c>
      <c r="S36" s="192">
        <v>22.6</v>
      </c>
      <c r="T36" s="192">
        <v>437.9</v>
      </c>
      <c r="U36" s="192">
        <v>557.6</v>
      </c>
      <c r="V36" s="192">
        <v>305.8</v>
      </c>
      <c r="W36" s="192">
        <v>23.5</v>
      </c>
      <c r="X36" s="192">
        <v>898.2</v>
      </c>
      <c r="Y36" s="192">
        <v>1.8</v>
      </c>
      <c r="Z36" s="192">
        <v>268.3</v>
      </c>
      <c r="AA36" s="192">
        <v>10.9</v>
      </c>
      <c r="AB36" s="192">
        <v>30.6</v>
      </c>
      <c r="AC36" s="192">
        <v>5</v>
      </c>
    </row>
    <row r="38" spans="2:29">
      <c r="B38" s="194" t="s">
        <v>638</v>
      </c>
      <c r="C38" s="397"/>
      <c r="D38" s="335"/>
    </row>
    <row r="39" spans="2:29">
      <c r="C39" s="335" t="s">
        <v>454</v>
      </c>
      <c r="D39" s="335" t="s">
        <v>455</v>
      </c>
    </row>
    <row r="40" spans="2:29">
      <c r="B40" s="182" t="s">
        <v>453</v>
      </c>
      <c r="C40" s="183">
        <f>SUM('2019 KESIS Energy Balance'!Z63:AE64)</f>
        <v>162.25</v>
      </c>
      <c r="D40" s="184">
        <f>C40/SUM($C$40:$C$42)</f>
        <v>0.53352756257645306</v>
      </c>
    </row>
    <row r="41" spans="2:29">
      <c r="B41" s="182" t="s">
        <v>424</v>
      </c>
      <c r="C41" s="183">
        <f>SUM('2019 KESIS Energy Balance'!AF63:AH64)</f>
        <v>84.221000000000004</v>
      </c>
      <c r="D41" s="184">
        <f>C41/SUM($C$40:$C$42)</f>
        <v>0.27694437502466229</v>
      </c>
    </row>
    <row r="42" spans="2:29">
      <c r="B42" s="182" t="s">
        <v>425</v>
      </c>
      <c r="C42" s="183">
        <f>SUM('2019 KESIS Energy Balance'!W63:Y64)</f>
        <v>57.636999999999993</v>
      </c>
      <c r="D42" s="184">
        <f>C42/SUM($C$40:$C$42)</f>
        <v>0.18952806239888459</v>
      </c>
    </row>
  </sheetData>
  <mergeCells count="3">
    <mergeCell ref="B18:B19"/>
    <mergeCell ref="C18:C19"/>
    <mergeCell ref="D18:AC18"/>
  </mergeCells>
  <phoneticPr fontId="3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03C9-809F-4A3B-A260-8000A6E54F0D}">
  <dimension ref="B2:N48"/>
  <sheetViews>
    <sheetView workbookViewId="0">
      <selection activeCell="I6" sqref="I6"/>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16384" width="8.6640625" style="148"/>
  </cols>
  <sheetData>
    <row r="2" spans="2:14" ht="16">
      <c r="B2" s="334" t="s">
        <v>637</v>
      </c>
    </row>
    <row r="4" spans="2:14">
      <c r="B4" s="194" t="s">
        <v>639</v>
      </c>
    </row>
    <row r="5" spans="2:14" s="348" customFormat="1" ht="29">
      <c r="B5" s="345"/>
      <c r="C5" s="345" t="s">
        <v>654</v>
      </c>
      <c r="D5" s="345" t="s">
        <v>643</v>
      </c>
      <c r="E5" s="345" t="s">
        <v>417</v>
      </c>
      <c r="F5" s="399" t="s">
        <v>418</v>
      </c>
      <c r="G5" s="399" t="s">
        <v>419</v>
      </c>
      <c r="H5" s="399" t="s">
        <v>420</v>
      </c>
      <c r="I5" s="399" t="s">
        <v>421</v>
      </c>
      <c r="J5" s="399" t="s">
        <v>422</v>
      </c>
      <c r="K5" s="399" t="s">
        <v>423</v>
      </c>
      <c r="L5" s="399" t="s">
        <v>424</v>
      </c>
      <c r="M5" s="399" t="s">
        <v>425</v>
      </c>
      <c r="N5" s="399" t="s">
        <v>426</v>
      </c>
    </row>
    <row r="6" spans="2:14" s="348" customFormat="1">
      <c r="B6" s="349" t="s">
        <v>2</v>
      </c>
      <c r="C6" s="352" t="str">
        <f>VLOOKUP($B6,About!$B$22:$E$46,3,0)</f>
        <v>EndUse&gt;Industry&gt;agriculture and fishery</v>
      </c>
      <c r="D6" s="400">
        <f>VLOOKUP($B6,About!$B$22:$E$46,4,0)</f>
        <v>0</v>
      </c>
      <c r="E6" s="354">
        <f>SUM('2019 KESIS Energy Balance'!BH51,'2019 KESIS Energy Balance'!BH52)/SUM('2019 KESIS Energy Balance'!BH51:BH53,'2019 KESIS Energy Balance'!BH55:BH58,'2019 KESIS Energy Balance'!BH60,'2019 KESIS Energy Balance'!BH65:BH66)</f>
        <v>0.24518732467066875</v>
      </c>
      <c r="F6" s="354">
        <f>SUM('2019 KESIS Energy Balance'!D51:P51)/SUM('2019 KESIS Energy Balance'!D51:P53,'2019 KESIS Energy Balance'!D55:P58,'2019 KESIS Energy Balance'!D60:P60,'2019 KESIS Energy Balance'!D65:P66)</f>
        <v>1.1245283295027787E-2</v>
      </c>
      <c r="G6" s="355">
        <f>SUM('2019 KESIS Energy Balance'!Q51:R51)/SUM('2019 KESIS Energy Balance'!Q51:R53,'2019 KESIS Energy Balance'!Q55:R58,'2019 KESIS Energy Balance'!Q60:R60,'2019 KESIS Energy Balance'!Q65:R66)</f>
        <v>1.7271178993865361E-5</v>
      </c>
      <c r="H6" s="354">
        <f>SUM('2019 KESIS Energy Balance'!AP51:AX52)/SUM('2019 KESIS Energy Balance'!AP51:AX53,'2019 KESIS Energy Balance'!AP55:AX58,'2019 KESIS Energy Balance'!AP60:AX60,'2019 KESIS Energy Balance'!AP65:AX66)</f>
        <v>6.4885741127741509E-2</v>
      </c>
      <c r="I6" s="354">
        <f>SUM('2019 KESIS Energy Balance'!Z51:AE52)/SUM('2019 KESIS Energy Balance'!Z51:AE53,'2019 KESIS Energy Balance'!Z55:AE58,'2019 KESIS Energy Balance'!Z60:AE60,'2019 KESIS Energy Balance'!Z65:AE66)</f>
        <v>0.52772283732120484</v>
      </c>
      <c r="J6" s="355">
        <f>'2019 KESIS Energy Balance'!BI51/SUM('2019 KESIS Energy Balance'!BI51:BI53,'2019 KESIS Energy Balance'!BI55:BI58,'2019 KESIS Energy Balance'!BI60,'2019 KESIS Energy Balance'!BI65:BI66)</f>
        <v>0</v>
      </c>
      <c r="K6" s="349" t="s">
        <v>434</v>
      </c>
      <c r="L6" s="354">
        <f>SUM('2019 KESIS Energy Balance'!AF51:AH52)/SUM('2019 KESIS Energy Balance'!AF51:AH53,'2019 KESIS Energy Balance'!AF55:AH58,'2019 KESIS Energy Balance'!AF60:AH60,'2019 KESIS Energy Balance'!AF65:AH66)</f>
        <v>7.2250152556777844E-2</v>
      </c>
      <c r="M6" s="354">
        <f>SUM('2019 KESIS Energy Balance'!W51:Y52)/SUM('2019 KESIS Energy Balance'!W51:Y53,'2019 KESIS Energy Balance'!W55:Y58,'2019 KESIS Energy Balance'!W60:Y60,'2019 KESIS Energy Balance'!W65:Y66)</f>
        <v>6.2617354256935759E-3</v>
      </c>
      <c r="N6" s="349" t="s">
        <v>434</v>
      </c>
    </row>
    <row r="7" spans="2:14" s="348" customFormat="1" ht="29">
      <c r="B7" s="349" t="s">
        <v>5</v>
      </c>
      <c r="C7" s="352" t="str">
        <f>VLOOKUP($B7,About!$B$22:$E$46,3,0)</f>
        <v>EndUse&gt;Industry&gt;mining(exc. Coal mining)</v>
      </c>
      <c r="D7" s="400">
        <f>VLOOKUP($B7,About!$B$22:$E$46,4,0)</f>
        <v>0</v>
      </c>
      <c r="E7" s="354">
        <f>'2019 KESIS Energy Balance'!BH53/SUM('2019 KESIS Energy Balance'!BH51:BH53,'2019 KESIS Energy Balance'!BH55:BH58,'2019 KESIS Energy Balance'!BH60,'2019 KESIS Energy Balance'!BH65:BH66)</f>
        <v>2.1147186600081816E-2</v>
      </c>
      <c r="F7" s="401">
        <f>SUM('2019 KESIS Energy Balance'!D53:P53)/SUM('2019 KESIS Energy Balance'!D51:P53,'2019 KESIS Energy Balance'!D55:P58,'2019 KESIS Energy Balance'!D60:P60,'2019 KESIS Energy Balance'!D65:P66)</f>
        <v>0</v>
      </c>
      <c r="G7" s="402">
        <f>SUM('2019 KESIS Energy Balance'!Q53:R53)/SUM('2019 KESIS Energy Balance'!Q51:R53,'2019 KESIS Energy Balance'!Q55:R58,'2019 KESIS Energy Balance'!Q60:R60,'2019 KESIS Energy Balance'!Q65:R66)</f>
        <v>0</v>
      </c>
      <c r="H7" s="354">
        <f>SUM('2019 KESIS Energy Balance'!AP53:AX53)/SUM('2019 KESIS Energy Balance'!AP51:AX53,'2019 KESIS Energy Balance'!AP55:AX58,'2019 KESIS Energy Balance'!AP60:AX60,'2019 KESIS Energy Balance'!AP65:AX66)</f>
        <v>2.8951339071810415E-5</v>
      </c>
      <c r="I7" s="354">
        <f>SUM('2019 KESIS Energy Balance'!Z53:AE53)/SUM('2019 KESIS Energy Balance'!Z51:AE53,'2019 KESIS Energy Balance'!Z55:AE58,'2019 KESIS Energy Balance'!Z60:AE60,'2019 KESIS Energy Balance'!Z65:AE66)</f>
        <v>1.3689642221595119E-2</v>
      </c>
      <c r="J7" s="355">
        <f>'2019 KESIS Energy Balance'!BI53/SUM('2019 KESIS Energy Balance'!BI51:BI53,'2019 KESIS Energy Balance'!BI55:BI58,'2019 KESIS Energy Balance'!BI60,'2019 KESIS Energy Balance'!BI65:BI66)</f>
        <v>0</v>
      </c>
      <c r="K7" s="349" t="s">
        <v>433</v>
      </c>
      <c r="L7" s="354">
        <f>SUM('2019 KESIS Energy Balance'!AF53:AH53)/SUM('2019 KESIS Energy Balance'!AF51:AH53,'2019 KESIS Energy Balance'!AF55:AH58,'2019 KESIS Energy Balance'!AF60:AH60,'2019 KESIS Energy Balance'!AF65:AH66)</f>
        <v>9.4778778845214309E-3</v>
      </c>
      <c r="M7" s="354">
        <f>SUM('2019 KESIS Energy Balance'!W53:Z53)/SUM('2019 KESIS Energy Balance'!W51:Y53,'2019 KESIS Energy Balance'!W55:Y58,'2019 KESIS Energy Balance'!W60:Y60,'2019 KESIS Energy Balance'!W65:Y66)</f>
        <v>2.3007295411968053E-3</v>
      </c>
      <c r="N7" s="349" t="s">
        <v>433</v>
      </c>
    </row>
    <row r="8" spans="2:14" s="348" customFormat="1" ht="29">
      <c r="B8" s="349" t="s">
        <v>6</v>
      </c>
      <c r="C8" s="352" t="str">
        <f>VLOOKUP($B8,About!$B$22:$E$46,3,0)</f>
        <v>EndUse&gt;Industry&gt;food and tobacco</v>
      </c>
      <c r="D8" s="400">
        <f>VLOOKUP($B8,About!$B$22:$E$46,4,0)</f>
        <v>0</v>
      </c>
      <c r="E8" s="354">
        <f>'2019 KESIS Energy Balance'!BH55/SUM('2019 KESIS Energy Balance'!BH51:BH53,'2019 KESIS Energy Balance'!BH55:BH58,'2019 KESIS Energy Balance'!BH60,'2019 KESIS Energy Balance'!BH65:BH66)</f>
        <v>0.19424912379612064</v>
      </c>
      <c r="F8" s="401">
        <f>SUM('2019 KESIS Energy Balance'!D55:P55)/SUM('2019 KESIS Energy Balance'!D51:P53,'2019 KESIS Energy Balance'!D55:P58,'2019 KESIS Energy Balance'!D60:P60,'2019 KESIS Energy Balance'!D65:P66)</f>
        <v>0</v>
      </c>
      <c r="G8" s="402">
        <f>SUM('2019 KESIS Energy Balance'!Q55:R55)/SUM('2019 KESIS Energy Balance'!Q51:R53,'2019 KESIS Energy Balance'!Q55:R58,'2019 KESIS Energy Balance'!Q60:R60,'2019 KESIS Energy Balance'!Q65:R66)</f>
        <v>0.34223936421841389</v>
      </c>
      <c r="H8" s="354">
        <f>SUM('2019 KESIS Energy Balance'!AP55:AX55)/SUM('2019 KESIS Energy Balance'!AP51:AX53,'2019 KESIS Energy Balance'!AP55:AX58,'2019 KESIS Energy Balance'!AP60:AX60,'2019 KESIS Energy Balance'!AP65:AX66)</f>
        <v>2.4516476448326923E-2</v>
      </c>
      <c r="I8" s="354">
        <f>SUM('2019 KESIS Energy Balance'!Z55:AE55)/SUM('2019 KESIS Energy Balance'!Z51:AE53,'2019 KESIS Energy Balance'!Z55:AE58,'2019 KESIS Energy Balance'!Z60:AE60,'2019 KESIS Energy Balance'!Z65:AE66)</f>
        <v>1.5778228870258485E-2</v>
      </c>
      <c r="J8" s="355">
        <f>'2019 KESIS Energy Balance'!BI55/SUM('2019 KESIS Energy Balance'!BI51:BI53,'2019 KESIS Energy Balance'!BI55:BI58,'2019 KESIS Energy Balance'!BI60,'2019 KESIS Energy Balance'!BI65:BI66)</f>
        <v>0.20561907933404644</v>
      </c>
      <c r="K8" s="349" t="s">
        <v>433</v>
      </c>
      <c r="L8" s="354">
        <f>SUM('2019 KESIS Energy Balance'!AF55:AH55)/SUM('2019 KESIS Energy Balance'!AF51:AH53,'2019 KESIS Energy Balance'!AF55:AH58,'2019 KESIS Energy Balance'!AF60:AH60,'2019 KESIS Energy Balance'!AF65:AH66)</f>
        <v>4.2177570558661996E-2</v>
      </c>
      <c r="M8" s="354">
        <f>SUM('2019 KESIS Energy Balance'!W55:Y55)/SUM('2019 KESIS Energy Balance'!W51:Y53,'2019 KESIS Energy Balance'!W55:Y58,'2019 KESIS Energy Balance'!W60:Y60,'2019 KESIS Energy Balance'!W65:Y66)</f>
        <v>2.605930532673769E-2</v>
      </c>
      <c r="N8" s="349" t="s">
        <v>433</v>
      </c>
    </row>
    <row r="9" spans="2:14" s="348" customFormat="1" ht="29">
      <c r="B9" s="349" t="s">
        <v>7</v>
      </c>
      <c r="C9" s="352" t="str">
        <f>VLOOKUP($B9,About!$B$22:$E$46,3,0)</f>
        <v>EndUse&gt;Industry&gt;fiber and leather</v>
      </c>
      <c r="D9" s="400">
        <f>VLOOKUP($B9,About!$B$22:$E$46,4,0)</f>
        <v>0</v>
      </c>
      <c r="E9" s="354">
        <f>'2019 KESIS Energy Balance'!BH56/SUM('2019 KESIS Energy Balance'!BH51:BH53,'2019 KESIS Energy Balance'!BH55:BH58,'2019 KESIS Energy Balance'!BH60,'2019 KESIS Energy Balance'!BH65:BH66)</f>
        <v>0.14636678331811279</v>
      </c>
      <c r="F9" s="401">
        <f>SUM('2019 KESIS Energy Balance'!D56:P56)/SUM('2019 KESIS Energy Balance'!D51:P53,'2019 KESIS Energy Balance'!D55:P58,'2019 KESIS Energy Balance'!D60:P60,'2019 KESIS Energy Balance'!D65:P66)</f>
        <v>9.4724608667475202E-2</v>
      </c>
      <c r="G9" s="402">
        <f>SUM('2019 KESIS Energy Balance'!Q56:R56)/SUM('2019 KESIS Energy Balance'!Q51:R53,'2019 KESIS Energy Balance'!Q55:R58,'2019 KESIS Energy Balance'!Q60:R60,'2019 KESIS Energy Balance'!Q65:R66)</f>
        <v>0.10993231804075747</v>
      </c>
      <c r="H9" s="354">
        <f>SUM('2019 KESIS Energy Balance'!AP56:AX56)/SUM('2019 KESIS Energy Balance'!AP51:AX53,'2019 KESIS Energy Balance'!AP55:AX58,'2019 KESIS Energy Balance'!AP60:AX60,'2019 KESIS Energy Balance'!AP65:AX66)</f>
        <v>5.290326440823704E-2</v>
      </c>
      <c r="I9" s="354">
        <f>SUM('2019 KESIS Energy Balance'!Z56:AE56)/SUM('2019 KESIS Energy Balance'!Z51:AE53,'2019 KESIS Energy Balance'!Z55:AE58,'2019 KESIS Energy Balance'!Z60:AE60,'2019 KESIS Energy Balance'!Z65:AE66)</f>
        <v>2.8583268912864821E-3</v>
      </c>
      <c r="J9" s="355">
        <f>'2019 KESIS Energy Balance'!BI56/SUM('2019 KESIS Energy Balance'!BI51:BI53,'2019 KESIS Energy Balance'!BI55:BI58,'2019 KESIS Energy Balance'!BI60,'2019 KESIS Energy Balance'!BI65:BI66)</f>
        <v>0.38832509510663149</v>
      </c>
      <c r="K9" s="349" t="s">
        <v>433</v>
      </c>
      <c r="L9" s="354">
        <f>SUM('2019 KESIS Energy Balance'!AF56:AH56)/SUM('2019 KESIS Energy Balance'!AF51:AH53,'2019 KESIS Energy Balance'!AF55:AH58,'2019 KESIS Energy Balance'!AF60:AH60,'2019 KESIS Energy Balance'!AF65:AH66)</f>
        <v>3.2802933514742234E-2</v>
      </c>
      <c r="M9" s="354">
        <f>SUM('2019 KESIS Energy Balance'!W56:Y56)/SUM('2019 KESIS Energy Balance'!W51:Y53,'2019 KESIS Energy Balance'!W55:Y58,'2019 KESIS Energy Balance'!W60:Y60,'2019 KESIS Energy Balance'!W65:Y66)</f>
        <v>4.1624129633694874E-3</v>
      </c>
      <c r="N9" s="349" t="s">
        <v>433</v>
      </c>
    </row>
    <row r="10" spans="2:14" s="348" customFormat="1">
      <c r="B10" s="349" t="s">
        <v>8</v>
      </c>
      <c r="C10" s="352" t="str">
        <f>VLOOKUP($B10,About!$B$22:$E$46,3,0)</f>
        <v>EndUse&gt;Industry&gt;wood and wood products</v>
      </c>
      <c r="D10" s="400">
        <f>VLOOKUP($B10,About!$B$22:$E$46,4,0)</f>
        <v>0</v>
      </c>
      <c r="E10" s="354">
        <f>'2019 KESIS Energy Balance'!BH57/SUM('2019 KESIS Energy Balance'!BH51:BH53,'2019 KESIS Energy Balance'!BH55:BH58,'2019 KESIS Energy Balance'!BH60,'2019 KESIS Energy Balance'!BH65:BH66)</f>
        <v>2.4576544706291909E-2</v>
      </c>
      <c r="F10" s="403">
        <f>SUM('2019 KESIS Energy Balance'!D57:P57)/SUM('2019 KESIS Energy Balance'!D51:P53,'2019 KESIS Energy Balance'!D55:P58,'2019 KESIS Energy Balance'!D60:P60,'2019 KESIS Energy Balance'!D65:P66)</f>
        <v>0</v>
      </c>
      <c r="G10" s="402">
        <f>SUM('2019 KESIS Energy Balance'!Q57:R57)/SUM('2019 KESIS Energy Balance'!Q51:R53,'2019 KESIS Energy Balance'!Q55:R58,'2019 KESIS Energy Balance'!Q60:R60,'2019 KESIS Energy Balance'!Q65:R66)</f>
        <v>1.1373703239862556E-2</v>
      </c>
      <c r="H10" s="354">
        <f>SUM('2019 KESIS Energy Balance'!AP57:AX57)/SUM('2019 KESIS Energy Balance'!AP51:AX53,'2019 KESIS Energy Balance'!AP55:AX58,'2019 KESIS Energy Balance'!AP60:AX60,'2019 KESIS Energy Balance'!AP65:AX66)</f>
        <v>3.2626711566976753E-2</v>
      </c>
      <c r="I10" s="354">
        <f>SUM('2019 KESIS Energy Balance'!Z57:AE57)/SUM('2019 KESIS Energy Balance'!Z51:AE53,'2019 KESIS Energy Balance'!Z55:AE58,'2019 KESIS Energy Balance'!Z60:AE60,'2019 KESIS Energy Balance'!Z65:AE66)</f>
        <v>4.4746574490651351E-4</v>
      </c>
      <c r="J10" s="355">
        <f>'2019 KESIS Energy Balance'!BI57/SUM('2019 KESIS Energy Balance'!BI51:BI53,'2019 KESIS Energy Balance'!BI55:BI58,'2019 KESIS Energy Balance'!BI60,'2019 KESIS Energy Balance'!BI65:BI66)</f>
        <v>1.3415444488265709E-2</v>
      </c>
      <c r="K10" s="349" t="s">
        <v>433</v>
      </c>
      <c r="L10" s="354">
        <f>SUM('2019 KESIS Energy Balance'!AF57:AH57)/SUM('2019 KESIS Energy Balance'!AF51:AH53,'2019 KESIS Energy Balance'!AF55:AH58,'2019 KESIS Energy Balance'!AF60:AH60,'2019 KESIS Energy Balance'!AF65:AH66)</f>
        <v>2.3118573949017459E-3</v>
      </c>
      <c r="M10" s="354">
        <f>SUM('2019 KESIS Energy Balance'!W57:Y57)/SUM('2019 KESIS Energy Balance'!W51:Y53,'2019 KESIS Energy Balance'!W55:Y58,'2019 KESIS Energy Balance'!W60:Y60,'2019 KESIS Energy Balance'!W65:Y66)</f>
        <v>2.5682066671071333E-4</v>
      </c>
      <c r="N10" s="349" t="s">
        <v>433</v>
      </c>
    </row>
    <row r="11" spans="2:14" s="348" customFormat="1">
      <c r="B11" s="349" t="s">
        <v>9</v>
      </c>
      <c r="C11" s="352" t="str">
        <f>VLOOKUP($B11,About!$B$22:$E$46,3,0)</f>
        <v>EndUse&gt;Industry&gt;paper and printing</v>
      </c>
      <c r="D11" s="400">
        <f>VLOOKUP($B11,About!$B$22:$E$46,4,0)</f>
        <v>0</v>
      </c>
      <c r="E11" s="354">
        <f>'2019 KESIS Energy Balance'!BH58/SUM('2019 KESIS Energy Balance'!BH51:BH53,'2019 KESIS Energy Balance'!BH55:BH58,'2019 KESIS Energy Balance'!BH60,'2019 KESIS Energy Balance'!BH65:BH66)</f>
        <v>0.14030893713952816</v>
      </c>
      <c r="F11" s="401">
        <f>SUM('2019 KESIS Energy Balance'!D58:P58)/SUM('2019 KESIS Energy Balance'!D51:P53,'2019 KESIS Energy Balance'!D55:P58,'2019 KESIS Energy Balance'!D60:P60,'2019 KESIS Energy Balance'!D65:P66)</f>
        <v>0</v>
      </c>
      <c r="G11" s="402">
        <f>SUM('2019 KESIS Energy Balance'!Q58:R58)/SUM('2019 KESIS Energy Balance'!Q51:R53,'2019 KESIS Energy Balance'!Q55:R58,'2019 KESIS Energy Balance'!Q60:R60,'2019 KESIS Energy Balance'!Q65:R66)</f>
        <v>0.12327956941687025</v>
      </c>
      <c r="H11" s="354">
        <f>SUM('2019 KESIS Energy Balance'!AP58:AX58)/SUM('2019 KESIS Energy Balance'!AP51:AX53,'2019 KESIS Energy Balance'!AP55:AX58,'2019 KESIS Energy Balance'!AP60:AX60,'2019 KESIS Energy Balance'!AP65:AX66)</f>
        <v>0.28959638455677666</v>
      </c>
      <c r="I11" s="354">
        <f>SUM('2019 KESIS Energy Balance'!Z58:AE58)/SUM('2019 KESIS Energy Balance'!Z51:AE53,'2019 KESIS Energy Balance'!Z55:AE58,'2019 KESIS Energy Balance'!Z60:AE60,'2019 KESIS Energy Balance'!Z65:AE66)</f>
        <v>1.387846202346241E-3</v>
      </c>
      <c r="J11" s="355">
        <f>'2019 KESIS Energy Balance'!BI58/SUM('2019 KESIS Energy Balance'!BI51:BI53,'2019 KESIS Energy Balance'!BI55:BI58,'2019 KESIS Energy Balance'!BI60,'2019 KESIS Energy Balance'!BI65:BI66)</f>
        <v>0.39205263052896017</v>
      </c>
      <c r="K11" s="349" t="s">
        <v>433</v>
      </c>
      <c r="L11" s="354">
        <f>SUM('2019 KESIS Energy Balance'!AF58:AH58)/SUM('2019 KESIS Energy Balance'!AF51:AH53,'2019 KESIS Energy Balance'!AF55:AH58,'2019 KESIS Energy Balance'!AF60:AH60,'2019 KESIS Energy Balance'!AF65:AH66)</f>
        <v>3.3577239819254784E-2</v>
      </c>
      <c r="M11" s="354">
        <f>SUM('2019 KESIS Energy Balance'!W58:Y58)/SUM('2019 KESIS Energy Balance'!W51:Y53,'2019 KESIS Energy Balance'!W55:Y58,'2019 KESIS Energy Balance'!W60:Y60,'2019 KESIS Energy Balance'!W65:Y66)</f>
        <v>5.6692362941950002E-3</v>
      </c>
      <c r="N11" s="349" t="s">
        <v>433</v>
      </c>
    </row>
    <row r="12" spans="2:14" s="348" customFormat="1">
      <c r="B12" s="408" t="s">
        <v>13</v>
      </c>
      <c r="C12" s="409" t="str">
        <f>VLOOKUP($B12,About!$B$22:$E$46,3,0)</f>
        <v>EndUse&gt;Industry&gt;non-metallic minerals</v>
      </c>
      <c r="D12" s="410" t="str">
        <f>VLOOKUP($B12,About!$B$22:$E$46,4,0)</f>
        <v>Glass and glassware manufacturing</v>
      </c>
      <c r="E12" s="411">
        <f>'2019 KESIS Energy Balance'!BH60/SUM('2019 KESIS Energy Balance'!BH51:BH53,'2019 KESIS Energy Balance'!BH55:BH58,'2019 KESIS Energy Balance'!BH60,'2019 KESIS Energy Balance'!BH65:BH66)*SUM(D42)/SUM(D42:H42)</f>
        <v>4.7190059339062639E-2</v>
      </c>
      <c r="F12" s="411">
        <f>SUM('2019 KESIS Energy Balance'!D60:P60)/SUM('2019 KESIS Energy Balance'!D51:P53,'2019 KESIS Energy Balance'!D55:P58,'2019 KESIS Energy Balance'!D60:P60,'2019 KESIS Energy Balance'!D65:P66)*SUM(D27)/SUM(D27:H27)</f>
        <v>0</v>
      </c>
      <c r="G12" s="412">
        <f>SUM('2019 KESIS Energy Balance'!Q60:R60)/SUM('2019 KESIS Energy Balance'!Q51:R53,'2019 KESIS Energy Balance'!Q55:R58,'2019 KESIS Energy Balance'!Q60:R60,'2019 KESIS Energy Balance'!Q65:R66)*SUM(D39)/SUM(D39:H39)</f>
        <v>9.8699459275715454E-2</v>
      </c>
      <c r="H12" s="411">
        <f>SUM('2019 KESIS Energy Balance'!AP60:AX60)/SUM('2019 KESIS Energy Balance'!AP51:AX53,'2019 KESIS Energy Balance'!AP55:AX58,'2019 KESIS Energy Balance'!AP60:AX60,'2019 KESIS Energy Balance'!AP65:AX66)*SUM(D40)/SUM(D40:H40)</f>
        <v>0</v>
      </c>
      <c r="I12" s="411">
        <f>SUM('2019 KESIS Energy Balance'!Z60:AE60)/SUM('2019 KESIS Energy Balance'!Z51:AE53,'2019 KESIS Energy Balance'!Z55:AE58,'2019 KESIS Energy Balance'!Z60:AE60,'2019 KESIS Energy Balance'!Z65:AE66)*SUM(D29:D31)/SUM(D29:H31)</f>
        <v>4.9108612939415528E-4</v>
      </c>
      <c r="J12" s="413">
        <f>'2019 KESIS Energy Balance'!BI60/SUM('2019 KESIS Energy Balance'!BI51:BI53,'2019 KESIS Energy Balance'!BI55:BI58,'2019 KESIS Energy Balance'!BI60,'2019 KESIS Energy Balance'!BI65:BI66)*SUM(D41)/SUM(D41:H41)</f>
        <v>2.3368782812878752E-5</v>
      </c>
      <c r="K12" s="411" t="s">
        <v>434</v>
      </c>
      <c r="L12" s="411">
        <f>SUM('2019 KESIS Energy Balance'!AF60:AH60)/SUM('2019 KESIS Energy Balance'!AF51:AH53,'2019 KESIS Energy Balance'!AF55:AH58,'2019 KESIS Energy Balance'!AF60:AH60,'2019 KESIS Energy Balance'!AF65:AH66)*SUM(D32:D34)/SUM(D32:H34)</f>
        <v>0.41954224422056896</v>
      </c>
      <c r="M12" s="411">
        <f>SUM('2019 KESIS Energy Balance'!W60:Y60)/SUM('2019 KESIS Energy Balance'!W51:Y53,'2019 KESIS Energy Balance'!W55:Y58,'2019 KESIS Energy Balance'!W60:Y60,'2019 KESIS Energy Balance'!W65:Y66)*SUM(D36:D37)/SUM(D36:H37)</f>
        <v>6.0299450468703298E-4</v>
      </c>
      <c r="N12" s="411" t="s">
        <v>434</v>
      </c>
    </row>
    <row r="13" spans="2:14" s="348" customFormat="1" ht="43.5">
      <c r="B13" s="414" t="s">
        <v>14</v>
      </c>
      <c r="C13" s="415" t="str">
        <f>VLOOKUP($B13,About!$B$22:$E$46,3,0)</f>
        <v>EndUse&gt;Industry&gt;non-metallic minerals</v>
      </c>
      <c r="D13" s="416" t="str">
        <f>VLOOKUP($B13,About!$B$22:$E$46,4,0)</f>
        <v>Refractory and non-refractory ceramic products manufacturing business, cement, lime, plaster and its products manufacturing business, cement manufacturing business, other non-metallic minerals product manufacturing business</v>
      </c>
      <c r="E13" s="417">
        <f>'2019 KESIS Energy Balance'!BH60/SUM('2019 KESIS Energy Balance'!BH51:BH53,'2019 KESIS Energy Balance'!BH55:BH58,'2019 KESIS Energy Balance'!BH60,'2019 KESIS Energy Balance'!BH65:BH66)*(1-SUM(D42)/SUM(D42:H42))</f>
        <v>0.11892728945655964</v>
      </c>
      <c r="F13" s="417">
        <f>SUM('2019 KESIS Energy Balance'!D60:P60)/SUM('2019 KESIS Energy Balance'!D51:P53,'2019 KESIS Energy Balance'!D55:P58,'2019 KESIS Energy Balance'!D60:P60,'2019 KESIS Energy Balance'!D65:P66)*(1-SUM(D27)/SUM(D27:H27))</f>
        <v>0.48002548372525877</v>
      </c>
      <c r="G13" s="418">
        <f>SUM('2019 KESIS Energy Balance'!Q60:R60)/SUM('2019 KESIS Energy Balance'!Q51:R53,'2019 KESIS Energy Balance'!Q55:R58,'2019 KESIS Energy Balance'!Q60:R60,'2019 KESIS Energy Balance'!Q65:R66)*(1-SUM(D39)/SUM(D39:H39))</f>
        <v>0.15332032085796346</v>
      </c>
      <c r="H13" s="417">
        <f>SUM('2019 KESIS Energy Balance'!AP60:AX60)/SUM('2019 KESIS Energy Balance'!AP51:AX53,'2019 KESIS Energy Balance'!AP55:AX58,'2019 KESIS Energy Balance'!AP60:AX60,'2019 KESIS Energy Balance'!AP65:AX66)*(1-SUM(D40)/SUM(D40:H40))</f>
        <v>0.33752436134552311</v>
      </c>
      <c r="I13" s="417">
        <f>SUM('2019 KESIS Energy Balance'!Z60:AE60)/SUM('2019 KESIS Energy Balance'!Z51:AE53,'2019 KESIS Energy Balance'!Z55:AE58,'2019 KESIS Energy Balance'!Z60:AE60,'2019 KESIS Energy Balance'!Z65:AE66)*(1-SUM(D29:D31)/SUM(D29:H31))</f>
        <v>5.680229563325729E-2</v>
      </c>
      <c r="J13" s="419">
        <f>'2019 KESIS Energy Balance'!BI60/SUM('2019 KESIS Energy Balance'!BI51:BI53,'2019 KESIS Energy Balance'!BI55:BI58,'2019 KESIS Energy Balance'!BI60,'2019 KESIS Energy Balance'!BI65:BI66)*(1-SUM(D41)/SUM(D41:H41))</f>
        <v>4.8918652021626174E-4</v>
      </c>
      <c r="K13" s="417" t="s">
        <v>434</v>
      </c>
      <c r="L13" s="417">
        <f>SUM('2019 KESIS Energy Balance'!AF60:AH60)/SUM('2019 KESIS Energy Balance'!AF51:AH53,'2019 KESIS Energy Balance'!AF55:AH58,'2019 KESIS Energy Balance'!AF60:AH60,'2019 KESIS Energy Balance'!AF65:AH66)*(1-SUM(D32:D34)/SUM(D32:H34))</f>
        <v>6.7098206646930614E-2</v>
      </c>
      <c r="M13" s="417">
        <f>SUM('2019 KESIS Energy Balance'!W60:Y60)/SUM('2019 KESIS Energy Balance'!W51:Y53,'2019 KESIS Energy Balance'!W55:Y58,'2019 KESIS Energy Balance'!W60:Y60,'2019 KESIS Energy Balance'!W65:Y66)*(1-SUM(D36:D37)/SUM(D36:H37))</f>
        <v>1.6682847963007914E-2</v>
      </c>
      <c r="N13" s="417" t="s">
        <v>434</v>
      </c>
    </row>
    <row r="14" spans="2:14" s="348" customFormat="1">
      <c r="B14" s="349" t="s">
        <v>23</v>
      </c>
      <c r="C14" s="352" t="str">
        <f>VLOOKUP($B14,About!$B$22:$E$46,3,0)</f>
        <v>EndUse&gt;Industry&gt;other manufacturing</v>
      </c>
      <c r="D14" s="400">
        <f>VLOOKUP($B14,About!$B$22:$E$46,4,0)</f>
        <v>0</v>
      </c>
      <c r="E14" s="401">
        <f>'2019 KESIS Energy Balance'!BH65/SUM('2019 KESIS Energy Balance'!BH51:BH53,'2019 KESIS Energy Balance'!BH55:BH58,'2019 KESIS Energy Balance'!BH60,'2019 KESIS Energy Balance'!BH65:BH66)</f>
        <v>6.1909016485137774E-2</v>
      </c>
      <c r="F14" s="401">
        <f>SUM('2019 KESIS Energy Balance'!D65:P65)/SUM('2019 KESIS Energy Balance'!D51:P53,'2019 KESIS Energy Balance'!D55:P58,'2019 KESIS Energy Balance'!D60:P60,'2019 KESIS Energy Balance'!D65:P66)</f>
        <v>0.41388732924623384</v>
      </c>
      <c r="G14" s="402">
        <f>SUM('2019 KESIS Energy Balance'!Q65:R65)/SUM('2019 KESIS Energy Balance'!Q51:R53,'2019 KESIS Energy Balance'!Q55:R58,'2019 KESIS Energy Balance'!Q60:R60,'2019 KESIS Energy Balance'!Q65:R66)</f>
        <v>0.16108323149656451</v>
      </c>
      <c r="H14" s="354">
        <f>SUM('2019 KESIS Energy Balance'!AP65:AX65)/SUM('2019 KESIS Energy Balance'!AP51:AX53,'2019 KESIS Energy Balance'!AP55:AX58,'2019 KESIS Energy Balance'!AP60:AX60,'2019 KESIS Energy Balance'!AP65:AX66)</f>
        <v>0.18176808722845453</v>
      </c>
      <c r="I14" s="354">
        <f>SUM('2019 KESIS Energy Balance'!Z65:AE65)/SUM('2019 KESIS Energy Balance'!Z51:AE53,'2019 KESIS Energy Balance'!Z55:AE58,'2019 KESIS Energy Balance'!Z60:AE60,'2019 KESIS Energy Balance'!Z65:AE66)</f>
        <v>8.3296802004051554E-2</v>
      </c>
      <c r="J14" s="355">
        <f>'2019 KESIS Energy Balance'!BI65/SUM('2019 KESIS Energy Balance'!BI51:BI53,'2019 KESIS Energy Balance'!BI55:BI58,'2019 KESIS Energy Balance'!BI60,'2019 KESIS Energy Balance'!BI65:BI66)</f>
        <v>7.5195239067149351E-5</v>
      </c>
      <c r="K14" s="349" t="s">
        <v>434</v>
      </c>
      <c r="L14" s="354">
        <f>SUM('2019 KESIS Energy Balance'!AF65:AH65)/SUM('2019 KESIS Energy Balance'!AF51:AH53,'2019 KESIS Energy Balance'!AF55:AH58,'2019 KESIS Energy Balance'!AF60:AH60,'2019 KESIS Energy Balance'!AF65:AH66)</f>
        <v>0.28629606892063542</v>
      </c>
      <c r="M14" s="354">
        <f>SUM('2019 KESIS Energy Balance'!W65:Y65)/SUM('2019 KESIS Energy Balance'!W51:Y53,'2019 KESIS Energy Balance'!W55:Y58,'2019 KESIS Energy Balance'!W60:Y60,'2019 KESIS Energy Balance'!W65:Y66)</f>
        <v>0.91695741039516276</v>
      </c>
      <c r="N14" s="349" t="s">
        <v>434</v>
      </c>
    </row>
    <row r="15" spans="2:14" s="348" customFormat="1">
      <c r="B15" s="349" t="s">
        <v>26</v>
      </c>
      <c r="C15" s="352" t="str">
        <f>VLOOKUP($B15,About!$B$22:$E$46,3,0)</f>
        <v>EndUse&gt;Industry&gt;construction</v>
      </c>
      <c r="D15" s="400">
        <f>VLOOKUP($B15,About!$B$22:$E$46,4,0)</f>
        <v>0</v>
      </c>
      <c r="E15" s="404">
        <f>SUM('2019 KESIS Energy Balance'!BH66)/SUM('2019 KESIS Energy Balance'!BH51:BH53,'2019 KESIS Energy Balance'!BH55:BH58,'2019 KESIS Energy Balance'!BH60,'2019 KESIS Energy Balance'!BH65:BH66)</f>
        <v>1.3773448843582223E-4</v>
      </c>
      <c r="F15" s="404">
        <f>SUM('2019 KESIS Energy Balance'!D66:P66)/SUM('2019 KESIS Energy Balance'!D51:P53,'2019 KESIS Energy Balance'!D55:P58,'2019 KESIS Energy Balance'!D60:P60,'2019 KESIS Energy Balance'!D65:P66)</f>
        <v>1.1729506600439339E-4</v>
      </c>
      <c r="G15" s="405">
        <f>SUM('2019 KESIS Energy Balance'!Q66:R66)/SUM('2019 KESIS Energy Balance'!Q51:R53,'2019 KESIS Energy Balance'!Q55:R58,'2019 KESIS Energy Balance'!Q60:R60,'2019 KESIS Energy Balance'!Q65:R66)</f>
        <v>5.4762274858597493E-5</v>
      </c>
      <c r="H15" s="406">
        <f>SUM('2019 KESIS Energy Balance'!AP66:AX66)/SUM('2019 KESIS Energy Balance'!AP51:AX53,'2019 KESIS Energy Balance'!AP55:AX58,'2019 KESIS Energy Balance'!AP60:AX60,'2019 KESIS Energy Balance'!AP65:AX66)</f>
        <v>1.6150021978891576E-2</v>
      </c>
      <c r="I15" s="406">
        <f>SUM('2019 KESIS Energy Balance'!Z66:AE66)/SUM('2019 KESIS Energy Balance'!Z51:AE53,'2019 KESIS Energy Balance'!Z55:AE58,'2019 KESIS Energy Balance'!Z60:AE60,'2019 KESIS Energy Balance'!Z65:AE66)</f>
        <v>0.29752546898169935</v>
      </c>
      <c r="J15" s="407">
        <f>SUM('2019 KESIS Energy Balance'!BI66)/SUM('2019 KESIS Energy Balance'!BI51:BI53,'2019 KESIS Energy Balance'!BI55:BI58,'2019 KESIS Energy Balance'!BI60,'2019 KESIS Energy Balance'!BI65:BI66)</f>
        <v>0</v>
      </c>
      <c r="K15" s="349" t="s">
        <v>434</v>
      </c>
      <c r="L15" s="406">
        <f>SUM('2019 KESIS Energy Balance'!AF66:AH66)/SUM('2019 KESIS Energy Balance'!AF51:AH53,'2019 KESIS Energy Balance'!AF55:AH58,'2019 KESIS Energy Balance'!AF60:AH60,'2019 KESIS Energy Balance'!AF65:AH66)</f>
        <v>3.4465848483004893E-2</v>
      </c>
      <c r="M15" s="406">
        <f>SUM('2019 KESIS Energy Balance'!W66:Y66)/SUM('2019 KESIS Energy Balance'!W51:Y53,'2019 KESIS Energy Balance'!W55:Y58,'2019 KESIS Energy Balance'!W60:Y60,'2019 KESIS Energy Balance'!W65:Y66)</f>
        <v>2.1470633995383622E-2</v>
      </c>
      <c r="N15" s="349" t="s">
        <v>434</v>
      </c>
    </row>
    <row r="16" spans="2:14" s="151" customFormat="1">
      <c r="B16" s="350" t="s">
        <v>430</v>
      </c>
      <c r="C16" s="350"/>
      <c r="D16" s="350"/>
      <c r="E16" s="351">
        <f>SUM(E6:E15)</f>
        <v>0.99999999999999989</v>
      </c>
      <c r="F16" s="351">
        <f t="shared" ref="F16:N16" si="0">SUM(F6:F15)</f>
        <v>1</v>
      </c>
      <c r="G16" s="351">
        <f t="shared" si="0"/>
        <v>1</v>
      </c>
      <c r="H16" s="351">
        <f t="shared" si="0"/>
        <v>0.99999999999999989</v>
      </c>
      <c r="I16" s="351">
        <f t="shared" si="0"/>
        <v>1</v>
      </c>
      <c r="J16" s="351">
        <f t="shared" si="0"/>
        <v>1</v>
      </c>
      <c r="K16" s="351">
        <f t="shared" si="0"/>
        <v>0</v>
      </c>
      <c r="L16" s="351">
        <f t="shared" si="0"/>
        <v>0.99999999999999989</v>
      </c>
      <c r="M16" s="351">
        <f t="shared" si="0"/>
        <v>1.0004241270761445</v>
      </c>
      <c r="N16" s="351">
        <f t="shared" si="0"/>
        <v>0</v>
      </c>
    </row>
    <row r="19" spans="2:9" ht="17">
      <c r="B19" s="194" t="s">
        <v>641</v>
      </c>
      <c r="C19" s="2" t="s">
        <v>457</v>
      </c>
    </row>
    <row r="20" spans="2:9" ht="17">
      <c r="B20" s="2" t="s">
        <v>458</v>
      </c>
      <c r="C20" s="2" t="s">
        <v>459</v>
      </c>
      <c r="I20" s="37"/>
    </row>
    <row r="21" spans="2:9" ht="17">
      <c r="B21" s="2" t="s">
        <v>460</v>
      </c>
      <c r="C21" s="2" t="s">
        <v>461</v>
      </c>
    </row>
    <row r="22" spans="2:9" ht="17">
      <c r="B22" s="2" t="s">
        <v>462</v>
      </c>
      <c r="C22" s="2" t="s">
        <v>463</v>
      </c>
    </row>
    <row r="23" spans="2:9" ht="17">
      <c r="B23" s="2" t="s">
        <v>465</v>
      </c>
      <c r="C23" s="2" t="s">
        <v>466</v>
      </c>
    </row>
    <row r="24" spans="2:9" s="191" customFormat="1" ht="20" customHeight="1">
      <c r="B24" s="486" t="s">
        <v>467</v>
      </c>
      <c r="C24" s="486" t="s">
        <v>468</v>
      </c>
      <c r="D24" s="483" t="s">
        <v>469</v>
      </c>
      <c r="E24" s="484"/>
      <c r="F24" s="484"/>
      <c r="G24" s="484"/>
      <c r="H24" s="485"/>
    </row>
    <row r="25" spans="2:9" s="191" customFormat="1" ht="20" customHeight="1">
      <c r="B25" s="487"/>
      <c r="C25" s="487"/>
      <c r="D25" s="341" t="s">
        <v>470</v>
      </c>
      <c r="E25" s="398" t="s">
        <v>471</v>
      </c>
      <c r="F25" s="398" t="s">
        <v>472</v>
      </c>
      <c r="G25" s="398" t="s">
        <v>473</v>
      </c>
      <c r="H25" s="398" t="s">
        <v>474</v>
      </c>
    </row>
    <row r="26" spans="2:9" s="191" customFormat="1" ht="20" customHeight="1">
      <c r="B26" s="342" t="s">
        <v>475</v>
      </c>
      <c r="C26" s="342" t="s">
        <v>476</v>
      </c>
      <c r="D26" s="192">
        <v>840.2</v>
      </c>
      <c r="E26" s="192">
        <v>241.3</v>
      </c>
      <c r="F26" s="192">
        <v>630.70000000000005</v>
      </c>
      <c r="G26" s="192">
        <v>4400.2</v>
      </c>
      <c r="H26" s="192">
        <v>265.39999999999998</v>
      </c>
    </row>
    <row r="27" spans="2:9" s="191" customFormat="1" ht="20" customHeight="1">
      <c r="B27" s="342" t="s">
        <v>477</v>
      </c>
      <c r="C27" s="342" t="s">
        <v>476</v>
      </c>
      <c r="D27" s="192">
        <v>0</v>
      </c>
      <c r="E27" s="192">
        <v>1.1000000000000001</v>
      </c>
      <c r="F27" s="192">
        <v>154.69999999999999</v>
      </c>
      <c r="G27" s="192">
        <v>2192</v>
      </c>
      <c r="H27" s="192">
        <v>2.6</v>
      </c>
    </row>
    <row r="28" spans="2:9" s="191" customFormat="1" ht="20" customHeight="1">
      <c r="B28" s="342" t="s">
        <v>483</v>
      </c>
      <c r="C28" s="342" t="s">
        <v>476</v>
      </c>
      <c r="D28" s="192">
        <v>251</v>
      </c>
      <c r="E28" s="192">
        <v>45</v>
      </c>
      <c r="F28" s="192">
        <v>101.9</v>
      </c>
      <c r="G28" s="192">
        <v>1070.7</v>
      </c>
      <c r="H28" s="192">
        <v>80</v>
      </c>
    </row>
    <row r="29" spans="2:9" s="191" customFormat="1" ht="20" customHeight="1">
      <c r="B29" s="343" t="s">
        <v>464</v>
      </c>
      <c r="C29" s="342" t="s">
        <v>58</v>
      </c>
      <c r="D29" s="192">
        <v>0</v>
      </c>
      <c r="E29" s="192">
        <v>0</v>
      </c>
      <c r="F29" s="192">
        <v>0</v>
      </c>
      <c r="G29" s="193" t="s">
        <v>39</v>
      </c>
      <c r="H29" s="192">
        <v>0</v>
      </c>
    </row>
    <row r="30" spans="2:9" s="191" customFormat="1" ht="20" customHeight="1">
      <c r="B30" s="343" t="s">
        <v>464</v>
      </c>
      <c r="C30" s="342" t="s">
        <v>484</v>
      </c>
      <c r="D30" s="192">
        <v>0.1</v>
      </c>
      <c r="E30" s="192">
        <v>0</v>
      </c>
      <c r="F30" s="192">
        <v>0.9</v>
      </c>
      <c r="G30" s="192">
        <v>0.2</v>
      </c>
      <c r="H30" s="192">
        <v>0.1</v>
      </c>
    </row>
    <row r="31" spans="2:9" s="191" customFormat="1" ht="20" customHeight="1">
      <c r="B31" s="343" t="s">
        <v>464</v>
      </c>
      <c r="C31" s="342" t="s">
        <v>59</v>
      </c>
      <c r="D31" s="192">
        <v>0.2</v>
      </c>
      <c r="E31" s="192">
        <v>0.3</v>
      </c>
      <c r="F31" s="192">
        <v>4.0999999999999996</v>
      </c>
      <c r="G31" s="192">
        <v>0.1</v>
      </c>
      <c r="H31" s="192">
        <v>29</v>
      </c>
    </row>
    <row r="32" spans="2:9" s="191" customFormat="1" ht="20" customHeight="1">
      <c r="B32" s="343" t="s">
        <v>464</v>
      </c>
      <c r="C32" s="342" t="s">
        <v>485</v>
      </c>
      <c r="D32" s="193" t="s">
        <v>39</v>
      </c>
      <c r="E32" s="193" t="s">
        <v>39</v>
      </c>
      <c r="F32" s="192">
        <v>0</v>
      </c>
      <c r="G32" s="192">
        <v>1.6</v>
      </c>
      <c r="H32" s="193" t="s">
        <v>39</v>
      </c>
    </row>
    <row r="33" spans="2:8" s="191" customFormat="1" ht="20" customHeight="1">
      <c r="B33" s="343" t="s">
        <v>464</v>
      </c>
      <c r="C33" s="342" t="s">
        <v>486</v>
      </c>
      <c r="D33" s="193" t="s">
        <v>39</v>
      </c>
      <c r="E33" s="193" t="s">
        <v>39</v>
      </c>
      <c r="F33" s="193" t="s">
        <v>39</v>
      </c>
      <c r="G33" s="193" t="s">
        <v>39</v>
      </c>
      <c r="H33" s="193" t="s">
        <v>39</v>
      </c>
    </row>
    <row r="34" spans="2:8" s="191" customFormat="1" ht="20" customHeight="1">
      <c r="B34" s="343" t="s">
        <v>464</v>
      </c>
      <c r="C34" s="342" t="s">
        <v>487</v>
      </c>
      <c r="D34" s="192">
        <v>235.1</v>
      </c>
      <c r="E34" s="192">
        <v>13.1</v>
      </c>
      <c r="F34" s="192">
        <v>11.2</v>
      </c>
      <c r="G34" s="192">
        <v>2.9</v>
      </c>
      <c r="H34" s="192">
        <v>8.8000000000000007</v>
      </c>
    </row>
    <row r="35" spans="2:8" s="191" customFormat="1" ht="20" customHeight="1">
      <c r="B35" s="343" t="s">
        <v>464</v>
      </c>
      <c r="C35" s="342" t="s">
        <v>163</v>
      </c>
      <c r="D35" s="193" t="s">
        <v>39</v>
      </c>
      <c r="E35" s="193" t="s">
        <v>39</v>
      </c>
      <c r="F35" s="193" t="s">
        <v>39</v>
      </c>
      <c r="G35" s="193" t="s">
        <v>39</v>
      </c>
      <c r="H35" s="193" t="s">
        <v>39</v>
      </c>
    </row>
    <row r="36" spans="2:8" s="191" customFormat="1" ht="20" customHeight="1">
      <c r="B36" s="343" t="s">
        <v>464</v>
      </c>
      <c r="C36" s="342" t="s">
        <v>154</v>
      </c>
      <c r="D36" s="192">
        <v>1.2</v>
      </c>
      <c r="E36" s="192">
        <v>14.4</v>
      </c>
      <c r="F36" s="192">
        <v>15.3</v>
      </c>
      <c r="G36" s="192">
        <v>2.2000000000000002</v>
      </c>
      <c r="H36" s="192">
        <v>0.5</v>
      </c>
    </row>
    <row r="37" spans="2:8" s="191" customFormat="1" ht="20" customHeight="1">
      <c r="B37" s="343" t="s">
        <v>464</v>
      </c>
      <c r="C37" s="342" t="s">
        <v>155</v>
      </c>
      <c r="D37" s="192">
        <v>0</v>
      </c>
      <c r="E37" s="192">
        <v>0</v>
      </c>
      <c r="F37" s="192">
        <v>0.8</v>
      </c>
      <c r="G37" s="193" t="s">
        <v>39</v>
      </c>
      <c r="H37" s="192">
        <v>0</v>
      </c>
    </row>
    <row r="38" spans="2:8" s="191" customFormat="1" ht="20" customHeight="1">
      <c r="B38" s="343" t="s">
        <v>464</v>
      </c>
      <c r="C38" s="342" t="s">
        <v>488</v>
      </c>
      <c r="D38" s="192">
        <v>14.5</v>
      </c>
      <c r="E38" s="192">
        <v>17.100000000000001</v>
      </c>
      <c r="F38" s="192">
        <v>69.599999999999994</v>
      </c>
      <c r="G38" s="192">
        <v>1063.7</v>
      </c>
      <c r="H38" s="192">
        <v>41.5</v>
      </c>
    </row>
    <row r="39" spans="2:8" s="191" customFormat="1" ht="20" customHeight="1">
      <c r="B39" s="342" t="s">
        <v>85</v>
      </c>
      <c r="C39" s="342" t="s">
        <v>476</v>
      </c>
      <c r="D39" s="192">
        <v>248.1</v>
      </c>
      <c r="E39" s="192">
        <v>129.69999999999999</v>
      </c>
      <c r="F39" s="192">
        <v>162.5</v>
      </c>
      <c r="G39" s="192">
        <v>24.6</v>
      </c>
      <c r="H39" s="192">
        <v>68.599999999999994</v>
      </c>
    </row>
    <row r="40" spans="2:8" s="191" customFormat="1" ht="20" customHeight="1">
      <c r="B40" s="342" t="s">
        <v>489</v>
      </c>
      <c r="C40" s="342" t="s">
        <v>476</v>
      </c>
      <c r="D40" s="193" t="s">
        <v>39</v>
      </c>
      <c r="E40" s="192">
        <v>0.1</v>
      </c>
      <c r="F40" s="192">
        <v>4.5</v>
      </c>
      <c r="G40" s="192">
        <v>612.6</v>
      </c>
      <c r="H40" s="192">
        <v>0.1</v>
      </c>
    </row>
    <row r="41" spans="2:8" s="191" customFormat="1" ht="20" customHeight="1">
      <c r="B41" s="342" t="s">
        <v>121</v>
      </c>
      <c r="C41" s="342" t="s">
        <v>476</v>
      </c>
      <c r="D41" s="192">
        <v>1.5</v>
      </c>
      <c r="E41" s="192">
        <v>2</v>
      </c>
      <c r="F41" s="192">
        <v>3.1</v>
      </c>
      <c r="G41" s="192">
        <v>26.3</v>
      </c>
      <c r="H41" s="193" t="s">
        <v>39</v>
      </c>
    </row>
    <row r="42" spans="2:8" s="191" customFormat="1" ht="20" customHeight="1">
      <c r="B42" s="344" t="s">
        <v>490</v>
      </c>
      <c r="C42" s="344" t="s">
        <v>476</v>
      </c>
      <c r="D42" s="192">
        <v>339.5</v>
      </c>
      <c r="E42" s="192">
        <v>63.5</v>
      </c>
      <c r="F42" s="192">
        <v>203.9</v>
      </c>
      <c r="G42" s="192">
        <v>474</v>
      </c>
      <c r="H42" s="192">
        <v>114.2</v>
      </c>
    </row>
    <row r="44" spans="2:8">
      <c r="B44" s="194" t="s">
        <v>638</v>
      </c>
      <c r="C44" s="397"/>
      <c r="D44" s="335"/>
    </row>
    <row r="45" spans="2:8">
      <c r="C45" s="335" t="s">
        <v>454</v>
      </c>
      <c r="D45" s="335" t="s">
        <v>455</v>
      </c>
    </row>
    <row r="46" spans="2:8">
      <c r="B46" s="182" t="s">
        <v>453</v>
      </c>
      <c r="C46" s="183">
        <f>SUM('2019 KESIS Energy Balance'!Z51:AE53,'2019 KESIS Energy Balance'!Z55:AE58,'2019 KESIS Energy Balance'!Z60:AE60,'2019 KESIS Energy Balance'!Z65:AE66)</f>
        <v>2420.297</v>
      </c>
      <c r="D46" s="184">
        <f>C46/SUM($C$46:$C$48)</f>
        <v>0.62041144123886605</v>
      </c>
    </row>
    <row r="47" spans="2:8">
      <c r="B47" s="182" t="s">
        <v>424</v>
      </c>
      <c r="C47" s="183">
        <f>SUM('2019 KESIS Energy Balance'!AF51:AH53,'2019 KESIS Energy Balance'!AF55:AH58,'2019 KESIS Energy Balance'!AF60:AH60,'2019 KESIS Energy Balance'!AF65:AH66)</f>
        <v>542.42100000000005</v>
      </c>
      <c r="D47" s="184">
        <f>C47/SUM($C$46:$C$48)</f>
        <v>0.13904252014039062</v>
      </c>
    </row>
    <row r="48" spans="2:8">
      <c r="B48" s="182" t="s">
        <v>425</v>
      </c>
      <c r="C48" s="183">
        <f>SUM('2019 KESIS Energy Balance'!W51:Y53,'2019 KESIS Energy Balance'!W55:Y58,'2019 KESIS Energy Balance'!W60:Y60,'2019 KESIS Energy Balance'!W65:Y66)</f>
        <v>938.39800000000002</v>
      </c>
      <c r="D48" s="184">
        <f>C48/SUM($C$46:$C$48)</f>
        <v>0.24054603862074339</v>
      </c>
    </row>
  </sheetData>
  <mergeCells count="3">
    <mergeCell ref="D24:H24"/>
    <mergeCell ref="B24:B25"/>
    <mergeCell ref="C24:C25"/>
  </mergeCells>
  <phoneticPr fontId="3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CF19-9AB2-4767-89F5-DB3CC056162C}">
  <dimension ref="B2:AK41"/>
  <sheetViews>
    <sheetView workbookViewId="0">
      <selection activeCell="C52" sqref="C52"/>
    </sheetView>
  </sheetViews>
  <sheetFormatPr defaultRowHeight="17"/>
  <cols>
    <col min="2" max="2" width="28.83203125" customWidth="1"/>
    <col min="3" max="6" width="12.4140625" customWidth="1"/>
    <col min="7" max="10" width="11.33203125" customWidth="1"/>
  </cols>
  <sheetData>
    <row r="2" spans="2:11" s="426" customFormat="1">
      <c r="B2" s="440" t="s">
        <v>689</v>
      </c>
    </row>
    <row r="4" spans="2:11" s="37" customFormat="1">
      <c r="B4" s="424"/>
      <c r="C4" s="428" t="s">
        <v>679</v>
      </c>
      <c r="D4" s="428" t="s">
        <v>680</v>
      </c>
      <c r="E4" s="428" t="s">
        <v>681</v>
      </c>
      <c r="F4" s="428" t="s">
        <v>682</v>
      </c>
      <c r="G4" s="428" t="s">
        <v>659</v>
      </c>
      <c r="H4" s="428" t="s">
        <v>660</v>
      </c>
      <c r="I4" s="428" t="s">
        <v>658</v>
      </c>
      <c r="J4" s="429" t="s">
        <v>452</v>
      </c>
      <c r="K4" s="431"/>
    </row>
    <row r="5" spans="2:11" s="37" customFormat="1">
      <c r="B5" s="341" t="s">
        <v>661</v>
      </c>
      <c r="C5" s="341">
        <v>20.6</v>
      </c>
      <c r="D5" s="443">
        <v>4569</v>
      </c>
      <c r="E5" s="432">
        <f>D5/$D$24</f>
        <v>0.27649016641452345</v>
      </c>
      <c r="F5" s="444">
        <f>C5*D5</f>
        <v>94121.400000000009</v>
      </c>
      <c r="G5" s="451">
        <v>0</v>
      </c>
      <c r="H5" s="451">
        <v>0</v>
      </c>
      <c r="I5" s="452">
        <v>1</v>
      </c>
      <c r="J5" s="453">
        <v>0</v>
      </c>
      <c r="K5" s="37" t="s">
        <v>683</v>
      </c>
    </row>
    <row r="6" spans="2:11" s="37" customFormat="1">
      <c r="B6" s="424" t="s">
        <v>662</v>
      </c>
      <c r="C6" s="424">
        <v>19.399999999999999</v>
      </c>
      <c r="D6" s="446"/>
      <c r="E6" s="447"/>
      <c r="F6" s="446"/>
      <c r="G6" s="454"/>
      <c r="H6" s="454"/>
      <c r="I6" s="454"/>
      <c r="J6" s="448"/>
    </row>
    <row r="7" spans="2:11" s="37" customFormat="1">
      <c r="B7" s="424" t="s">
        <v>663</v>
      </c>
      <c r="C7" s="424">
        <v>35</v>
      </c>
      <c r="D7" s="446"/>
      <c r="E7" s="447"/>
      <c r="F7" s="446"/>
      <c r="G7" s="454"/>
      <c r="H7" s="454"/>
      <c r="I7" s="454"/>
      <c r="J7" s="448"/>
    </row>
    <row r="8" spans="2:11" s="37" customFormat="1">
      <c r="B8" s="424" t="s">
        <v>664</v>
      </c>
      <c r="C8" s="424">
        <v>62.6</v>
      </c>
      <c r="D8" s="446"/>
      <c r="E8" s="447"/>
      <c r="F8" s="446"/>
      <c r="G8" s="454"/>
      <c r="H8" s="454"/>
      <c r="I8" s="454"/>
      <c r="J8" s="449"/>
    </row>
    <row r="9" spans="2:11" s="37" customFormat="1">
      <c r="B9" s="341" t="s">
        <v>665</v>
      </c>
      <c r="C9" s="341">
        <v>1.9</v>
      </c>
      <c r="D9" s="443">
        <v>6742</v>
      </c>
      <c r="E9" s="432">
        <f>D9/$D$24</f>
        <v>0.40798789712556732</v>
      </c>
      <c r="F9" s="444">
        <f>C9*D9</f>
        <v>12809.8</v>
      </c>
      <c r="G9" s="453">
        <v>0.75</v>
      </c>
      <c r="H9" s="453">
        <v>0.25</v>
      </c>
      <c r="I9" s="453">
        <v>0</v>
      </c>
      <c r="J9" s="453">
        <v>0</v>
      </c>
    </row>
    <row r="10" spans="2:11" s="37" customFormat="1">
      <c r="B10" s="424" t="s">
        <v>666</v>
      </c>
      <c r="C10" s="424">
        <v>1.7</v>
      </c>
      <c r="D10" s="446"/>
      <c r="E10" s="447"/>
      <c r="F10" s="446">
        <f>C10*E10</f>
        <v>0</v>
      </c>
      <c r="G10" s="455">
        <v>0.75</v>
      </c>
      <c r="H10" s="455">
        <v>0.25</v>
      </c>
      <c r="I10" s="456">
        <v>0</v>
      </c>
      <c r="J10" s="456">
        <v>0</v>
      </c>
    </row>
    <row r="11" spans="2:11" s="37" customFormat="1">
      <c r="B11" s="424" t="s">
        <v>667</v>
      </c>
      <c r="C11" s="424">
        <v>9.6</v>
      </c>
      <c r="D11" s="446"/>
      <c r="E11" s="447"/>
      <c r="F11" s="446">
        <f>C11*E11</f>
        <v>0</v>
      </c>
      <c r="G11" s="455">
        <v>0.75</v>
      </c>
      <c r="H11" s="455">
        <v>0.25</v>
      </c>
      <c r="I11" s="456">
        <v>0</v>
      </c>
      <c r="J11" s="456">
        <v>0</v>
      </c>
    </row>
    <row r="12" spans="2:11" s="37" customFormat="1">
      <c r="B12" s="341" t="s">
        <v>668</v>
      </c>
      <c r="C12" s="341">
        <v>9.5</v>
      </c>
      <c r="D12" s="443">
        <v>1019</v>
      </c>
      <c r="E12" s="432">
        <f>D12/$D$24</f>
        <v>6.1664145234493192E-2</v>
      </c>
      <c r="F12" s="444">
        <f>C12*D12</f>
        <v>9680.5</v>
      </c>
      <c r="G12" s="452">
        <f>G13*($C12-$C13)/($C14-$C13)+G14*($C14-$C12)/($C14-$C13)</f>
        <v>0.84124999999999994</v>
      </c>
      <c r="H12" s="452">
        <f>H13*($C12-$C13)/($C14-$C13)+H14*($C14-$C12)/($C14-$C13)</f>
        <v>0.13875000000000001</v>
      </c>
      <c r="I12" s="452">
        <f t="shared" ref="I12:J12" si="0">I13*($C12-$C13)/($C14-$C13)+I14*($C14-$C12)/($C14-$C13)</f>
        <v>1.8750000000000006E-3</v>
      </c>
      <c r="J12" s="452">
        <f t="shared" si="0"/>
        <v>1.8125000000000002E-2</v>
      </c>
    </row>
    <row r="13" spans="2:11" s="37" customFormat="1">
      <c r="B13" s="424" t="s">
        <v>669</v>
      </c>
      <c r="C13" s="424">
        <v>8.6</v>
      </c>
      <c r="D13" s="446"/>
      <c r="E13" s="447"/>
      <c r="F13" s="446">
        <f>C13*E13</f>
        <v>0</v>
      </c>
      <c r="G13" s="455">
        <v>0.76</v>
      </c>
      <c r="H13" s="455">
        <v>0.22</v>
      </c>
      <c r="I13" s="455">
        <v>0.01</v>
      </c>
      <c r="J13" s="455">
        <v>0.01</v>
      </c>
    </row>
    <row r="14" spans="2:11" s="37" customFormat="1">
      <c r="B14" s="424" t="s">
        <v>670</v>
      </c>
      <c r="C14" s="424">
        <v>13.4</v>
      </c>
      <c r="D14" s="446"/>
      <c r="E14" s="447"/>
      <c r="F14" s="446">
        <f>C14*E14</f>
        <v>0</v>
      </c>
      <c r="G14" s="455">
        <v>0.86</v>
      </c>
      <c r="H14" s="455">
        <v>0.12</v>
      </c>
      <c r="I14" s="455">
        <v>0</v>
      </c>
      <c r="J14" s="455">
        <v>0.02</v>
      </c>
    </row>
    <row r="15" spans="2:11" s="37" customFormat="1">
      <c r="B15" s="341" t="s">
        <v>671</v>
      </c>
      <c r="C15" s="341">
        <v>24.1</v>
      </c>
      <c r="D15" s="443">
        <v>2019</v>
      </c>
      <c r="E15" s="432">
        <f>D15/$D$24</f>
        <v>0.12217851739788199</v>
      </c>
      <c r="F15" s="444">
        <f>C15*D15</f>
        <v>48657.9</v>
      </c>
      <c r="G15" s="452">
        <f>G16*($C15-$C16)/($C17-$C16)+G17*($C17-$C15)/($C17-$C16)</f>
        <v>0.74681818181818216</v>
      </c>
      <c r="H15" s="452">
        <f>H16*($C15-$C16)/($C17-$C16)+H17*($C17-$C15)/($C17-$C16)</f>
        <v>0</v>
      </c>
      <c r="I15" s="452">
        <f>I16*($C15-$C16)/($C17-$C16)+I17*($C17-$C15)/($C17-$C16)</f>
        <v>0.25318181818181795</v>
      </c>
      <c r="J15" s="452">
        <f>J16*($C15-$C16)/($C17-$C16)+J17*($C17-$C15)/($C17-$C16)</f>
        <v>0</v>
      </c>
      <c r="K15" s="37" t="s">
        <v>683</v>
      </c>
    </row>
    <row r="16" spans="2:11" s="37" customFormat="1">
      <c r="B16" s="424" t="s">
        <v>672</v>
      </c>
      <c r="C16" s="424">
        <v>24.4</v>
      </c>
      <c r="D16" s="446"/>
      <c r="E16" s="447"/>
      <c r="F16" s="446">
        <f>C16*E16</f>
        <v>0</v>
      </c>
      <c r="G16" s="455">
        <f>1-I16</f>
        <v>0.43000000000000005</v>
      </c>
      <c r="H16" s="456">
        <v>0</v>
      </c>
      <c r="I16" s="455">
        <v>0.56999999999999995</v>
      </c>
      <c r="J16" s="456">
        <v>0</v>
      </c>
    </row>
    <row r="17" spans="2:37" s="37" customFormat="1">
      <c r="B17" s="424" t="s">
        <v>673</v>
      </c>
      <c r="C17" s="424">
        <v>20</v>
      </c>
      <c r="D17" s="446"/>
      <c r="E17" s="447"/>
      <c r="F17" s="446">
        <f>C17*E17</f>
        <v>0</v>
      </c>
      <c r="G17" s="455">
        <v>0.77</v>
      </c>
      <c r="H17" s="456">
        <v>0</v>
      </c>
      <c r="I17" s="455">
        <f>1-G17</f>
        <v>0.22999999999999998</v>
      </c>
      <c r="J17" s="456">
        <v>0</v>
      </c>
    </row>
    <row r="18" spans="2:37" s="37" customFormat="1">
      <c r="B18" s="341" t="s">
        <v>674</v>
      </c>
      <c r="C18" s="341">
        <v>24</v>
      </c>
      <c r="D18" s="443">
        <v>777</v>
      </c>
      <c r="E18" s="432">
        <f>D18/$D$24</f>
        <v>4.70196671709531E-2</v>
      </c>
      <c r="F18" s="444">
        <f>C18*D18</f>
        <v>18648</v>
      </c>
      <c r="G18" s="457">
        <f>G12</f>
        <v>0.84124999999999994</v>
      </c>
      <c r="H18" s="457">
        <f t="shared" ref="H18:J18" si="1">H12</f>
        <v>0.13875000000000001</v>
      </c>
      <c r="I18" s="457">
        <f t="shared" si="1"/>
        <v>1.8750000000000006E-3</v>
      </c>
      <c r="J18" s="457">
        <f t="shared" si="1"/>
        <v>1.8125000000000002E-2</v>
      </c>
      <c r="K18" s="37" t="s">
        <v>684</v>
      </c>
    </row>
    <row r="19" spans="2:37" s="37" customFormat="1">
      <c r="B19" s="424" t="s">
        <v>675</v>
      </c>
      <c r="C19" s="424">
        <v>21.6</v>
      </c>
      <c r="D19" s="446"/>
      <c r="E19" s="447"/>
      <c r="F19" s="446">
        <f>C19*E19</f>
        <v>0</v>
      </c>
      <c r="G19" s="454"/>
      <c r="H19" s="454"/>
      <c r="I19" s="454"/>
      <c r="J19" s="454"/>
    </row>
    <row r="20" spans="2:37" s="37" customFormat="1">
      <c r="B20" s="424" t="s">
        <v>676</v>
      </c>
      <c r="C20" s="424">
        <v>58.3</v>
      </c>
      <c r="D20" s="446"/>
      <c r="E20" s="447"/>
      <c r="F20" s="446">
        <f>C20*E20</f>
        <v>0</v>
      </c>
      <c r="G20" s="454"/>
      <c r="H20" s="454"/>
      <c r="I20" s="454"/>
      <c r="J20" s="454"/>
    </row>
    <row r="21" spans="2:37" s="37" customFormat="1">
      <c r="B21" s="341" t="s">
        <v>677</v>
      </c>
      <c r="C21" s="341">
        <v>11</v>
      </c>
      <c r="D21" s="443">
        <v>1399</v>
      </c>
      <c r="E21" s="432">
        <f>D21/$D$24</f>
        <v>8.4659606656580941E-2</v>
      </c>
      <c r="F21" s="444">
        <f>C21*D21</f>
        <v>15389</v>
      </c>
      <c r="G21" s="457">
        <f>G15</f>
        <v>0.74681818181818216</v>
      </c>
      <c r="H21" s="457">
        <f t="shared" ref="H21:J21" si="2">H15</f>
        <v>0</v>
      </c>
      <c r="I21" s="457">
        <f t="shared" si="2"/>
        <v>0.25318181818181795</v>
      </c>
      <c r="J21" s="457">
        <f t="shared" si="2"/>
        <v>0</v>
      </c>
      <c r="K21" s="37" t="s">
        <v>685</v>
      </c>
    </row>
    <row r="22" spans="2:37" s="37" customFormat="1">
      <c r="B22" s="424" t="s">
        <v>675</v>
      </c>
      <c r="C22" s="424">
        <v>10.6</v>
      </c>
      <c r="D22" s="446"/>
      <c r="E22" s="447"/>
      <c r="F22" s="446">
        <f>C22*E22</f>
        <v>0</v>
      </c>
      <c r="G22" s="454"/>
      <c r="H22" s="454"/>
      <c r="I22" s="454"/>
      <c r="J22" s="454"/>
    </row>
    <row r="23" spans="2:37" s="37" customFormat="1">
      <c r="B23" s="424" t="s">
        <v>676</v>
      </c>
      <c r="C23" s="424">
        <v>16</v>
      </c>
      <c r="D23" s="446"/>
      <c r="E23" s="447"/>
      <c r="F23" s="446">
        <f>C23*E23</f>
        <v>0</v>
      </c>
      <c r="G23" s="454"/>
      <c r="H23" s="454"/>
      <c r="I23" s="454"/>
      <c r="J23" s="454"/>
    </row>
    <row r="24" spans="2:37" s="427" customFormat="1">
      <c r="B24" s="430" t="s">
        <v>678</v>
      </c>
      <c r="C24" s="450"/>
      <c r="D24" s="458">
        <f>SUM(D5,D9,D12,D15,D18,D21)</f>
        <v>16525</v>
      </c>
      <c r="E24" s="450"/>
      <c r="F24" s="450"/>
      <c r="G24" s="433">
        <f>($F$5*G5+$F$9*G9+$F$12*G12+$F$15*G15+$F$18*G18+$F$21*G21)/SUM($F$5,$F$9,$F$12,$F$15,$F$18,$F$21)</f>
        <v>0.40776416854279252</v>
      </c>
      <c r="H24" s="433">
        <f t="shared" ref="H24:J24" si="3">($F$5*H5+$F$9*H9+$F$12*H12+$F$15*H15+$F$18*H18+$F$21*H21)/SUM($F$5,$F$9,$F$12,$F$15,$F$18,$F$21)</f>
        <v>3.5789228128922976E-2</v>
      </c>
      <c r="I24" s="433">
        <f t="shared" si="3"/>
        <v>0.55387040132343379</v>
      </c>
      <c r="J24" s="433">
        <f t="shared" si="3"/>
        <v>2.5762020048508182E-3</v>
      </c>
    </row>
    <row r="25" spans="2:37" s="37" customFormat="1"/>
    <row r="26" spans="2:37" s="426" customFormat="1" ht="14.5">
      <c r="B26" s="440" t="s">
        <v>690</v>
      </c>
    </row>
    <row r="27" spans="2:37" s="37" customFormat="1"/>
    <row r="28" spans="2:37" s="37" customFormat="1">
      <c r="B28" s="424" t="s">
        <v>688</v>
      </c>
      <c r="C28" s="425">
        <v>250.2</v>
      </c>
      <c r="E28" s="292"/>
      <c r="F28" s="292"/>
      <c r="G28" s="292"/>
      <c r="H28" s="292"/>
      <c r="I28" s="292"/>
      <c r="J28" s="292"/>
      <c r="K28" s="292"/>
      <c r="L28" s="292"/>
      <c r="M28" s="292"/>
      <c r="N28" s="292"/>
      <c r="O28" s="292"/>
      <c r="P28" s="292"/>
      <c r="Q28" s="292"/>
      <c r="R28" s="292"/>
      <c r="S28" s="292"/>
      <c r="T28" s="292"/>
      <c r="U28" s="292"/>
      <c r="V28" s="292"/>
      <c r="W28" s="292"/>
      <c r="X28" s="292"/>
      <c r="Y28" s="292"/>
      <c r="Z28" s="292"/>
      <c r="AA28" s="292"/>
      <c r="AB28" s="292"/>
      <c r="AC28" s="292"/>
      <c r="AD28" s="292"/>
      <c r="AE28" s="292"/>
      <c r="AF28" s="292"/>
      <c r="AG28" s="292"/>
      <c r="AH28" s="292"/>
      <c r="AI28" s="292"/>
      <c r="AJ28" s="292"/>
    </row>
    <row r="29" spans="2:37" s="37" customFormat="1">
      <c r="B29" s="424" t="s">
        <v>29</v>
      </c>
      <c r="C29" s="442">
        <f>C28*About!C61/1000</f>
        <v>9922098411.1620007</v>
      </c>
      <c r="E29" s="292"/>
      <c r="F29" s="292"/>
      <c r="G29" s="292"/>
      <c r="H29" s="292"/>
      <c r="I29" s="292"/>
      <c r="J29" s="292"/>
      <c r="K29" s="292"/>
      <c r="L29" s="292"/>
      <c r="M29" s="292"/>
      <c r="N29" s="292"/>
      <c r="O29" s="292"/>
      <c r="P29" s="292"/>
      <c r="Q29" s="292"/>
      <c r="R29" s="292"/>
      <c r="S29" s="292"/>
      <c r="T29" s="292"/>
      <c r="U29" s="292"/>
      <c r="V29" s="292"/>
      <c r="W29" s="292"/>
      <c r="X29" s="292"/>
      <c r="Y29" s="292"/>
      <c r="Z29" s="292"/>
      <c r="AA29" s="292"/>
      <c r="AB29" s="292"/>
      <c r="AC29" s="292"/>
      <c r="AD29" s="292"/>
      <c r="AE29" s="292"/>
      <c r="AF29" s="292"/>
      <c r="AG29" s="292"/>
      <c r="AH29" s="292"/>
      <c r="AI29" s="292"/>
      <c r="AJ29" s="292"/>
    </row>
    <row r="30" spans="2:37" s="37" customFormat="1">
      <c r="F30" s="292"/>
      <c r="G30" s="292"/>
      <c r="H30" s="292"/>
      <c r="I30" s="292"/>
      <c r="J30" s="292"/>
      <c r="K30" s="292"/>
      <c r="L30" s="292"/>
      <c r="M30" s="292"/>
      <c r="N30" s="292"/>
      <c r="O30" s="292"/>
      <c r="P30" s="292"/>
      <c r="Q30" s="292"/>
      <c r="R30" s="292"/>
      <c r="S30" s="292"/>
      <c r="T30" s="292"/>
      <c r="U30" s="292"/>
      <c r="V30" s="292"/>
      <c r="W30" s="292"/>
      <c r="X30" s="292"/>
      <c r="Y30" s="292"/>
      <c r="Z30" s="292"/>
      <c r="AA30" s="292"/>
      <c r="AB30" s="292"/>
      <c r="AC30" s="292"/>
      <c r="AD30" s="292"/>
      <c r="AE30" s="292"/>
      <c r="AF30" s="292"/>
      <c r="AG30" s="292"/>
      <c r="AH30" s="292"/>
      <c r="AI30" s="292"/>
      <c r="AJ30" s="292"/>
      <c r="AK30" s="292"/>
    </row>
    <row r="31" spans="2:37" s="426" customFormat="1">
      <c r="B31" s="440" t="s">
        <v>691</v>
      </c>
    </row>
    <row r="32" spans="2:37" s="460" customFormat="1">
      <c r="B32" s="459"/>
    </row>
    <row r="33" spans="2:37" s="37" customFormat="1">
      <c r="C33" s="428" t="s">
        <v>659</v>
      </c>
      <c r="D33" s="428" t="s">
        <v>660</v>
      </c>
      <c r="E33" s="428" t="s">
        <v>658</v>
      </c>
      <c r="F33" s="429" t="s">
        <v>452</v>
      </c>
    </row>
    <row r="34" spans="2:37" s="37" customFormat="1">
      <c r="C34" s="445">
        <f>$C$29*G24</f>
        <v>4045876208.8272357</v>
      </c>
      <c r="D34" s="445">
        <f>$C$29*H24</f>
        <v>355104243.55470103</v>
      </c>
      <c r="E34" s="445">
        <f>$C$29*I24</f>
        <v>5495556628.9609022</v>
      </c>
      <c r="F34" s="445">
        <f>$C$29*J24</f>
        <v>25561329.819162663</v>
      </c>
      <c r="K34" s="292"/>
      <c r="L34" s="292"/>
      <c r="M34" s="292"/>
      <c r="N34" s="292"/>
      <c r="O34" s="292"/>
      <c r="P34" s="292"/>
      <c r="Q34" s="292"/>
      <c r="R34" s="292"/>
      <c r="S34" s="292"/>
      <c r="T34" s="292"/>
      <c r="U34" s="292"/>
      <c r="V34" s="292"/>
      <c r="W34" s="292"/>
      <c r="X34" s="292"/>
      <c r="Y34" s="292"/>
      <c r="Z34" s="292"/>
      <c r="AA34" s="292"/>
      <c r="AB34" s="292"/>
      <c r="AC34" s="292"/>
      <c r="AD34" s="292"/>
      <c r="AE34" s="292"/>
      <c r="AF34" s="292"/>
      <c r="AG34" s="292"/>
      <c r="AH34" s="292"/>
      <c r="AI34" s="292"/>
      <c r="AJ34" s="292"/>
      <c r="AK34" s="292"/>
    </row>
    <row r="35" spans="2:37" s="37" customFormat="1">
      <c r="B35" s="292"/>
      <c r="F35" s="292"/>
      <c r="G35" s="292"/>
      <c r="H35" s="292"/>
      <c r="I35" s="292"/>
      <c r="J35" s="292"/>
      <c r="K35" s="292"/>
      <c r="L35" s="292"/>
      <c r="M35" s="292"/>
      <c r="N35" s="292"/>
      <c r="O35" s="292"/>
      <c r="P35" s="292"/>
      <c r="Q35" s="292"/>
      <c r="R35" s="292"/>
      <c r="S35" s="292"/>
      <c r="T35" s="292"/>
      <c r="U35" s="292"/>
      <c r="V35" s="292"/>
      <c r="W35" s="292"/>
      <c r="X35" s="292"/>
      <c r="Y35" s="292"/>
      <c r="Z35" s="292"/>
      <c r="AA35" s="292"/>
      <c r="AB35" s="292"/>
      <c r="AC35" s="292"/>
      <c r="AD35" s="292"/>
      <c r="AE35" s="292"/>
      <c r="AF35" s="292"/>
      <c r="AG35" s="292"/>
      <c r="AH35" s="292"/>
      <c r="AI35" s="292"/>
      <c r="AJ35" s="292"/>
      <c r="AK35" s="292"/>
    </row>
    <row r="36" spans="2:37" s="426" customFormat="1">
      <c r="B36" s="440" t="s">
        <v>692</v>
      </c>
    </row>
    <row r="37" spans="2:37" s="37" customFormat="1"/>
    <row r="38" spans="2:37" s="434" customFormat="1">
      <c r="B38" s="435"/>
      <c r="C38" s="436">
        <v>2018</v>
      </c>
      <c r="D38" s="436">
        <v>2019</v>
      </c>
      <c r="E38" s="436">
        <v>2020</v>
      </c>
      <c r="F38" s="436">
        <v>2021</v>
      </c>
      <c r="G38" s="436">
        <v>2022</v>
      </c>
      <c r="H38" s="436">
        <v>2023</v>
      </c>
      <c r="I38" s="436">
        <v>2024</v>
      </c>
      <c r="J38" s="436">
        <v>2025</v>
      </c>
      <c r="K38" s="436">
        <v>2026</v>
      </c>
      <c r="L38" s="436">
        <v>2027</v>
      </c>
      <c r="M38" s="436">
        <v>2028</v>
      </c>
      <c r="N38" s="436">
        <v>2029</v>
      </c>
      <c r="O38" s="436">
        <v>2030</v>
      </c>
      <c r="P38" s="436">
        <v>2031</v>
      </c>
      <c r="Q38" s="436">
        <v>2032</v>
      </c>
      <c r="R38" s="436">
        <v>2033</v>
      </c>
      <c r="S38" s="436">
        <v>2034</v>
      </c>
      <c r="T38" s="436">
        <v>2035</v>
      </c>
      <c r="U38" s="436">
        <v>2036</v>
      </c>
      <c r="V38" s="436">
        <v>2037</v>
      </c>
      <c r="W38" s="436">
        <v>2038</v>
      </c>
      <c r="X38" s="436">
        <v>2039</v>
      </c>
      <c r="Y38" s="436">
        <v>2040</v>
      </c>
      <c r="Z38" s="436">
        <v>2041</v>
      </c>
      <c r="AA38" s="436">
        <v>2042</v>
      </c>
      <c r="AB38" s="436">
        <v>2043</v>
      </c>
      <c r="AC38" s="436">
        <v>2044</v>
      </c>
      <c r="AD38" s="436">
        <v>2045</v>
      </c>
      <c r="AE38" s="436">
        <v>2046</v>
      </c>
      <c r="AF38" s="436">
        <v>2047</v>
      </c>
      <c r="AG38" s="436">
        <v>2048</v>
      </c>
      <c r="AH38" s="436">
        <v>2049</v>
      </c>
      <c r="AI38" s="436">
        <v>2050</v>
      </c>
    </row>
    <row r="39" spans="2:37" s="434" customFormat="1">
      <c r="B39" s="437" t="s">
        <v>686</v>
      </c>
      <c r="C39" s="439">
        <v>51607</v>
      </c>
      <c r="D39" s="439">
        <v>51658.606999999996</v>
      </c>
      <c r="E39" s="439">
        <v>51710.265606999994</v>
      </c>
      <c r="F39" s="439">
        <v>51761.975872606985</v>
      </c>
      <c r="G39" s="439">
        <v>51813.737848479584</v>
      </c>
      <c r="H39" s="439">
        <v>51865.55158632806</v>
      </c>
      <c r="I39" s="439">
        <v>51917.417137914381</v>
      </c>
      <c r="J39" s="439">
        <v>51969.334555052286</v>
      </c>
      <c r="K39" s="439">
        <v>52021.303889607334</v>
      </c>
      <c r="L39" s="439">
        <v>52073.325193496938</v>
      </c>
      <c r="M39" s="439">
        <v>52125.398518690432</v>
      </c>
      <c r="N39" s="439">
        <v>52177.523917209117</v>
      </c>
      <c r="O39" s="439">
        <v>52229.701441126323</v>
      </c>
      <c r="P39" s="439">
        <v>52281.931142567446</v>
      </c>
      <c r="Q39" s="439">
        <v>52334.213073710009</v>
      </c>
      <c r="R39" s="439">
        <v>52386.547286783716</v>
      </c>
      <c r="S39" s="439">
        <v>52438.933834070493</v>
      </c>
      <c r="T39" s="439">
        <v>52491.372767904555</v>
      </c>
      <c r="U39" s="439">
        <v>52543.864140672456</v>
      </c>
      <c r="V39" s="439">
        <v>52596.408004813122</v>
      </c>
      <c r="W39" s="439">
        <v>52649.004412817929</v>
      </c>
      <c r="X39" s="439">
        <v>52701.653417230744</v>
      </c>
      <c r="Y39" s="439">
        <v>52754.355070647965</v>
      </c>
      <c r="Z39" s="438">
        <v>52490.583295294724</v>
      </c>
      <c r="AA39" s="438">
        <v>52228.130378818249</v>
      </c>
      <c r="AB39" s="438">
        <v>51966.989726924156</v>
      </c>
      <c r="AC39" s="438">
        <v>51707.154778289536</v>
      </c>
      <c r="AD39" s="438">
        <v>51448.61900439809</v>
      </c>
      <c r="AE39" s="438">
        <v>51191.375909376096</v>
      </c>
      <c r="AF39" s="438">
        <v>50935.419029829216</v>
      </c>
      <c r="AG39" s="438">
        <v>50680.741934680067</v>
      </c>
      <c r="AH39" s="438">
        <v>50427.338225006664</v>
      </c>
      <c r="AI39" s="438">
        <v>50175.201533881627</v>
      </c>
    </row>
    <row r="40" spans="2:37" s="37" customFormat="1">
      <c r="B40" s="37" t="s">
        <v>687</v>
      </c>
      <c r="D40" s="441">
        <f>D39/C39-1</f>
        <v>9.9999999999988987E-4</v>
      </c>
      <c r="E40" s="441">
        <f t="shared" ref="E40:AI40" si="4">E39/D39-1</f>
        <v>9.9999999999988987E-4</v>
      </c>
      <c r="F40" s="441">
        <f t="shared" si="4"/>
        <v>9.9999999999988987E-4</v>
      </c>
      <c r="G40" s="441">
        <f t="shared" si="4"/>
        <v>9.9999999999988987E-4</v>
      </c>
      <c r="H40" s="441">
        <f t="shared" si="4"/>
        <v>9.9999999999988987E-4</v>
      </c>
      <c r="I40" s="441">
        <f t="shared" si="4"/>
        <v>9.9999999999988987E-4</v>
      </c>
      <c r="J40" s="441">
        <f t="shared" si="4"/>
        <v>9.9999999999988987E-4</v>
      </c>
      <c r="K40" s="441">
        <f t="shared" si="4"/>
        <v>9.9999999999988987E-4</v>
      </c>
      <c r="L40" s="441">
        <f t="shared" si="4"/>
        <v>9.9999999999988987E-4</v>
      </c>
      <c r="M40" s="441">
        <f t="shared" si="4"/>
        <v>9.9999999999988987E-4</v>
      </c>
      <c r="N40" s="441">
        <f t="shared" si="4"/>
        <v>9.9999999999988987E-4</v>
      </c>
      <c r="O40" s="441">
        <f t="shared" si="4"/>
        <v>9.9999999999988987E-4</v>
      </c>
      <c r="P40" s="441">
        <f t="shared" si="4"/>
        <v>9.9999999999988987E-4</v>
      </c>
      <c r="Q40" s="441">
        <f t="shared" si="4"/>
        <v>9.9999999999988987E-4</v>
      </c>
      <c r="R40" s="441">
        <f t="shared" si="4"/>
        <v>9.9999999999988987E-4</v>
      </c>
      <c r="S40" s="441">
        <f t="shared" si="4"/>
        <v>9.9999999999988987E-4</v>
      </c>
      <c r="T40" s="441">
        <f t="shared" si="4"/>
        <v>9.9999999999988987E-4</v>
      </c>
      <c r="U40" s="441">
        <f t="shared" si="4"/>
        <v>9.9999999999988987E-4</v>
      </c>
      <c r="V40" s="441">
        <f t="shared" si="4"/>
        <v>9.9999999999988987E-4</v>
      </c>
      <c r="W40" s="441">
        <f t="shared" si="4"/>
        <v>9.9999999999988987E-4</v>
      </c>
      <c r="X40" s="441">
        <f t="shared" si="4"/>
        <v>9.9999999999988987E-4</v>
      </c>
      <c r="Y40" s="441">
        <f t="shared" si="4"/>
        <v>9.9999999999988987E-4</v>
      </c>
      <c r="Z40" s="441">
        <f t="shared" si="4"/>
        <v>-5.0000000000000044E-3</v>
      </c>
      <c r="AA40" s="441">
        <f t="shared" si="4"/>
        <v>-5.0000000000000044E-3</v>
      </c>
      <c r="AB40" s="441">
        <f t="shared" si="4"/>
        <v>-5.0000000000000044E-3</v>
      </c>
      <c r="AC40" s="441">
        <f t="shared" si="4"/>
        <v>-5.0000000000000044E-3</v>
      </c>
      <c r="AD40" s="441">
        <f t="shared" si="4"/>
        <v>-5.0000000000000044E-3</v>
      </c>
      <c r="AE40" s="441">
        <f t="shared" si="4"/>
        <v>-5.0000000000000044E-3</v>
      </c>
      <c r="AF40" s="441">
        <f t="shared" si="4"/>
        <v>-5.0000000000000044E-3</v>
      </c>
      <c r="AG40" s="441">
        <f t="shared" si="4"/>
        <v>-5.0000000000000044E-3</v>
      </c>
      <c r="AH40" s="441">
        <f t="shared" si="4"/>
        <v>-5.0000000000000044E-3</v>
      </c>
      <c r="AI40" s="441">
        <f t="shared" si="4"/>
        <v>-5.0000000000001155E-3</v>
      </c>
    </row>
    <row r="41" spans="2:37" s="37" customFormat="1"/>
  </sheetData>
  <phoneticPr fontId="3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I159"/>
  <sheetViews>
    <sheetView tabSelected="1" zoomScale="55" zoomScaleNormal="55" workbookViewId="0">
      <selection activeCell="V74" sqref="V74"/>
    </sheetView>
  </sheetViews>
  <sheetFormatPr defaultRowHeight="17"/>
  <cols>
    <col min="1" max="1" width="39.9140625" style="14" customWidth="1"/>
    <col min="2" max="2" width="17.9140625" style="36" customWidth="1"/>
    <col min="3" max="3" width="9.58203125" customWidth="1"/>
    <col min="4" max="35" width="9.58203125" bestFit="1" customWidth="1"/>
  </cols>
  <sheetData>
    <row r="1" spans="1:35" s="4" customFormat="1">
      <c r="A1" s="96"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H1" s="1"/>
      <c r="AI1" s="1"/>
    </row>
    <row r="2" spans="1:35" s="14" customFormat="1">
      <c r="A2" s="14" t="s">
        <v>2</v>
      </c>
      <c r="B2" s="20">
        <f>'KEEI BAU - Industry'!R39*'Others Split'!$E$6</f>
        <v>58734833995.775063</v>
      </c>
      <c r="C2" s="20">
        <f>'KEEI BAU - Industry'!S39*'Others Split'!$E$6</f>
        <v>59785690988.399315</v>
      </c>
      <c r="D2" s="20">
        <f>'KEEI BAU - Industry'!T39*'Others Split'!$E$6</f>
        <v>60836547981.023804</v>
      </c>
      <c r="E2" s="20">
        <f>'KEEI BAU - Industry'!U39*'Others Split'!$E$6</f>
        <v>61887404973.6483</v>
      </c>
      <c r="F2" s="20">
        <f>'KEEI BAU - Industry'!V39*'Others Split'!$E$6</f>
        <v>62938261966.272552</v>
      </c>
      <c r="G2" s="20">
        <f>'KEEI BAU - Industry'!W39*'Others Split'!$E$6</f>
        <v>63989118958.897194</v>
      </c>
      <c r="H2" s="20">
        <f>'KEEI BAU - Industry'!X39*'Others Split'!$E$6</f>
        <v>64504454516.536102</v>
      </c>
      <c r="I2" s="20">
        <f>'KEEI BAU - Industry'!Y39*'Others Split'!$E$6</f>
        <v>65019790074.174919</v>
      </c>
      <c r="J2" s="20">
        <f>'KEEI BAU - Industry'!Z39*'Others Split'!$E$6</f>
        <v>65535125631.81385</v>
      </c>
      <c r="K2" s="20">
        <f>'KEEI BAU - Industry'!AA39*'Others Split'!$E$6</f>
        <v>66050461189.452789</v>
      </c>
      <c r="L2" s="20">
        <f>'KEEI BAU - Industry'!AB39*'Others Split'!$E$6</f>
        <v>66565796747.091667</v>
      </c>
      <c r="M2" s="20">
        <f>'KEEI BAU - Industry'!AC39*'Others Split'!$E$6</f>
        <v>66838049494.523514</v>
      </c>
      <c r="N2" s="20">
        <f>'KEEI BAU - Industry'!AD39*'Others Split'!$E$6</f>
        <v>67110302241.955429</v>
      </c>
      <c r="O2" s="20">
        <f>'KEEI BAU - Industry'!AE39*'Others Split'!$E$6</f>
        <v>67382554989.387215</v>
      </c>
      <c r="P2" s="20">
        <f>'KEEI BAU - Industry'!AF39*'Others Split'!$E$6</f>
        <v>67654807736.81913</v>
      </c>
      <c r="Q2" s="20">
        <f>'KEEI BAU - Industry'!AG39*'Others Split'!$E$6</f>
        <v>67927060484.251007</v>
      </c>
      <c r="R2" s="20">
        <f>'KEEI BAU - Industry'!AH39*'Others Split'!$E$6</f>
        <v>68121526732.416649</v>
      </c>
      <c r="S2" s="20">
        <f>'KEEI BAU - Industry'!AI39*'Others Split'!$E$6</f>
        <v>68315992980.582253</v>
      </c>
      <c r="T2" s="20">
        <f>'KEEI BAU - Industry'!AJ39*'Others Split'!$E$6</f>
        <v>68510459228.747864</v>
      </c>
      <c r="U2" s="20">
        <f>'KEEI BAU - Industry'!AK39*'Others Split'!$E$6</f>
        <v>68704925476.913475</v>
      </c>
      <c r="V2" s="20">
        <f>'KEEI BAU - Industry'!AL39*'Others Split'!$E$6</f>
        <v>68899391725.079086</v>
      </c>
      <c r="W2" s="20">
        <f>'KEEI BAU - Industry'!AM39*'Others Split'!$E$6</f>
        <v>69197573305.599701</v>
      </c>
      <c r="X2" s="20">
        <f>'KEEI BAU - Industry'!AN39*'Others Split'!$E$6</f>
        <v>69425039886.787384</v>
      </c>
      <c r="Y2" s="20">
        <f>'KEEI BAU - Industry'!AO39*'Others Split'!$E$6</f>
        <v>69652506467.975006</v>
      </c>
      <c r="Z2" s="20">
        <f>'KEEI BAU - Industry'!AP39*'Others Split'!$E$6</f>
        <v>69879973049.162689</v>
      </c>
      <c r="AA2" s="20">
        <f>'KEEI BAU - Industry'!AQ39*'Others Split'!$E$6</f>
        <v>70107439630.350357</v>
      </c>
      <c r="AB2" s="20">
        <f>'KEEI BAU - Industry'!AR39*'Others Split'!$E$6</f>
        <v>70334906211.53804</v>
      </c>
      <c r="AC2" s="20">
        <f>'KEEI BAU - Industry'!AS39*'Others Split'!$E$6</f>
        <v>70562372792.725662</v>
      </c>
      <c r="AD2" s="20">
        <f>'KEEI BAU - Industry'!AT39*'Others Split'!$E$6</f>
        <v>70789839373.913345</v>
      </c>
      <c r="AE2" s="20">
        <f>'KEEI BAU - Industry'!AU39*'Others Split'!$E$6</f>
        <v>71017305955.101028</v>
      </c>
      <c r="AF2" s="20">
        <f>'KEEI BAU - Industry'!AV39*'Others Split'!$E$6</f>
        <v>71244772536.288651</v>
      </c>
      <c r="AG2" s="18"/>
    </row>
    <row r="3" spans="1:35" s="14" customFormat="1">
      <c r="A3" s="1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c r="AG3" s="17"/>
    </row>
    <row r="4" spans="1:35" s="14" customFormat="1">
      <c r="A4" s="1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c r="AG4" s="17"/>
    </row>
    <row r="5" spans="1:35" s="14" customFormat="1">
      <c r="A5" s="14" t="s">
        <v>5</v>
      </c>
      <c r="B5" s="20">
        <f>'KEEI BAU - Industry'!R$39*'Others Split'!$E$7</f>
        <v>5065826694.3522434</v>
      </c>
      <c r="C5" s="20">
        <f>'KEEI BAU - Industry'!S$39*'Others Split'!$E$7</f>
        <v>5156462166.4056015</v>
      </c>
      <c r="D5" s="20">
        <f>'KEEI BAU - Industry'!T$39*'Others Split'!$E$7</f>
        <v>5247097638.4589796</v>
      </c>
      <c r="E5" s="20">
        <f>'KEEI BAU - Industry'!U$39*'Others Split'!$E$7</f>
        <v>5337733110.5123577</v>
      </c>
      <c r="F5" s="20">
        <f>'KEEI BAU - Industry'!V$39*'Others Split'!$E$7</f>
        <v>5428368582.5657148</v>
      </c>
      <c r="G5" s="20">
        <f>'KEEI BAU - Industry'!W$39*'Others Split'!$E$7</f>
        <v>5519004054.6191063</v>
      </c>
      <c r="H5" s="20">
        <f>'KEEI BAU - Industry'!X$39*'Others Split'!$E$7</f>
        <v>5563451283.7476311</v>
      </c>
      <c r="I5" s="20">
        <f>'KEEI BAU - Industry'!Y$39*'Others Split'!$E$7</f>
        <v>5607898512.8761473</v>
      </c>
      <c r="J5" s="20">
        <f>'KEEI BAU - Industry'!Z$39*'Others Split'!$E$7</f>
        <v>5652345742.0046749</v>
      </c>
      <c r="K5" s="20">
        <f>'KEEI BAU - Industry'!AA$39*'Others Split'!$E$7</f>
        <v>5696792971.1332016</v>
      </c>
      <c r="L5" s="20">
        <f>'KEEI BAU - Industry'!AB$39*'Others Split'!$E$7</f>
        <v>5741240200.2617235</v>
      </c>
      <c r="M5" s="20">
        <f>'KEEI BAU - Industry'!AC$39*'Others Split'!$E$7</f>
        <v>5764721755.2730179</v>
      </c>
      <c r="N5" s="20">
        <f>'KEEI BAU - Industry'!AD$39*'Others Split'!$E$7</f>
        <v>5788203310.284317</v>
      </c>
      <c r="O5" s="20">
        <f>'KEEI BAU - Industry'!AE$39*'Others Split'!$E$7</f>
        <v>5811684865.2956057</v>
      </c>
      <c r="P5" s="20">
        <f>'KEEI BAU - Industry'!AF$39*'Others Split'!$E$7</f>
        <v>5835166420.3069048</v>
      </c>
      <c r="Q5" s="20">
        <f>'KEEI BAU - Industry'!AG$39*'Others Split'!$E$7</f>
        <v>5858647975.3182011</v>
      </c>
      <c r="R5" s="20">
        <f>'KEEI BAU - Industry'!AH$39*'Others Split'!$E$7</f>
        <v>5875420514.6119852</v>
      </c>
      <c r="S5" s="20">
        <f>'KEEI BAU - Industry'!AI$39*'Others Split'!$E$7</f>
        <v>5892193053.9057665</v>
      </c>
      <c r="T5" s="20">
        <f>'KEEI BAU - Industry'!AJ$39*'Others Split'!$E$7</f>
        <v>5908965593.1995478</v>
      </c>
      <c r="U5" s="20">
        <f>'KEEI BAU - Industry'!AK$39*'Others Split'!$E$7</f>
        <v>5925738132.49333</v>
      </c>
      <c r="V5" s="20">
        <f>'KEEI BAU - Industry'!AL$39*'Others Split'!$E$7</f>
        <v>5942510671.7871113</v>
      </c>
      <c r="W5" s="20">
        <f>'KEEI BAU - Industry'!AM$39*'Others Split'!$E$7</f>
        <v>5968228565.3709106</v>
      </c>
      <c r="X5" s="20">
        <f>'KEEI BAU - Industry'!AN$39*'Others Split'!$E$7</f>
        <v>5987847353.7569733</v>
      </c>
      <c r="Y5" s="20">
        <f>'KEEI BAU - Industry'!AO$39*'Others Split'!$E$7</f>
        <v>6007466142.1430302</v>
      </c>
      <c r="Z5" s="20">
        <f>'KEEI BAU - Industry'!AP$39*'Others Split'!$E$7</f>
        <v>6027084930.5290918</v>
      </c>
      <c r="AA5" s="20">
        <f>'KEEI BAU - Industry'!AQ$39*'Others Split'!$E$7</f>
        <v>6046703718.9151545</v>
      </c>
      <c r="AB5" s="20">
        <f>'KEEI BAU - Industry'!AR$39*'Others Split'!$E$7</f>
        <v>6066322507.3012161</v>
      </c>
      <c r="AC5" s="20">
        <f>'KEEI BAU - Industry'!AS$39*'Others Split'!$E$7</f>
        <v>6085941295.687273</v>
      </c>
      <c r="AD5" s="20">
        <f>'KEEI BAU - Industry'!AT$39*'Others Split'!$E$7</f>
        <v>6105560084.0733356</v>
      </c>
      <c r="AE5" s="20">
        <f>'KEEI BAU - Industry'!AU$39*'Others Split'!$E$7</f>
        <v>6125178872.4593973</v>
      </c>
      <c r="AF5" s="20">
        <f>'KEEI BAU - Industry'!AV$39*'Others Split'!$E$7</f>
        <v>6144797660.8454542</v>
      </c>
      <c r="AG5" s="17"/>
    </row>
    <row r="6" spans="1:35" s="14" customFormat="1">
      <c r="A6" s="14" t="s">
        <v>6</v>
      </c>
      <c r="B6" s="20">
        <f>'KEEI BAU - Industry'!R$39*'Others Split'!$E$8</f>
        <v>46532544271.260864</v>
      </c>
      <c r="C6" s="20">
        <f>'KEEI BAU - Industry'!S$39*'Others Split'!$E$8</f>
        <v>47365083434.231331</v>
      </c>
      <c r="D6" s="20">
        <f>'KEEI BAU - Industry'!T$39*'Others Split'!$E$8</f>
        <v>48197622597.201996</v>
      </c>
      <c r="E6" s="20">
        <f>'KEEI BAU - Industry'!U$39*'Others Split'!$E$8</f>
        <v>49030161760.172653</v>
      </c>
      <c r="F6" s="20">
        <f>'KEEI BAU - Industry'!V$39*'Others Split'!$E$8</f>
        <v>49862700923.143127</v>
      </c>
      <c r="G6" s="20">
        <f>'KEEI BAU - Industry'!W$39*'Others Split'!$E$8</f>
        <v>50695240086.113907</v>
      </c>
      <c r="H6" s="20">
        <f>'KEEI BAU - Industry'!X$39*'Others Split'!$E$8</f>
        <v>51103513558.924133</v>
      </c>
      <c r="I6" s="20">
        <f>'KEEI BAU - Industry'!Y$39*'Others Split'!$E$8</f>
        <v>51511787031.734291</v>
      </c>
      <c r="J6" s="20">
        <f>'KEEI BAU - Industry'!Z$39*'Others Split'!$E$8</f>
        <v>51920060504.54454</v>
      </c>
      <c r="K6" s="20">
        <f>'KEEI BAU - Industry'!AA$39*'Others Split'!$E$8</f>
        <v>52328333977.35479</v>
      </c>
      <c r="L6" s="20">
        <f>'KEEI BAU - Industry'!AB$39*'Others Split'!$E$8</f>
        <v>52736607450.164993</v>
      </c>
      <c r="M6" s="20">
        <f>'KEEI BAU - Industry'!AC$39*'Others Split'!$E$8</f>
        <v>52952299096.177925</v>
      </c>
      <c r="N6" s="20">
        <f>'KEEI BAU - Industry'!AD$39*'Others Split'!$E$8</f>
        <v>53167990742.190903</v>
      </c>
      <c r="O6" s="20">
        <f>'KEEI BAU - Industry'!AE$39*'Others Split'!$E$8</f>
        <v>53383682388.203789</v>
      </c>
      <c r="P6" s="20">
        <f>'KEEI BAU - Industry'!AF$39*'Others Split'!$E$8</f>
        <v>53599374034.216766</v>
      </c>
      <c r="Q6" s="20">
        <f>'KEEI BAU - Industry'!AG$39*'Others Split'!$E$8</f>
        <v>53815065680.229721</v>
      </c>
      <c r="R6" s="20">
        <f>'KEEI BAU - Industry'!AH$39*'Others Split'!$E$8</f>
        <v>53969131141.667557</v>
      </c>
      <c r="S6" s="20">
        <f>'KEEI BAU - Industry'!AI$39*'Others Split'!$E$8</f>
        <v>54123196603.105362</v>
      </c>
      <c r="T6" s="20">
        <f>'KEEI BAU - Industry'!AJ$39*'Others Split'!$E$8</f>
        <v>54277262064.543175</v>
      </c>
      <c r="U6" s="20">
        <f>'KEEI BAU - Industry'!AK$39*'Others Split'!$E$8</f>
        <v>54431327525.98098</v>
      </c>
      <c r="V6" s="20">
        <f>'KEEI BAU - Industry'!AL$39*'Others Split'!$E$8</f>
        <v>54585392987.418785</v>
      </c>
      <c r="W6" s="20">
        <f>'KEEI BAU - Industry'!AM$39*'Others Split'!$E$8</f>
        <v>54821626694.956779</v>
      </c>
      <c r="X6" s="20">
        <f>'KEEI BAU - Industry'!AN$39*'Others Split'!$E$8</f>
        <v>55001836598.335571</v>
      </c>
      <c r="Y6" s="20">
        <f>'KEEI BAU - Industry'!AO$39*'Others Split'!$E$8</f>
        <v>55182046501.714317</v>
      </c>
      <c r="Z6" s="20">
        <f>'KEEI BAU - Industry'!AP$39*'Others Split'!$E$8</f>
        <v>55362256405.093109</v>
      </c>
      <c r="AA6" s="20">
        <f>'KEEI BAU - Industry'!AQ$39*'Others Split'!$E$8</f>
        <v>55542466308.471909</v>
      </c>
      <c r="AB6" s="20">
        <f>'KEEI BAU - Industry'!AR$39*'Others Split'!$E$8</f>
        <v>55722676211.8507</v>
      </c>
      <c r="AC6" s="20">
        <f>'KEEI BAU - Industry'!AS$39*'Others Split'!$E$8</f>
        <v>55902886115.229446</v>
      </c>
      <c r="AD6" s="20">
        <f>'KEEI BAU - Industry'!AT$39*'Others Split'!$E$8</f>
        <v>56083096018.608238</v>
      </c>
      <c r="AE6" s="20">
        <f>'KEEI BAU - Industry'!AU$39*'Others Split'!$E$8</f>
        <v>56263305921.987038</v>
      </c>
      <c r="AF6" s="20">
        <f>'KEEI BAU - Industry'!AV$39*'Others Split'!$E$8</f>
        <v>56443515825.365784</v>
      </c>
      <c r="AG6" s="17"/>
    </row>
    <row r="7" spans="1:35" s="14" customFormat="1">
      <c r="A7" s="14" t="s">
        <v>7</v>
      </c>
      <c r="B7" s="20">
        <f>'KEEI BAU - Industry'!R$39*'Others Split'!$E$9</f>
        <v>35062288526.668495</v>
      </c>
      <c r="C7" s="20">
        <f>'KEEI BAU - Industry'!S$39*'Others Split'!$E$9</f>
        <v>35689607079.715042</v>
      </c>
      <c r="D7" s="20">
        <f>'KEEI BAU - Industry'!T$39*'Others Split'!$E$9</f>
        <v>36316925632.761734</v>
      </c>
      <c r="E7" s="20">
        <f>'KEEI BAU - Industry'!U$39*'Others Split'!$E$9</f>
        <v>36944244185.808426</v>
      </c>
      <c r="F7" s="20">
        <f>'KEEI BAU - Industry'!V$39*'Others Split'!$E$9</f>
        <v>37571562738.854973</v>
      </c>
      <c r="G7" s="20">
        <f>'KEEI BAU - Industry'!W$39*'Others Split'!$E$9</f>
        <v>38198881291.901749</v>
      </c>
      <c r="H7" s="20">
        <f>'KEEI BAU - Industry'!X$39*'Others Split'!$E$9</f>
        <v>38506515497.717102</v>
      </c>
      <c r="I7" s="20">
        <f>'KEEI BAU - Industry'!Y$39*'Others Split'!$E$9</f>
        <v>38814149703.532402</v>
      </c>
      <c r="J7" s="20">
        <f>'KEEI BAU - Industry'!Z$39*'Others Split'!$E$9</f>
        <v>39121783909.347778</v>
      </c>
      <c r="K7" s="20">
        <f>'KEEI BAU - Industry'!AA$39*'Others Split'!$E$9</f>
        <v>39429418115.163147</v>
      </c>
      <c r="L7" s="20">
        <f>'KEEI BAU - Industry'!AB$39*'Others Split'!$E$9</f>
        <v>39737052320.978485</v>
      </c>
      <c r="M7" s="20">
        <f>'KEEI BAU - Industry'!AC$39*'Others Split'!$E$9</f>
        <v>39899576052.352615</v>
      </c>
      <c r="N7" s="20">
        <f>'KEEI BAU - Industry'!AD$39*'Others Split'!$E$9</f>
        <v>40062099783.726791</v>
      </c>
      <c r="O7" s="20">
        <f>'KEEI BAU - Industry'!AE$39*'Others Split'!$E$9</f>
        <v>40224623515.100891</v>
      </c>
      <c r="P7" s="20">
        <f>'KEEI BAU - Industry'!AF$39*'Others Split'!$E$9</f>
        <v>40387147246.47506</v>
      </c>
      <c r="Q7" s="20">
        <f>'KEEI BAU - Industry'!AG$39*'Others Split'!$E$9</f>
        <v>40549670977.849213</v>
      </c>
      <c r="R7" s="20">
        <f>'KEEI BAU - Industry'!AH$39*'Others Split'!$E$9</f>
        <v>40665759357.402184</v>
      </c>
      <c r="S7" s="20">
        <f>'KEEI BAU - Industry'!AI$39*'Others Split'!$E$9</f>
        <v>40781847736.955139</v>
      </c>
      <c r="T7" s="20">
        <f>'KEEI BAU - Industry'!AJ$39*'Others Split'!$E$9</f>
        <v>40897936116.508095</v>
      </c>
      <c r="U7" s="20">
        <f>'KEEI BAU - Industry'!AK$39*'Others Split'!$E$9</f>
        <v>41014024496.061043</v>
      </c>
      <c r="V7" s="20">
        <f>'KEEI BAU - Industry'!AL$39*'Others Split'!$E$9</f>
        <v>41130112875.613998</v>
      </c>
      <c r="W7" s="20">
        <f>'KEEI BAU - Industry'!AM$39*'Others Split'!$E$9</f>
        <v>41308115057.595207</v>
      </c>
      <c r="X7" s="20">
        <f>'KEEI BAU - Industry'!AN$39*'Others Split'!$E$9</f>
        <v>41443903283.375343</v>
      </c>
      <c r="Y7" s="20">
        <f>'KEEI BAU - Industry'!AO$39*'Others Split'!$E$9</f>
        <v>41579691509.155449</v>
      </c>
      <c r="Z7" s="20">
        <f>'KEEI BAU - Industry'!AP$39*'Others Split'!$E$9</f>
        <v>41715479734.935593</v>
      </c>
      <c r="AA7" s="20">
        <f>'KEEI BAU - Industry'!AQ$39*'Others Split'!$E$9</f>
        <v>41851267960.715729</v>
      </c>
      <c r="AB7" s="20">
        <f>'KEEI BAU - Industry'!AR$39*'Others Split'!$E$9</f>
        <v>41987056186.495872</v>
      </c>
      <c r="AC7" s="20">
        <f>'KEEI BAU - Industry'!AS$39*'Others Split'!$E$9</f>
        <v>42122844412.27597</v>
      </c>
      <c r="AD7" s="20">
        <f>'KEEI BAU - Industry'!AT$39*'Others Split'!$E$9</f>
        <v>42258632638.056114</v>
      </c>
      <c r="AE7" s="20">
        <f>'KEEI BAU - Industry'!AU$39*'Others Split'!$E$9</f>
        <v>42394420863.836258</v>
      </c>
      <c r="AF7" s="20">
        <f>'KEEI BAU - Industry'!AV$39*'Others Split'!$E$9</f>
        <v>42530209089.616356</v>
      </c>
      <c r="AG7" s="17"/>
    </row>
    <row r="8" spans="1:35" s="14" customFormat="1">
      <c r="A8" s="14" t="s">
        <v>8</v>
      </c>
      <c r="B8" s="20">
        <f>'KEEI BAU - Industry'!R$39*'Others Split'!$E$10</f>
        <v>5887332371.0868092</v>
      </c>
      <c r="C8" s="20">
        <f>'KEEI BAU - Industry'!S$39*'Others Split'!$E$10</f>
        <v>5992665849.8620234</v>
      </c>
      <c r="D8" s="20">
        <f>'KEEI BAU - Industry'!T$39*'Others Split'!$E$10</f>
        <v>6097999328.6372614</v>
      </c>
      <c r="E8" s="20">
        <f>'KEEI BAU - Industry'!U$39*'Others Split'!$E$10</f>
        <v>6203332807.4124994</v>
      </c>
      <c r="F8" s="20">
        <f>'KEEI BAU - Industry'!V$39*'Others Split'!$E$10</f>
        <v>6308666286.1877136</v>
      </c>
      <c r="G8" s="20">
        <f>'KEEI BAU - Industry'!W$39*'Others Split'!$E$10</f>
        <v>6413999764.9629669</v>
      </c>
      <c r="H8" s="20">
        <f>'KEEI BAU - Industry'!X$39*'Others Split'!$E$10</f>
        <v>6465654830.6890039</v>
      </c>
      <c r="I8" s="20">
        <f>'KEEI BAU - Industry'!Y$39*'Others Split'!$E$10</f>
        <v>6517309896.4150314</v>
      </c>
      <c r="J8" s="20">
        <f>'KEEI BAU - Industry'!Z$39*'Others Split'!$E$10</f>
        <v>6568964962.1410704</v>
      </c>
      <c r="K8" s="20">
        <f>'KEEI BAU - Industry'!AA$39*'Others Split'!$E$10</f>
        <v>6620620027.8671103</v>
      </c>
      <c r="L8" s="20">
        <f>'KEEI BAU - Industry'!AB$39*'Others Split'!$E$10</f>
        <v>6672275093.5931435</v>
      </c>
      <c r="M8" s="20">
        <f>'KEEI BAU - Industry'!AC$39*'Others Split'!$E$10</f>
        <v>6699564562.278594</v>
      </c>
      <c r="N8" s="20">
        <f>'KEEI BAU - Industry'!AD$39*'Others Split'!$E$10</f>
        <v>6726854030.9640512</v>
      </c>
      <c r="O8" s="20">
        <f>'KEEI BAU - Industry'!AE$39*'Others Split'!$E$10</f>
        <v>6754143499.6494961</v>
      </c>
      <c r="P8" s="20">
        <f>'KEEI BAU - Industry'!AF$39*'Others Split'!$E$10</f>
        <v>6781432968.3349533</v>
      </c>
      <c r="Q8" s="20">
        <f>'KEEI BAU - Industry'!AG$39*'Others Split'!$E$10</f>
        <v>6808722437.0204067</v>
      </c>
      <c r="R8" s="20">
        <f>'KEEI BAU - Industry'!AH$39*'Others Split'!$E$10</f>
        <v>6828214914.6528749</v>
      </c>
      <c r="S8" s="20">
        <f>'KEEI BAU - Industry'!AI$39*'Others Split'!$E$10</f>
        <v>6847707392.2853394</v>
      </c>
      <c r="T8" s="20">
        <f>'KEEI BAU - Industry'!AJ$39*'Others Split'!$E$10</f>
        <v>6867199869.9178047</v>
      </c>
      <c r="U8" s="20">
        <f>'KEEI BAU - Industry'!AK$39*'Others Split'!$E$10</f>
        <v>6886692347.5502691</v>
      </c>
      <c r="V8" s="20">
        <f>'KEEI BAU - Industry'!AL$39*'Others Split'!$E$10</f>
        <v>6906184825.1827345</v>
      </c>
      <c r="W8" s="20">
        <f>'KEEI BAU - Industry'!AM$39*'Others Split'!$E$10</f>
        <v>6936073290.885849</v>
      </c>
      <c r="X8" s="20">
        <f>'KEEI BAU - Industry'!AN$39*'Others Split'!$E$10</f>
        <v>6958873582.9044323</v>
      </c>
      <c r="Y8" s="20">
        <f>'KEEI BAU - Industry'!AO$39*'Others Split'!$E$10</f>
        <v>6981673874.9230099</v>
      </c>
      <c r="Z8" s="20">
        <f>'KEEI BAU - Industry'!AP$39*'Others Split'!$E$10</f>
        <v>7004474166.9415932</v>
      </c>
      <c r="AA8" s="20">
        <f>'KEEI BAU - Industry'!AQ$39*'Others Split'!$E$10</f>
        <v>7027274458.9601765</v>
      </c>
      <c r="AB8" s="20">
        <f>'KEEI BAU - Industry'!AR$39*'Others Split'!$E$10</f>
        <v>7050074750.9787598</v>
      </c>
      <c r="AC8" s="20">
        <f>'KEEI BAU - Industry'!AS$39*'Others Split'!$E$10</f>
        <v>7072875042.9973364</v>
      </c>
      <c r="AD8" s="20">
        <f>'KEEI BAU - Industry'!AT$39*'Others Split'!$E$10</f>
        <v>7095675335.0159197</v>
      </c>
      <c r="AE8" s="20">
        <f>'KEEI BAU - Industry'!AU$39*'Others Split'!$E$10</f>
        <v>7118475627.034503</v>
      </c>
      <c r="AF8" s="20">
        <f>'KEEI BAU - Industry'!AV$39*'Others Split'!$E$10</f>
        <v>7141275919.0530806</v>
      </c>
      <c r="AG8" s="17"/>
    </row>
    <row r="9" spans="1:35" s="14" customFormat="1">
      <c r="A9" s="14" t="s">
        <v>9</v>
      </c>
      <c r="B9" s="20">
        <f>'KEEI BAU - Industry'!R$39*'Others Split'!$E$11</f>
        <v>33611126276.95179</v>
      </c>
      <c r="C9" s="20">
        <f>'KEEI BAU - Industry'!S$39*'Others Split'!$E$11</f>
        <v>34212481293.646862</v>
      </c>
      <c r="D9" s="20">
        <f>'KEEI BAU - Industry'!T$39*'Others Split'!$E$11</f>
        <v>34813836310.342072</v>
      </c>
      <c r="E9" s="20">
        <f>'KEEI BAU - Industry'!U$39*'Others Split'!$E$11</f>
        <v>35415191327.037277</v>
      </c>
      <c r="F9" s="20">
        <f>'KEEI BAU - Industry'!V$39*'Others Split'!$E$11</f>
        <v>36016546343.732353</v>
      </c>
      <c r="G9" s="20">
        <f>'KEEI BAU - Industry'!W$39*'Others Split'!$E$11</f>
        <v>36617901360.42765</v>
      </c>
      <c r="H9" s="20">
        <f>'KEEI BAU - Industry'!X$39*'Others Split'!$E$11</f>
        <v>36912803164.424416</v>
      </c>
      <c r="I9" s="20">
        <f>'KEEI BAU - Industry'!Y$39*'Others Split'!$E$11</f>
        <v>37207704968.421127</v>
      </c>
      <c r="J9" s="20">
        <f>'KEEI BAU - Industry'!Z$39*'Others Split'!$E$11</f>
        <v>37502606772.417908</v>
      </c>
      <c r="K9" s="20">
        <f>'KEEI BAU - Industry'!AA$39*'Others Split'!$E$11</f>
        <v>37797508576.414696</v>
      </c>
      <c r="L9" s="20">
        <f>'KEEI BAU - Industry'!AB$39*'Others Split'!$E$11</f>
        <v>38092410380.411438</v>
      </c>
      <c r="M9" s="20">
        <f>'KEEI BAU - Industry'!AC$39*'Others Split'!$E$11</f>
        <v>38248207559.881416</v>
      </c>
      <c r="N9" s="20">
        <f>'KEEI BAU - Industry'!AD$39*'Others Split'!$E$11</f>
        <v>38404004739.351425</v>
      </c>
      <c r="O9" s="20">
        <f>'KEEI BAU - Industry'!AE$39*'Others Split'!$E$11</f>
        <v>38559801918.821365</v>
      </c>
      <c r="P9" s="20">
        <f>'KEEI BAU - Industry'!AF$39*'Others Split'!$E$11</f>
        <v>38715599098.291382</v>
      </c>
      <c r="Q9" s="20">
        <f>'KEEI BAU - Industry'!AG$39*'Others Split'!$E$11</f>
        <v>38871396277.761368</v>
      </c>
      <c r="R9" s="20">
        <f>'KEEI BAU - Industry'!AH$39*'Others Split'!$E$11</f>
        <v>38982679977.382797</v>
      </c>
      <c r="S9" s="20">
        <f>'KEEI BAU - Industry'!AI$39*'Others Split'!$E$11</f>
        <v>39093963677.004211</v>
      </c>
      <c r="T9" s="20">
        <f>'KEEI BAU - Industry'!AJ$39*'Others Split'!$E$11</f>
        <v>39205247376.625626</v>
      </c>
      <c r="U9" s="20">
        <f>'KEEI BAU - Industry'!AK$39*'Others Split'!$E$11</f>
        <v>39316531076.247032</v>
      </c>
      <c r="V9" s="20">
        <f>'KEEI BAU - Industry'!AL$39*'Others Split'!$E$11</f>
        <v>39427814775.868446</v>
      </c>
      <c r="W9" s="20">
        <f>'KEEI BAU - Industry'!AM$39*'Others Split'!$E$11</f>
        <v>39598449781.95462</v>
      </c>
      <c r="X9" s="20">
        <f>'KEEI BAU - Industry'!AN$39*'Others Split'!$E$11</f>
        <v>39728617988.178474</v>
      </c>
      <c r="Y9" s="20">
        <f>'KEEI BAU - Industry'!AO$39*'Others Split'!$E$11</f>
        <v>39858786194.40229</v>
      </c>
      <c r="Z9" s="20">
        <f>'KEEI BAU - Industry'!AP$39*'Others Split'!$E$11</f>
        <v>39988954400.626137</v>
      </c>
      <c r="AA9" s="20">
        <f>'KEEI BAU - Industry'!AQ$39*'Others Split'!$E$11</f>
        <v>40119122606.849991</v>
      </c>
      <c r="AB9" s="20">
        <f>'KEEI BAU - Industry'!AR$39*'Others Split'!$E$11</f>
        <v>40249290813.073837</v>
      </c>
      <c r="AC9" s="20">
        <f>'KEEI BAU - Industry'!AS$39*'Others Split'!$E$11</f>
        <v>40379459019.297653</v>
      </c>
      <c r="AD9" s="20">
        <f>'KEEI BAU - Industry'!AT$39*'Others Split'!$E$11</f>
        <v>40509627225.521507</v>
      </c>
      <c r="AE9" s="20">
        <f>'KEEI BAU - Industry'!AU$39*'Others Split'!$E$11</f>
        <v>40639795431.745354</v>
      </c>
      <c r="AF9" s="20">
        <f>'KEEI BAU - Industry'!AV$39*'Others Split'!$E$11</f>
        <v>40769963637.96917</v>
      </c>
      <c r="AG9" s="18"/>
    </row>
    <row r="10" spans="1:35" s="14" customFormat="1">
      <c r="A10" s="14" t="s">
        <v>657</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17"/>
    </row>
    <row r="11" spans="1:35" s="14" customFormat="1">
      <c r="A11" s="14" t="s">
        <v>125</v>
      </c>
      <c r="B11" s="20">
        <f>'KEEI BAU - Industry'!R$11*'Petrochemicals Split'!$E$6</f>
        <v>125301026881.44334</v>
      </c>
      <c r="C11" s="20">
        <f>'KEEI BAU - Industry'!S$11*'Petrochemicals Split'!$E$6</f>
        <v>129285787827.175</v>
      </c>
      <c r="D11" s="20">
        <f>'KEEI BAU - Industry'!T$11*'Petrochemicals Split'!$E$6</f>
        <v>133270548772.90668</v>
      </c>
      <c r="E11" s="20">
        <f>'KEEI BAU - Industry'!U$11*'Petrochemicals Split'!$E$6</f>
        <v>137255309718.63835</v>
      </c>
      <c r="F11" s="20">
        <f>'KEEI BAU - Industry'!V$11*'Petrochemicals Split'!$E$6</f>
        <v>141240070664.37003</v>
      </c>
      <c r="G11" s="20">
        <f>'KEEI BAU - Industry'!W$11*'Petrochemicals Split'!$E$6</f>
        <v>145224831610.10144</v>
      </c>
      <c r="H11" s="20">
        <f>'KEEI BAU - Industry'!X$11*'Petrochemicals Split'!$E$6</f>
        <v>148355715210.31952</v>
      </c>
      <c r="I11" s="20">
        <f>'KEEI BAU - Industry'!Y$11*'Petrochemicals Split'!$E$6</f>
        <v>151486598810.53732</v>
      </c>
      <c r="J11" s="20">
        <f>'KEEI BAU - Industry'!Z$11*'Petrochemicals Split'!$E$6</f>
        <v>154617482410.75516</v>
      </c>
      <c r="K11" s="20">
        <f>'KEEI BAU - Industry'!AA$11*'Petrochemicals Split'!$E$6</f>
        <v>157748366010.97296</v>
      </c>
      <c r="L11" s="20">
        <f>'KEEI BAU - Industry'!AB$11*'Petrochemicals Split'!$E$6</f>
        <v>160879249611.19031</v>
      </c>
      <c r="M11" s="20">
        <f>'KEEI BAU - Industry'!AC$11*'Petrochemicals Split'!$E$6</f>
        <v>163646687982.29172</v>
      </c>
      <c r="N11" s="20">
        <f>'KEEI BAU - Industry'!AD$11*'Petrochemicals Split'!$E$6</f>
        <v>166414126353.39264</v>
      </c>
      <c r="O11" s="20">
        <f>'KEEI BAU - Industry'!AE$11*'Petrochemicals Split'!$E$6</f>
        <v>169181564724.49466</v>
      </c>
      <c r="P11" s="20">
        <f>'KEEI BAU - Industry'!AF$11*'Petrochemicals Split'!$E$6</f>
        <v>171949003095.59668</v>
      </c>
      <c r="Q11" s="20">
        <f>'KEEI BAU - Industry'!AG$11*'Petrochemicals Split'!$E$6</f>
        <v>174716441466.69824</v>
      </c>
      <c r="R11" s="20">
        <f>'KEEI BAU - Industry'!AH$11*'Petrochemicals Split'!$E$6</f>
        <v>177321862085.06207</v>
      </c>
      <c r="S11" s="20">
        <f>'KEEI BAU - Industry'!AI$11*'Petrochemicals Split'!$E$6</f>
        <v>179927282703.42545</v>
      </c>
      <c r="T11" s="20">
        <f>'KEEI BAU - Industry'!AJ$11*'Petrochemicals Split'!$E$6</f>
        <v>182532703321.78775</v>
      </c>
      <c r="U11" s="20">
        <f>'KEEI BAU - Industry'!AK$11*'Petrochemicals Split'!$E$6</f>
        <v>185138123940.15115</v>
      </c>
      <c r="V11" s="20">
        <f>'KEEI BAU - Industry'!AL$11*'Petrochemicals Split'!$E$6</f>
        <v>187743544558.51346</v>
      </c>
      <c r="W11" s="20">
        <f>'KEEI BAU - Industry'!AM$11*'Petrochemicals Split'!$E$6</f>
        <v>190564988847.19644</v>
      </c>
      <c r="X11" s="20">
        <f>'KEEI BAU - Industry'!AN$11*'Petrochemicals Split'!$E$6</f>
        <v>193239144269.75165</v>
      </c>
      <c r="Y11" s="20">
        <f>'KEEI BAU - Industry'!AO$11*'Petrochemicals Split'!$E$6</f>
        <v>195913299692.30685</v>
      </c>
      <c r="Z11" s="20">
        <f>'KEEI BAU - Industry'!AP$11*'Petrochemicals Split'!$E$6</f>
        <v>198587455114.86206</v>
      </c>
      <c r="AA11" s="20">
        <f>'KEEI BAU - Industry'!AQ$11*'Petrochemicals Split'!$E$6</f>
        <v>201261610537.41727</v>
      </c>
      <c r="AB11" s="20">
        <f>'KEEI BAU - Industry'!AR$11*'Petrochemicals Split'!$E$6</f>
        <v>203935765959.97247</v>
      </c>
      <c r="AC11" s="20">
        <f>'KEEI BAU - Industry'!AS$11*'Petrochemicals Split'!$E$6</f>
        <v>206609921382.52768</v>
      </c>
      <c r="AD11" s="20">
        <f>'KEEI BAU - Industry'!AT$11*'Petrochemicals Split'!$E$6</f>
        <v>209284076805.08289</v>
      </c>
      <c r="AE11" s="20">
        <f>'KEEI BAU - Industry'!AU$11*'Petrochemicals Split'!$E$6</f>
        <v>211958232227.63809</v>
      </c>
      <c r="AF11" s="20">
        <f>'KEEI BAU - Industry'!AV$11*'Petrochemicals Split'!$E$6</f>
        <v>214632387650.1933</v>
      </c>
      <c r="AG11" s="17"/>
    </row>
    <row r="12" spans="1:35" s="14" customFormat="1">
      <c r="A12" s="14" t="s">
        <v>12</v>
      </c>
      <c r="B12" s="20">
        <f>'KEEI BAU - Industry'!R$11*'Petrochemicals Split'!$E$7</f>
        <v>101654085856.68753</v>
      </c>
      <c r="C12" s="20">
        <f>'KEEI BAU - Industry'!S$11*'Petrochemicals Split'!$E$7</f>
        <v>104886838543.37578</v>
      </c>
      <c r="D12" s="20">
        <f>'KEEI BAU - Industry'!T$11*'Petrochemicals Split'!$E$7</f>
        <v>108119591230.06404</v>
      </c>
      <c r="E12" s="20">
        <f>'KEEI BAU - Industry'!U$11*'Petrochemicals Split'!$E$7</f>
        <v>111352343916.75229</v>
      </c>
      <c r="F12" s="20">
        <f>'KEEI BAU - Industry'!V$11*'Petrochemicals Split'!$E$7</f>
        <v>114585096603.44054</v>
      </c>
      <c r="G12" s="20">
        <f>'KEEI BAU - Industry'!W$11*'Petrochemicals Split'!$E$7</f>
        <v>117817849290.12859</v>
      </c>
      <c r="H12" s="20">
        <f>'KEEI BAU - Industry'!X$11*'Petrochemicals Split'!$E$7</f>
        <v>120357869258.24104</v>
      </c>
      <c r="I12" s="20">
        <f>'KEEI BAU - Industry'!Y$11*'Petrochemicals Split'!$E$7</f>
        <v>122897889226.3533</v>
      </c>
      <c r="J12" s="20">
        <f>'KEEI BAU - Industry'!Z$11*'Petrochemicals Split'!$E$7</f>
        <v>125437909194.46556</v>
      </c>
      <c r="K12" s="20">
        <f>'KEEI BAU - Industry'!AA$11*'Petrochemicals Split'!$E$7</f>
        <v>127977929162.57782</v>
      </c>
      <c r="L12" s="20">
        <f>'KEEI BAU - Industry'!AB$11*'Petrochemicals Split'!$E$7</f>
        <v>130517949130.6897</v>
      </c>
      <c r="M12" s="20">
        <f>'KEEI BAU - Industry'!AC$11*'Petrochemicals Split'!$E$7</f>
        <v>132763113633.97197</v>
      </c>
      <c r="N12" s="20">
        <f>'KEEI BAU - Industry'!AD$11*'Petrochemicals Split'!$E$7</f>
        <v>135008278137.25385</v>
      </c>
      <c r="O12" s="20">
        <f>'KEEI BAU - Industry'!AE$11*'Petrochemicals Split'!$E$7</f>
        <v>137253442640.53661</v>
      </c>
      <c r="P12" s="20">
        <f>'KEEI BAU - Industry'!AF$11*'Petrochemicals Split'!$E$7</f>
        <v>139498607143.81937</v>
      </c>
      <c r="Q12" s="20">
        <f>'KEEI BAU - Industry'!AG$11*'Petrochemicals Split'!$E$7</f>
        <v>141743771647.10178</v>
      </c>
      <c r="R12" s="20">
        <f>'KEEI BAU - Industry'!AH$11*'Petrochemicals Split'!$E$7</f>
        <v>143857494557.62936</v>
      </c>
      <c r="S12" s="20">
        <f>'KEEI BAU - Industry'!AI$11*'Petrochemicals Split'!$E$7</f>
        <v>145971217468.15659</v>
      </c>
      <c r="T12" s="20">
        <f>'KEEI BAU - Industry'!AJ$11*'Petrochemicals Split'!$E$7</f>
        <v>148084940378.68295</v>
      </c>
      <c r="U12" s="20">
        <f>'KEEI BAU - Industry'!AK$11*'Petrochemicals Split'!$E$7</f>
        <v>150198663289.21021</v>
      </c>
      <c r="V12" s="20">
        <f>'KEEI BAU - Industry'!AL$11*'Petrochemicals Split'!$E$7</f>
        <v>152312386199.73654</v>
      </c>
      <c r="W12" s="20">
        <f>'KEEI BAU - Industry'!AM$11*'Petrochemicals Split'!$E$7</f>
        <v>154601364567.27231</v>
      </c>
      <c r="X12" s="20">
        <f>'KEEI BAU - Industry'!AN$11*'Petrochemicals Split'!$E$7</f>
        <v>156770850577.75616</v>
      </c>
      <c r="Y12" s="20">
        <f>'KEEI BAU - Industry'!AO$11*'Petrochemicals Split'!$E$7</f>
        <v>158940336588.24002</v>
      </c>
      <c r="Z12" s="20">
        <f>'KEEI BAU - Industry'!AP$11*'Petrochemicals Split'!$E$7</f>
        <v>161109822598.72391</v>
      </c>
      <c r="AA12" s="20">
        <f>'KEEI BAU - Industry'!AQ$11*'Petrochemicals Split'!$E$7</f>
        <v>163279308609.20776</v>
      </c>
      <c r="AB12" s="20">
        <f>'KEEI BAU - Industry'!AR$11*'Petrochemicals Split'!$E$7</f>
        <v>165448794619.69162</v>
      </c>
      <c r="AC12" s="20">
        <f>'KEEI BAU - Industry'!AS$11*'Petrochemicals Split'!$E$7</f>
        <v>167618280630.17548</v>
      </c>
      <c r="AD12" s="20">
        <f>'KEEI BAU - Industry'!AT$11*'Petrochemicals Split'!$E$7</f>
        <v>169787766640.65933</v>
      </c>
      <c r="AE12" s="20">
        <f>'KEEI BAU - Industry'!AU$11*'Petrochemicals Split'!$E$7</f>
        <v>171957252651.14319</v>
      </c>
      <c r="AF12" s="20">
        <f>'KEEI BAU - Industry'!AV$11*'Petrochemicals Split'!$E$7</f>
        <v>174126738661.62704</v>
      </c>
    </row>
    <row r="13" spans="1:35" s="14" customFormat="1">
      <c r="A13" s="14" t="s">
        <v>13</v>
      </c>
      <c r="B13" s="20">
        <f>'KEEI BAU - Industry'!R$39*'Others Split'!$E$12</f>
        <v>11304419203.780281</v>
      </c>
      <c r="C13" s="20">
        <f>'KEEI BAU - Industry'!S$39*'Others Split'!$E$12</f>
        <v>11506672741.582106</v>
      </c>
      <c r="D13" s="20">
        <f>'KEEI BAU - Industry'!T$39*'Others Split'!$E$12</f>
        <v>11708926279.383978</v>
      </c>
      <c r="E13" s="20">
        <f>'KEEI BAU - Industry'!U$39*'Others Split'!$E$12</f>
        <v>11911179817.185848</v>
      </c>
      <c r="F13" s="20">
        <f>'KEEI BAU - Industry'!V$39*'Others Split'!$E$12</f>
        <v>12113433354.987673</v>
      </c>
      <c r="G13" s="20">
        <f>'KEEI BAU - Industry'!W$39*'Others Split'!$E$12</f>
        <v>12315686892.789574</v>
      </c>
      <c r="H13" s="20">
        <f>'KEEI BAU - Industry'!X$39*'Others Split'!$E$12</f>
        <v>12414871120.918713</v>
      </c>
      <c r="I13" s="20">
        <f>'KEEI BAU - Industry'!Y$39*'Others Split'!$E$12</f>
        <v>12514055349.047834</v>
      </c>
      <c r="J13" s="20">
        <f>'KEEI BAU - Industry'!Z$39*'Others Split'!$E$12</f>
        <v>12613239577.176979</v>
      </c>
      <c r="K13" s="20">
        <f>'KEEI BAU - Industry'!AA$39*'Others Split'!$E$12</f>
        <v>12712423805.306124</v>
      </c>
      <c r="L13" s="20">
        <f>'KEEI BAU - Industry'!AB$39*'Others Split'!$E$12</f>
        <v>12811608033.435257</v>
      </c>
      <c r="M13" s="20">
        <f>'KEEI BAU - Industry'!AC$39*'Others Split'!$E$12</f>
        <v>12864007248.295929</v>
      </c>
      <c r="N13" s="20">
        <f>'KEEI BAU - Industry'!AD$39*'Others Split'!$E$12</f>
        <v>12916406463.156614</v>
      </c>
      <c r="O13" s="20">
        <f>'KEEI BAU - Industry'!AE$39*'Others Split'!$E$12</f>
        <v>12968805678.017275</v>
      </c>
      <c r="P13" s="20">
        <f>'KEEI BAU - Industry'!AF$39*'Others Split'!$E$12</f>
        <v>13021204892.87796</v>
      </c>
      <c r="Q13" s="20">
        <f>'KEEI BAU - Industry'!AG$39*'Others Split'!$E$12</f>
        <v>13073604107.738638</v>
      </c>
      <c r="R13" s="20">
        <f>'KEEI BAU - Industry'!AH$39*'Others Split'!$E$12</f>
        <v>13111032118.353411</v>
      </c>
      <c r="S13" s="20">
        <f>'KEEI BAU - Industry'!AI$39*'Others Split'!$E$12</f>
        <v>13148460128.968176</v>
      </c>
      <c r="T13" s="20">
        <f>'KEEI BAU - Industry'!AJ$39*'Others Split'!$E$12</f>
        <v>13185888139.582943</v>
      </c>
      <c r="U13" s="20">
        <f>'KEEI BAU - Industry'!AK$39*'Others Split'!$E$12</f>
        <v>13223316150.197708</v>
      </c>
      <c r="V13" s="20">
        <f>'KEEI BAU - Industry'!AL$39*'Others Split'!$E$12</f>
        <v>13260744160.812475</v>
      </c>
      <c r="W13" s="20">
        <f>'KEEI BAU - Industry'!AM$39*'Others Split'!$E$12</f>
        <v>13318133777.088453</v>
      </c>
      <c r="X13" s="20">
        <f>'KEEI BAU - Industry'!AN$39*'Others Split'!$E$12</f>
        <v>13361913207.686337</v>
      </c>
      <c r="Y13" s="20">
        <f>'KEEI BAU - Industry'!AO$39*'Others Split'!$E$12</f>
        <v>13405692638.28421</v>
      </c>
      <c r="Z13" s="20">
        <f>'KEEI BAU - Industry'!AP$39*'Others Split'!$E$12</f>
        <v>13449472068.882093</v>
      </c>
      <c r="AA13" s="20">
        <f>'KEEI BAU - Industry'!AQ$39*'Others Split'!$E$12</f>
        <v>13493251499.479977</v>
      </c>
      <c r="AB13" s="20">
        <f>'KEEI BAU - Industry'!AR$39*'Others Split'!$E$12</f>
        <v>13537030930.077862</v>
      </c>
      <c r="AC13" s="20">
        <f>'KEEI BAU - Industry'!AS$39*'Others Split'!$E$12</f>
        <v>13580810360.675734</v>
      </c>
      <c r="AD13" s="20">
        <f>'KEEI BAU - Industry'!AT$39*'Others Split'!$E$12</f>
        <v>13624589791.273619</v>
      </c>
      <c r="AE13" s="20">
        <f>'KEEI BAU - Industry'!AU$39*'Others Split'!$E$12</f>
        <v>13668369221.871502</v>
      </c>
      <c r="AF13" s="20">
        <f>'KEEI BAU - Industry'!AV$39*'Others Split'!$E$12</f>
        <v>13712148652.469374</v>
      </c>
    </row>
    <row r="14" spans="1:35" s="14" customFormat="1">
      <c r="A14" s="14" t="s">
        <v>14</v>
      </c>
      <c r="B14" s="20">
        <f>'KEEI BAU - Industry'!R$39*'Others Split'!$E$13</f>
        <v>28489134229.026245</v>
      </c>
      <c r="C14" s="20">
        <f>'KEEI BAU - Industry'!S$39*'Others Split'!$E$13</f>
        <v>28998848888.652878</v>
      </c>
      <c r="D14" s="20">
        <f>'KEEI BAU - Industry'!T$39*'Others Split'!$E$13</f>
        <v>29508563548.279625</v>
      </c>
      <c r="E14" s="20">
        <f>'KEEI BAU - Industry'!U$39*'Others Split'!$E$13</f>
        <v>30018278207.906372</v>
      </c>
      <c r="F14" s="20">
        <f>'KEEI BAU - Industry'!V$39*'Others Split'!$E$13</f>
        <v>30527992867.533005</v>
      </c>
      <c r="G14" s="20">
        <f>'KEEI BAU - Industry'!W$39*'Others Split'!$E$13</f>
        <v>31037707527.159824</v>
      </c>
      <c r="H14" s="20">
        <f>'KEEI BAU - Industry'!X$39*'Others Split'!$E$13</f>
        <v>31287669310.922096</v>
      </c>
      <c r="I14" s="20">
        <f>'KEEI BAU - Industry'!Y$39*'Others Split'!$E$13</f>
        <v>31537631094.684326</v>
      </c>
      <c r="J14" s="20">
        <f>'KEEI BAU - Industry'!Z$39*'Others Split'!$E$13</f>
        <v>31787592878.446613</v>
      </c>
      <c r="K14" s="20">
        <f>'KEEI BAU - Industry'!AA$39*'Others Split'!$E$13</f>
        <v>32037554662.208897</v>
      </c>
      <c r="L14" s="20">
        <f>'KEEI BAU - Industry'!AB$39*'Others Split'!$E$13</f>
        <v>32287516445.971157</v>
      </c>
      <c r="M14" s="20">
        <f>'KEEI BAU - Industry'!AC$39*'Others Split'!$E$13</f>
        <v>32419571727.958759</v>
      </c>
      <c r="N14" s="20">
        <f>'KEEI BAU - Industry'!AD$39*'Others Split'!$E$13</f>
        <v>32551627009.946392</v>
      </c>
      <c r="O14" s="20">
        <f>'KEEI BAU - Industry'!AE$39*'Others Split'!$E$13</f>
        <v>32683682291.933968</v>
      </c>
      <c r="P14" s="20">
        <f>'KEEI BAU - Industry'!AF$39*'Others Split'!$E$13</f>
        <v>32815737573.9216</v>
      </c>
      <c r="Q14" s="20">
        <f>'KEEI BAU - Industry'!AG$39*'Others Split'!$E$13</f>
        <v>32947792855.909218</v>
      </c>
      <c r="R14" s="20">
        <f>'KEEI BAU - Industry'!AH$39*'Others Split'!$E$13</f>
        <v>33042118057.328953</v>
      </c>
      <c r="S14" s="20">
        <f>'KEEI BAU - Industry'!AI$39*'Others Split'!$E$13</f>
        <v>33136443258.748669</v>
      </c>
      <c r="T14" s="20">
        <f>'KEEI BAU - Industry'!AJ$39*'Others Split'!$E$13</f>
        <v>33230768460.168385</v>
      </c>
      <c r="U14" s="20">
        <f>'KEEI BAU - Industry'!AK$39*'Others Split'!$E$13</f>
        <v>33325093661.5881</v>
      </c>
      <c r="V14" s="20">
        <f>'KEEI BAU - Industry'!AL$39*'Others Split'!$E$13</f>
        <v>33419418863.00782</v>
      </c>
      <c r="W14" s="20">
        <f>'KEEI BAU - Industry'!AM$39*'Others Split'!$E$13</f>
        <v>33564050838.518063</v>
      </c>
      <c r="X14" s="20">
        <f>'KEEI BAU - Industry'!AN$39*'Others Split'!$E$13</f>
        <v>33674382740.784775</v>
      </c>
      <c r="Y14" s="20">
        <f>'KEEI BAU - Industry'!AO$39*'Others Split'!$E$13</f>
        <v>33784714643.05146</v>
      </c>
      <c r="Z14" s="20">
        <f>'KEEI BAU - Industry'!AP$39*'Others Split'!$E$13</f>
        <v>33895046545.318176</v>
      </c>
      <c r="AA14" s="20">
        <f>'KEEI BAU - Industry'!AQ$39*'Others Split'!$E$13</f>
        <v>34005378447.584892</v>
      </c>
      <c r="AB14" s="20">
        <f>'KEEI BAU - Industry'!AR$39*'Others Split'!$E$13</f>
        <v>34115710349.851604</v>
      </c>
      <c r="AC14" s="20">
        <f>'KEEI BAU - Industry'!AS$39*'Others Split'!$E$13</f>
        <v>34226042252.11829</v>
      </c>
      <c r="AD14" s="20">
        <f>'KEEI BAU - Industry'!AT$39*'Others Split'!$E$13</f>
        <v>34336374154.385006</v>
      </c>
      <c r="AE14" s="20">
        <f>'KEEI BAU - Industry'!AU$39*'Others Split'!$E$13</f>
        <v>34446706056.651718</v>
      </c>
      <c r="AF14" s="20">
        <f>'KEEI BAU - Industry'!AV$39*'Others Split'!$E$13</f>
        <v>34557037958.918404</v>
      </c>
    </row>
    <row r="15" spans="1:35" s="14" customFormat="1">
      <c r="A15" s="14" t="s">
        <v>15</v>
      </c>
      <c r="B15" s="20">
        <f>'KEEI BAU - Industry'!R25</f>
        <v>114643393815.42188</v>
      </c>
      <c r="C15" s="20">
        <f>'KEEI BAU - Industry'!S25</f>
        <v>112534465915.08789</v>
      </c>
      <c r="D15" s="20">
        <f>'KEEI BAU - Industry'!T25</f>
        <v>110425538014.75342</v>
      </c>
      <c r="E15" s="20">
        <f>'KEEI BAU - Industry'!U25</f>
        <v>108316610114.41895</v>
      </c>
      <c r="F15" s="20">
        <f>'KEEI BAU - Industry'!V25</f>
        <v>106207682214.08447</v>
      </c>
      <c r="G15" s="20">
        <f>'KEEI BAU - Industry'!W25</f>
        <v>104098754313.75</v>
      </c>
      <c r="H15" s="20">
        <f>'KEEI BAU - Industry'!X25</f>
        <v>103464247620.79028</v>
      </c>
      <c r="I15" s="20">
        <f>'KEEI BAU - Industry'!Y25</f>
        <v>102829740927.83008</v>
      </c>
      <c r="J15" s="20">
        <f>'KEEI BAU - Industry'!Z25</f>
        <v>102195234234.87012</v>
      </c>
      <c r="K15" s="20">
        <f>'KEEI BAU - Industry'!AA25</f>
        <v>101560727541.91016</v>
      </c>
      <c r="L15" s="20">
        <f>'KEEI BAU - Industry'!AB25</f>
        <v>100926220848.95</v>
      </c>
      <c r="M15" s="20">
        <f>'KEEI BAU - Industry'!AC25</f>
        <v>100648624170.78003</v>
      </c>
      <c r="N15" s="20">
        <f>'KEEI BAU - Industry'!AD25</f>
        <v>100371027492.60999</v>
      </c>
      <c r="O15" s="20">
        <f>'KEEI BAU - Industry'!AE25</f>
        <v>100093430814.44006</v>
      </c>
      <c r="P15" s="20">
        <f>'KEEI BAU - Industry'!AF25</f>
        <v>99815834136.27002</v>
      </c>
      <c r="Q15" s="20">
        <f>'KEEI BAU - Industry'!AG25</f>
        <v>99538237458.099991</v>
      </c>
      <c r="R15" s="20">
        <f>'KEEI BAU - Industry'!AH25</f>
        <v>99395473452.18396</v>
      </c>
      <c r="S15" s="20">
        <f>'KEEI BAU - Industry'!AI25</f>
        <v>99252709446.268005</v>
      </c>
      <c r="T15" s="20">
        <f>'KEEI BAU - Industry'!AJ25</f>
        <v>99109945440.35199</v>
      </c>
      <c r="U15" s="20">
        <f>'KEEI BAU - Industry'!AK25</f>
        <v>98967181434.435974</v>
      </c>
      <c r="V15" s="20">
        <f>'KEEI BAU - Industry'!AL25</f>
        <v>98824417428.520004</v>
      </c>
      <c r="W15" s="20">
        <f>'KEEI BAU - Industry'!AM25</f>
        <v>98501876526.265259</v>
      </c>
      <c r="X15" s="20">
        <f>'KEEI BAU - Industry'!AN25</f>
        <v>98301910780.605164</v>
      </c>
      <c r="Y15" s="20">
        <f>'KEEI BAU - Industry'!AO25</f>
        <v>98101945034.945068</v>
      </c>
      <c r="Z15" s="20">
        <f>'KEEI BAU - Industry'!AP25</f>
        <v>97901979289.284912</v>
      </c>
      <c r="AA15" s="20">
        <f>'KEEI BAU - Industry'!AQ25</f>
        <v>97702013543.624756</v>
      </c>
      <c r="AB15" s="20">
        <f>'KEEI BAU - Industry'!AR25</f>
        <v>97502047797.964661</v>
      </c>
      <c r="AC15" s="20">
        <f>'KEEI BAU - Industry'!AS25</f>
        <v>97302082052.304565</v>
      </c>
      <c r="AD15" s="20">
        <f>'KEEI BAU - Industry'!AT25</f>
        <v>97102116306.644409</v>
      </c>
      <c r="AE15" s="20">
        <f>'KEEI BAU - Industry'!AU25</f>
        <v>96902150560.984253</v>
      </c>
      <c r="AF15" s="20">
        <f>'KEEI BAU - Industry'!AV25</f>
        <v>96702184815.324158</v>
      </c>
      <c r="AG15" s="18"/>
    </row>
    <row r="16" spans="1:35" s="14" customFormat="1">
      <c r="A16" s="14" t="s">
        <v>16</v>
      </c>
      <c r="B16" s="20">
        <f>'KEEI BAU - Industry'!R$18*'Non-ferrous Metals Split'!$E$6</f>
        <v>14452416932.499538</v>
      </c>
      <c r="C16" s="20">
        <f>'KEEI BAU - Industry'!S$18*'Non-ferrous Metals Split'!$E$6</f>
        <v>14667123219.333315</v>
      </c>
      <c r="D16" s="20">
        <f>'KEEI BAU - Industry'!T$18*'Non-ferrous Metals Split'!$E$6</f>
        <v>14881829506.167093</v>
      </c>
      <c r="E16" s="20">
        <f>'KEEI BAU - Industry'!U$18*'Non-ferrous Metals Split'!$E$6</f>
        <v>15096535793.00087</v>
      </c>
      <c r="F16" s="20">
        <f>'KEEI BAU - Industry'!V$18*'Non-ferrous Metals Split'!$E$6</f>
        <v>15311242079.834646</v>
      </c>
      <c r="G16" s="20">
        <f>'KEEI BAU - Industry'!W$18*'Non-ferrous Metals Split'!$E$6</f>
        <v>15525948366.668449</v>
      </c>
      <c r="H16" s="20">
        <f>'KEEI BAU - Industry'!X$18*'Non-ferrous Metals Split'!$E$6</f>
        <v>15644036824.427025</v>
      </c>
      <c r="I16" s="20">
        <f>'KEEI BAU - Industry'!Y$18*'Non-ferrous Metals Split'!$E$6</f>
        <v>15762125282.185627</v>
      </c>
      <c r="J16" s="20">
        <f>'KEEI BAU - Industry'!Z$18*'Non-ferrous Metals Split'!$E$6</f>
        <v>15880213739.944189</v>
      </c>
      <c r="K16" s="20">
        <f>'KEEI BAU - Industry'!AA$18*'Non-ferrous Metals Split'!$E$6</f>
        <v>15998302197.702791</v>
      </c>
      <c r="L16" s="20">
        <f>'KEEI BAU - Industry'!AB$18*'Non-ferrous Metals Split'!$E$6</f>
        <v>16116390655.461374</v>
      </c>
      <c r="M16" s="20">
        <f>'KEEI BAU - Industry'!AC$18*'Non-ferrous Metals Split'!$E$6</f>
        <v>16213008484.536568</v>
      </c>
      <c r="N16" s="20">
        <f>'KEEI BAU - Industry'!AD$18*'Non-ferrous Metals Split'!$E$6</f>
        <v>16309626313.611784</v>
      </c>
      <c r="O16" s="20">
        <f>'KEEI BAU - Industry'!AE$18*'Non-ferrous Metals Split'!$E$6</f>
        <v>16406244142.687</v>
      </c>
      <c r="P16" s="20">
        <f>'KEEI BAU - Industry'!AF$18*'Non-ferrous Metals Split'!$E$6</f>
        <v>16502861971.762217</v>
      </c>
      <c r="Q16" s="20">
        <f>'KEEI BAU - Industry'!AG$18*'Non-ferrous Metals Split'!$E$6</f>
        <v>16599479800.8374</v>
      </c>
      <c r="R16" s="20">
        <f>'KEEI BAU - Industry'!AH$18*'Non-ferrous Metals Split'!$E$6</f>
        <v>16704149115.668861</v>
      </c>
      <c r="S16" s="20">
        <f>'KEEI BAU - Industry'!AI$18*'Non-ferrous Metals Split'!$E$6</f>
        <v>16808818430.500332</v>
      </c>
      <c r="T16" s="20">
        <f>'KEEI BAU - Industry'!AJ$18*'Non-ferrous Metals Split'!$E$6</f>
        <v>16913487745.331802</v>
      </c>
      <c r="U16" s="20">
        <f>'KEEI BAU - Industry'!AK$18*'Non-ferrous Metals Split'!$E$6</f>
        <v>17018157060.163313</v>
      </c>
      <c r="V16" s="20">
        <f>'KEEI BAU - Industry'!AL$18*'Non-ferrous Metals Split'!$E$6</f>
        <v>17122826374.994762</v>
      </c>
      <c r="W16" s="20">
        <f>'KEEI BAU - Industry'!AM$18*'Non-ferrous Metals Split'!$E$6</f>
        <v>17216760375.484539</v>
      </c>
      <c r="X16" s="20">
        <f>'KEEI BAU - Industry'!AN$18*'Non-ferrous Metals Split'!$E$6</f>
        <v>17318013908.480045</v>
      </c>
      <c r="Y16" s="20">
        <f>'KEEI BAU - Industry'!AO$18*'Non-ferrous Metals Split'!$E$6</f>
        <v>17419267441.475513</v>
      </c>
      <c r="Z16" s="20">
        <f>'KEEI BAU - Industry'!AP$18*'Non-ferrous Metals Split'!$E$6</f>
        <v>17520520974.470978</v>
      </c>
      <c r="AA16" s="20">
        <f>'KEEI BAU - Industry'!AQ$18*'Non-ferrous Metals Split'!$E$6</f>
        <v>17621774507.466484</v>
      </c>
      <c r="AB16" s="20">
        <f>'KEEI BAU - Industry'!AR$18*'Non-ferrous Metals Split'!$E$6</f>
        <v>17723028040.461948</v>
      </c>
      <c r="AC16" s="20">
        <f>'KEEI BAU - Industry'!AS$18*'Non-ferrous Metals Split'!$E$6</f>
        <v>17824281573.457455</v>
      </c>
      <c r="AD16" s="20">
        <f>'KEEI BAU - Industry'!AT$18*'Non-ferrous Metals Split'!$E$6</f>
        <v>17925535106.452919</v>
      </c>
      <c r="AE16" s="20">
        <f>'KEEI BAU - Industry'!AU$18*'Non-ferrous Metals Split'!$E$6</f>
        <v>18026788639.448383</v>
      </c>
      <c r="AF16" s="20">
        <f>'KEEI BAU - Industry'!AV$18*'Non-ferrous Metals Split'!$E$6</f>
        <v>18128042172.44389</v>
      </c>
    </row>
    <row r="17" spans="1:33" s="14" customFormat="1">
      <c r="A17" s="14" t="s">
        <v>17</v>
      </c>
      <c r="B17" s="20">
        <f>'KEEI BAU - Industry'!R$18*'Non-ferrous Metals Split'!$E$7</f>
        <v>28257814837.370579</v>
      </c>
      <c r="C17" s="20">
        <f>'KEEI BAU - Industry'!S$18*'Non-ferrous Metals Split'!$E$7</f>
        <v>28677615243.496761</v>
      </c>
      <c r="D17" s="20">
        <f>'KEEI BAU - Industry'!T$18*'Non-ferrous Metals Split'!$E$7</f>
        <v>29097415649.622948</v>
      </c>
      <c r="E17" s="20">
        <f>'KEEI BAU - Industry'!U$18*'Non-ferrous Metals Split'!$E$7</f>
        <v>29517216055.74913</v>
      </c>
      <c r="F17" s="20">
        <f>'KEEI BAU - Industry'!V$18*'Non-ferrous Metals Split'!$E$7</f>
        <v>29937016461.875313</v>
      </c>
      <c r="G17" s="20">
        <f>'KEEI BAU - Industry'!W$18*'Non-ferrous Metals Split'!$E$7</f>
        <v>30356816868.001549</v>
      </c>
      <c r="H17" s="20">
        <f>'KEEI BAU - Industry'!X$18*'Non-ferrous Metals Split'!$E$7</f>
        <v>30587707091.370949</v>
      </c>
      <c r="I17" s="20">
        <f>'KEEI BAU - Industry'!Y$18*'Non-ferrous Metals Split'!$E$7</f>
        <v>30818597314.740398</v>
      </c>
      <c r="J17" s="20">
        <f>'KEEI BAU - Industry'!Z$18*'Non-ferrous Metals Split'!$E$7</f>
        <v>31049487538.109768</v>
      </c>
      <c r="K17" s="20">
        <f>'KEEI BAU - Industry'!AA$18*'Non-ferrous Metals Split'!$E$7</f>
        <v>31280377761.479218</v>
      </c>
      <c r="L17" s="20">
        <f>'KEEI BAU - Industry'!AB$18*'Non-ferrous Metals Split'!$E$7</f>
        <v>31511267984.848629</v>
      </c>
      <c r="M17" s="20">
        <f>'KEEI BAU - Industry'!AC$18*'Non-ferrous Metals Split'!$E$7</f>
        <v>31700178167.6054</v>
      </c>
      <c r="N17" s="20">
        <f>'KEEI BAU - Industry'!AD$18*'Non-ferrous Metals Split'!$E$7</f>
        <v>31889088350.362217</v>
      </c>
      <c r="O17" s="20">
        <f>'KEEI BAU - Industry'!AE$18*'Non-ferrous Metals Split'!$E$7</f>
        <v>32077998533.11903</v>
      </c>
      <c r="P17" s="20">
        <f>'KEEI BAU - Industry'!AF$18*'Non-ferrous Metals Split'!$E$7</f>
        <v>32266908715.875847</v>
      </c>
      <c r="Q17" s="20">
        <f>'KEEI BAU - Industry'!AG$18*'Non-ferrous Metals Split'!$E$7</f>
        <v>32455818898.632599</v>
      </c>
      <c r="R17" s="20">
        <f>'KEEI BAU - Industry'!AH$18*'Non-ferrous Metals Split'!$E$7</f>
        <v>32660471596.619102</v>
      </c>
      <c r="S17" s="20">
        <f>'KEEI BAU - Industry'!AI$18*'Non-ferrous Metals Split'!$E$7</f>
        <v>32865124294.605625</v>
      </c>
      <c r="T17" s="20">
        <f>'KEEI BAU - Industry'!AJ$18*'Non-ferrous Metals Split'!$E$7</f>
        <v>33069776992.592148</v>
      </c>
      <c r="U17" s="20">
        <f>'KEEI BAU - Industry'!AK$18*'Non-ferrous Metals Split'!$E$7</f>
        <v>33274429690.578751</v>
      </c>
      <c r="V17" s="20">
        <f>'KEEI BAU - Industry'!AL$18*'Non-ferrous Metals Split'!$E$7</f>
        <v>33479082388.565235</v>
      </c>
      <c r="W17" s="20">
        <f>'KEEI BAU - Industry'!AM$18*'Non-ferrous Metals Split'!$E$7</f>
        <v>33662745066.245441</v>
      </c>
      <c r="X17" s="20">
        <f>'KEEI BAU - Industry'!AN$18*'Non-ferrous Metals Split'!$E$7</f>
        <v>33860719121.407284</v>
      </c>
      <c r="Y17" s="20">
        <f>'KEEI BAU - Industry'!AO$18*'Non-ferrous Metals Split'!$E$7</f>
        <v>34058693176.569042</v>
      </c>
      <c r="Z17" s="20">
        <f>'KEEI BAU - Industry'!AP$18*'Non-ferrous Metals Split'!$E$7</f>
        <v>34256667231.730804</v>
      </c>
      <c r="AA17" s="20">
        <f>'KEEI BAU - Industry'!AQ$18*'Non-ferrous Metals Split'!$E$7</f>
        <v>34454641286.892647</v>
      </c>
      <c r="AB17" s="20">
        <f>'KEEI BAU - Industry'!AR$18*'Non-ferrous Metals Split'!$E$7</f>
        <v>34652615342.054413</v>
      </c>
      <c r="AC17" s="20">
        <f>'KEEI BAU - Industry'!AS$18*'Non-ferrous Metals Split'!$E$7</f>
        <v>34850589397.216255</v>
      </c>
      <c r="AD17" s="20">
        <f>'KEEI BAU - Industry'!AT$18*'Non-ferrous Metals Split'!$E$7</f>
        <v>35048563452.378014</v>
      </c>
      <c r="AE17" s="20">
        <f>'KEEI BAU - Industry'!AU$18*'Non-ferrous Metals Split'!$E$7</f>
        <v>35246537507.539772</v>
      </c>
      <c r="AF17" s="20">
        <f>'KEEI BAU - Industry'!AV$18*'Non-ferrous Metals Split'!$E$7</f>
        <v>35444511562.701614</v>
      </c>
    </row>
    <row r="18" spans="1:33" s="14" customFormat="1">
      <c r="A18" s="14" t="s">
        <v>18</v>
      </c>
      <c r="B18" s="20">
        <f>'KEEI BAU - Industry'!R$32*'Machinery Split'!$E6</f>
        <v>211710970167.45215</v>
      </c>
      <c r="C18" s="20">
        <f>'KEEI BAU - Industry'!S$32*'Machinery Split'!$E6</f>
        <v>216657126352.43448</v>
      </c>
      <c r="D18" s="20">
        <f>'KEEI BAU - Industry'!T$32*'Machinery Split'!$E6</f>
        <v>221603282537.41467</v>
      </c>
      <c r="E18" s="20">
        <f>'KEEI BAU - Industry'!U$32*'Machinery Split'!$E6</f>
        <v>226549438722.39487</v>
      </c>
      <c r="F18" s="20">
        <f>'KEEI BAU - Industry'!V$32*'Machinery Split'!$E6</f>
        <v>231495594907.37506</v>
      </c>
      <c r="G18" s="20">
        <f>'KEEI BAU - Industry'!W$32*'Machinery Split'!$E6</f>
        <v>236441751092.35724</v>
      </c>
      <c r="H18" s="20">
        <f>'KEEI BAU - Industry'!X$32*'Machinery Split'!$E6</f>
        <v>240731891732.81567</v>
      </c>
      <c r="I18" s="20">
        <f>'KEEI BAU - Industry'!Y$32*'Machinery Split'!$E6</f>
        <v>245022032373.27502</v>
      </c>
      <c r="J18" s="20">
        <f>'KEEI BAU - Industry'!Z$32*'Machinery Split'!$E6</f>
        <v>249312173013.73328</v>
      </c>
      <c r="K18" s="20">
        <f>'KEEI BAU - Industry'!AA$32*'Machinery Split'!$E6</f>
        <v>253602313654.19156</v>
      </c>
      <c r="L18" s="20">
        <f>'KEEI BAU - Industry'!AB$32*'Machinery Split'!$E6</f>
        <v>257892454294.65073</v>
      </c>
      <c r="M18" s="20">
        <f>'KEEI BAU - Industry'!AC$32*'Machinery Split'!$E6</f>
        <v>261474171711.40265</v>
      </c>
      <c r="N18" s="20">
        <f>'KEEI BAU - Industry'!AD$32*'Machinery Split'!$E6</f>
        <v>265055889128.15439</v>
      </c>
      <c r="O18" s="20">
        <f>'KEEI BAU - Industry'!AE$32*'Machinery Split'!$E6</f>
        <v>268637606544.9072</v>
      </c>
      <c r="P18" s="20">
        <f>'KEEI BAU - Industry'!AF$32*'Machinery Split'!$E6</f>
        <v>272219323961.65894</v>
      </c>
      <c r="Q18" s="20">
        <f>'KEEI BAU - Industry'!AG$32*'Machinery Split'!$E6</f>
        <v>275801041378.41168</v>
      </c>
      <c r="R18" s="20">
        <f>'KEEI BAU - Industry'!AH$32*'Machinery Split'!$E6</f>
        <v>279488362257.08282</v>
      </c>
      <c r="S18" s="20">
        <f>'KEEI BAU - Industry'!AI$32*'Machinery Split'!$E6</f>
        <v>283175683135.75397</v>
      </c>
      <c r="T18" s="20">
        <f>'KEEI BAU - Industry'!AJ$32*'Machinery Split'!$E6</f>
        <v>286863004014.42505</v>
      </c>
      <c r="U18" s="20">
        <f>'KEEI BAU - Industry'!AK$32*'Machinery Split'!$E6</f>
        <v>290550324893.09613</v>
      </c>
      <c r="V18" s="20">
        <f>'KEEI BAU - Industry'!AL$32*'Machinery Split'!$E6</f>
        <v>294237645771.76752</v>
      </c>
      <c r="W18" s="20">
        <f>'KEEI BAU - Industry'!AM$32*'Machinery Split'!$E6</f>
        <v>297784162034.54767</v>
      </c>
      <c r="X18" s="20">
        <f>'KEEI BAU - Industry'!AN$32*'Machinery Split'!$E6</f>
        <v>301426681444.52515</v>
      </c>
      <c r="Y18" s="20">
        <f>'KEEI BAU - Industry'!AO$32*'Machinery Split'!$E6</f>
        <v>305069200854.50366</v>
      </c>
      <c r="Z18" s="20">
        <f>'KEEI BAU - Industry'!AP$32*'Machinery Split'!$E6</f>
        <v>308711720264.48224</v>
      </c>
      <c r="AA18" s="20">
        <f>'KEEI BAU - Industry'!AQ$32*'Machinery Split'!$E6</f>
        <v>312354239674.46082</v>
      </c>
      <c r="AB18" s="20">
        <f>'KEEI BAU - Industry'!AR$32*'Machinery Split'!$E6</f>
        <v>315996759084.43829</v>
      </c>
      <c r="AC18" s="20">
        <f>'KEEI BAU - Industry'!AS$32*'Machinery Split'!$E6</f>
        <v>319639278494.41681</v>
      </c>
      <c r="AD18" s="20">
        <f>'KEEI BAU - Industry'!AT$32*'Machinery Split'!$E6</f>
        <v>323281797904.39539</v>
      </c>
      <c r="AE18" s="20">
        <f>'KEEI BAU - Industry'!AU$32*'Machinery Split'!$E6</f>
        <v>326924317314.37396</v>
      </c>
      <c r="AF18" s="20">
        <f>'KEEI BAU - Industry'!AV$32*'Machinery Split'!$E6</f>
        <v>330566836724.35248</v>
      </c>
      <c r="AG18" s="20"/>
    </row>
    <row r="19" spans="1:33" s="14" customFormat="1">
      <c r="A19" s="14" t="s">
        <v>19</v>
      </c>
      <c r="B19" s="20">
        <f>'KEEI BAU - Industry'!R$32*'Machinery Split'!$E7</f>
        <v>36867331724.8424</v>
      </c>
      <c r="C19" s="20">
        <f>'KEEI BAU - Industry'!S$32*'Machinery Split'!$E7</f>
        <v>37728654974.603119</v>
      </c>
      <c r="D19" s="20">
        <f>'KEEI BAU - Industry'!T$32*'Machinery Split'!$E7</f>
        <v>38589978224.363464</v>
      </c>
      <c r="E19" s="20">
        <f>'KEEI BAU - Industry'!U$32*'Machinery Split'!$E7</f>
        <v>39451301474.12381</v>
      </c>
      <c r="F19" s="20">
        <f>'KEEI BAU - Industry'!V$32*'Machinery Split'!$E7</f>
        <v>40312624723.884155</v>
      </c>
      <c r="G19" s="20">
        <f>'KEEI BAU - Industry'!W$32*'Machinery Split'!$E7</f>
        <v>41173947973.644852</v>
      </c>
      <c r="H19" s="20">
        <f>'KEEI BAU - Industry'!X$32*'Machinery Split'!$E7</f>
        <v>41921032727.981903</v>
      </c>
      <c r="I19" s="20">
        <f>'KEEI BAU - Industry'!Y$32*'Machinery Split'!$E7</f>
        <v>42668117482.319107</v>
      </c>
      <c r="J19" s="20">
        <f>'KEEI BAU - Industry'!Z$32*'Machinery Split'!$E7</f>
        <v>43415202236.656128</v>
      </c>
      <c r="K19" s="20">
        <f>'KEEI BAU - Industry'!AA$32*'Machinery Split'!$E7</f>
        <v>44162286990.993141</v>
      </c>
      <c r="L19" s="20">
        <f>'KEEI BAU - Industry'!AB$32*'Machinery Split'!$E7</f>
        <v>44909371745.330322</v>
      </c>
      <c r="M19" s="20">
        <f>'KEEI BAU - Industry'!AC$32*'Machinery Split'!$E7</f>
        <v>45533091735.105034</v>
      </c>
      <c r="N19" s="20">
        <f>'KEEI BAU - Industry'!AD$32*'Machinery Split'!$E7</f>
        <v>46156811724.879723</v>
      </c>
      <c r="O19" s="20">
        <f>'KEEI BAU - Industry'!AE$32*'Machinery Split'!$E7</f>
        <v>46780531714.654594</v>
      </c>
      <c r="P19" s="20">
        <f>'KEEI BAU - Industry'!AF$32*'Machinery Split'!$E7</f>
        <v>47404251704.429276</v>
      </c>
      <c r="Q19" s="20">
        <f>'KEEI BAU - Industry'!AG$32*'Machinery Split'!$E7</f>
        <v>48027971694.204132</v>
      </c>
      <c r="R19" s="20">
        <f>'KEEI BAU - Industry'!AH$32*'Machinery Split'!$E7</f>
        <v>48670081462.547203</v>
      </c>
      <c r="S19" s="20">
        <f>'KEEI BAU - Industry'!AI$32*'Machinery Split'!$E7</f>
        <v>49312191230.890244</v>
      </c>
      <c r="T19" s="20">
        <f>'KEEI BAU - Industry'!AJ$32*'Machinery Split'!$E7</f>
        <v>49954300999.233292</v>
      </c>
      <c r="U19" s="20">
        <f>'KEEI BAU - Industry'!AK$32*'Machinery Split'!$E7</f>
        <v>50596410767.57634</v>
      </c>
      <c r="V19" s="20">
        <f>'KEEI BAU - Industry'!AL$32*'Machinery Split'!$E7</f>
        <v>51238520535.919441</v>
      </c>
      <c r="W19" s="20">
        <f>'KEEI BAU - Industry'!AM$32*'Machinery Split'!$E7</f>
        <v>51856110599.504936</v>
      </c>
      <c r="X19" s="20">
        <f>'KEEI BAU - Industry'!AN$32*'Machinery Split'!$E7</f>
        <v>52490418643.606758</v>
      </c>
      <c r="Y19" s="20">
        <f>'KEEI BAU - Industry'!AO$32*'Machinery Split'!$E7</f>
        <v>53124726687.708778</v>
      </c>
      <c r="Z19" s="20">
        <f>'KEEI BAU - Industry'!AP$32*'Machinery Split'!$E7</f>
        <v>53759034731.810791</v>
      </c>
      <c r="AA19" s="20">
        <f>'KEEI BAU - Industry'!AQ$32*'Machinery Split'!$E7</f>
        <v>54393342775.912811</v>
      </c>
      <c r="AB19" s="20">
        <f>'KEEI BAU - Industry'!AR$32*'Machinery Split'!$E7</f>
        <v>55027650820.014633</v>
      </c>
      <c r="AC19" s="20">
        <f>'KEEI BAU - Industry'!AS$32*'Machinery Split'!$E7</f>
        <v>55661958864.116653</v>
      </c>
      <c r="AD19" s="20">
        <f>'KEEI BAU - Industry'!AT$32*'Machinery Split'!$E7</f>
        <v>56296266908.218666</v>
      </c>
      <c r="AE19" s="20">
        <f>'KEEI BAU - Industry'!AU$32*'Machinery Split'!$E7</f>
        <v>56930574952.320679</v>
      </c>
      <c r="AF19" s="20">
        <f>'KEEI BAU - Industry'!AV$32*'Machinery Split'!$E7</f>
        <v>57564882996.422699</v>
      </c>
    </row>
    <row r="20" spans="1:33" s="14" customFormat="1">
      <c r="A20" s="14" t="s">
        <v>20</v>
      </c>
      <c r="B20" s="20">
        <f>'KEEI BAU - Industry'!R$32*'Machinery Split'!$E8</f>
        <v>57554490019.662483</v>
      </c>
      <c r="C20" s="20">
        <f>'KEEI BAU - Industry'!S$32*'Machinery Split'!$E8</f>
        <v>58899122735.478287</v>
      </c>
      <c r="D20" s="20">
        <f>'KEEI BAU - Industry'!T$32*'Machinery Split'!$E8</f>
        <v>60243755451.293495</v>
      </c>
      <c r="E20" s="20">
        <f>'KEEI BAU - Industry'!U$32*'Machinery Split'!$E8</f>
        <v>61588388167.108704</v>
      </c>
      <c r="F20" s="20">
        <f>'KEEI BAU - Industry'!V$32*'Machinery Split'!$E8</f>
        <v>62933020882.923912</v>
      </c>
      <c r="G20" s="20">
        <f>'KEEI BAU - Industry'!W$32*'Machinery Split'!$E8</f>
        <v>64277653598.73967</v>
      </c>
      <c r="H20" s="20">
        <f>'KEEI BAU - Industry'!X$32*'Machinery Split'!$E8</f>
        <v>65443945815.33532</v>
      </c>
      <c r="I20" s="20">
        <f>'KEEI BAU - Industry'!Y$32*'Machinery Split'!$E8</f>
        <v>66610238031.931213</v>
      </c>
      <c r="J20" s="20">
        <f>'KEEI BAU - Industry'!Z$32*'Machinery Split'!$E8</f>
        <v>67776530248.526825</v>
      </c>
      <c r="K20" s="20">
        <f>'KEEI BAU - Industry'!AA$32*'Machinery Split'!$E8</f>
        <v>68942822465.122421</v>
      </c>
      <c r="L20" s="20">
        <f>'KEEI BAU - Industry'!AB$32*'Machinery Split'!$E8</f>
        <v>70109114681.718277</v>
      </c>
      <c r="M20" s="20">
        <f>'KEEI BAU - Industry'!AC$32*'Machinery Split'!$E8</f>
        <v>71082819157.93248</v>
      </c>
      <c r="N20" s="20">
        <f>'KEEI BAU - Industry'!AD$32*'Machinery Split'!$E8</f>
        <v>72056523634.146637</v>
      </c>
      <c r="O20" s="20">
        <f>'KEEI BAU - Industry'!AE$32*'Machinery Split'!$E8</f>
        <v>73030228110.361084</v>
      </c>
      <c r="P20" s="20">
        <f>'KEEI BAU - Industry'!AF$32*'Machinery Split'!$E8</f>
        <v>74003932586.575226</v>
      </c>
      <c r="Q20" s="20">
        <f>'KEEI BAU - Industry'!AG$32*'Machinery Split'!$E8</f>
        <v>74977637062.789658</v>
      </c>
      <c r="R20" s="20">
        <f>'KEEI BAU - Industry'!AH$32*'Machinery Split'!$E8</f>
        <v>75980050270.489365</v>
      </c>
      <c r="S20" s="20">
        <f>'KEEI BAU - Industry'!AI$32*'Machinery Split'!$E8</f>
        <v>76982463478.189056</v>
      </c>
      <c r="T20" s="20">
        <f>'KEEI BAU - Industry'!AJ$32*'Machinery Split'!$E8</f>
        <v>77984876685.888748</v>
      </c>
      <c r="U20" s="20">
        <f>'KEEI BAU - Industry'!AK$32*'Machinery Split'!$E8</f>
        <v>78987289893.588425</v>
      </c>
      <c r="V20" s="20">
        <f>'KEEI BAU - Industry'!AL$32*'Machinery Split'!$E8</f>
        <v>79989703101.288193</v>
      </c>
      <c r="W20" s="20">
        <f>'KEEI BAU - Industry'!AM$32*'Machinery Split'!$E8</f>
        <v>80953838000.340912</v>
      </c>
      <c r="X20" s="20">
        <f>'KEEI BAU - Industry'!AN$32*'Machinery Split'!$E8</f>
        <v>81944071746.198105</v>
      </c>
      <c r="Y20" s="20">
        <f>'KEEI BAU - Industry'!AO$32*'Machinery Split'!$E8</f>
        <v>82934305492.055588</v>
      </c>
      <c r="Z20" s="20">
        <f>'KEEI BAU - Industry'!AP$32*'Machinery Split'!$E8</f>
        <v>83924539237.913071</v>
      </c>
      <c r="AA20" s="20">
        <f>'KEEI BAU - Industry'!AQ$32*'Machinery Split'!$E8</f>
        <v>84914772983.770554</v>
      </c>
      <c r="AB20" s="20">
        <f>'KEEI BAU - Industry'!AR$32*'Machinery Split'!$E8</f>
        <v>85905006729.627731</v>
      </c>
      <c r="AC20" s="20">
        <f>'KEEI BAU - Industry'!AS$32*'Machinery Split'!$E8</f>
        <v>86895240475.485214</v>
      </c>
      <c r="AD20" s="20">
        <f>'KEEI BAU - Industry'!AT$32*'Machinery Split'!$E8</f>
        <v>87885474221.342697</v>
      </c>
      <c r="AE20" s="20">
        <f>'KEEI BAU - Industry'!AU$32*'Machinery Split'!$E8</f>
        <v>88875707967.20018</v>
      </c>
      <c r="AF20" s="20">
        <f>'KEEI BAU - Industry'!AV$32*'Machinery Split'!$E8</f>
        <v>89865941713.057663</v>
      </c>
      <c r="AG20" s="18"/>
    </row>
    <row r="21" spans="1:33" s="14" customFormat="1">
      <c r="A21" s="14" t="s">
        <v>21</v>
      </c>
      <c r="B21" s="20">
        <f>'KEEI BAU - Industry'!R$32*'Machinery Split'!$E9</f>
        <v>60091502107.33062</v>
      </c>
      <c r="C21" s="20">
        <f>'KEEI BAU - Industry'!S$32*'Machinery Split'!$E9</f>
        <v>61495406470.802986</v>
      </c>
      <c r="D21" s="20">
        <f>'KEEI BAU - Industry'!T$32*'Machinery Split'!$E9</f>
        <v>62899310834.274734</v>
      </c>
      <c r="E21" s="20">
        <f>'KEEI BAU - Industry'!U$32*'Machinery Split'!$E9</f>
        <v>64303215197.746483</v>
      </c>
      <c r="F21" s="20">
        <f>'KEEI BAU - Industry'!V$32*'Machinery Split'!$E9</f>
        <v>65707119561.218231</v>
      </c>
      <c r="G21" s="20">
        <f>'KEEI BAU - Industry'!W$32*'Machinery Split'!$E9</f>
        <v>67111023924.690552</v>
      </c>
      <c r="H21" s="20">
        <f>'KEEI BAU - Industry'!X$32*'Machinery Split'!$E9</f>
        <v>68328726508.23143</v>
      </c>
      <c r="I21" s="20">
        <f>'KEEI BAU - Industry'!Y$32*'Machinery Split'!$E9</f>
        <v>69546429091.772568</v>
      </c>
      <c r="J21" s="20">
        <f>'KEEI BAU - Industry'!Z$32*'Machinery Split'!$E9</f>
        <v>70764131675.3134</v>
      </c>
      <c r="K21" s="20">
        <f>'KEEI BAU - Industry'!AA$32*'Machinery Split'!$E9</f>
        <v>71981834258.854233</v>
      </c>
      <c r="L21" s="20">
        <f>'KEEI BAU - Industry'!AB$32*'Machinery Split'!$E9</f>
        <v>73199536842.395325</v>
      </c>
      <c r="M21" s="20">
        <f>'KEEI BAU - Industry'!AC$32*'Machinery Split'!$E9</f>
        <v>74216162383.936111</v>
      </c>
      <c r="N21" s="20">
        <f>'KEEI BAU - Industry'!AD$32*'Machinery Split'!$E9</f>
        <v>75232787925.476837</v>
      </c>
      <c r="O21" s="20">
        <f>'KEEI BAU - Industry'!AE$32*'Machinery Split'!$E9</f>
        <v>76249413467.017883</v>
      </c>
      <c r="P21" s="20">
        <f>'KEEI BAU - Industry'!AF$32*'Machinery Split'!$E9</f>
        <v>77266039008.558609</v>
      </c>
      <c r="Q21" s="20">
        <f>'KEEI BAU - Industry'!AG$32*'Machinery Split'!$E9</f>
        <v>78282664550.099625</v>
      </c>
      <c r="R21" s="20">
        <f>'KEEI BAU - Industry'!AH$32*'Machinery Split'!$E9</f>
        <v>79329264309.081497</v>
      </c>
      <c r="S21" s="20">
        <f>'KEEI BAU - Industry'!AI$32*'Machinery Split'!$E9</f>
        <v>80375864068.063339</v>
      </c>
      <c r="T21" s="20">
        <f>'KEEI BAU - Industry'!AJ$32*'Machinery Split'!$E9</f>
        <v>81422463827.045197</v>
      </c>
      <c r="U21" s="20">
        <f>'KEEI BAU - Industry'!AK$32*'Machinery Split'!$E9</f>
        <v>82469063586.027039</v>
      </c>
      <c r="V21" s="20">
        <f>'KEEI BAU - Industry'!AL$32*'Machinery Split'!$E9</f>
        <v>83515663345.008972</v>
      </c>
      <c r="W21" s="20">
        <f>'KEEI BAU - Industry'!AM$32*'Machinery Split'!$E9</f>
        <v>84522297480.73642</v>
      </c>
      <c r="X21" s="20">
        <f>'KEEI BAU - Industry'!AN$32*'Machinery Split'!$E9</f>
        <v>85556180905.046127</v>
      </c>
      <c r="Y21" s="20">
        <f>'KEEI BAU - Industry'!AO$32*'Machinery Split'!$E9</f>
        <v>86590064329.356125</v>
      </c>
      <c r="Z21" s="20">
        <f>'KEEI BAU - Industry'!AP$32*'Machinery Split'!$E9</f>
        <v>87623947753.666138</v>
      </c>
      <c r="AA21" s="20">
        <f>'KEEI BAU - Industry'!AQ$32*'Machinery Split'!$E9</f>
        <v>88657831177.976151</v>
      </c>
      <c r="AB21" s="20">
        <f>'KEEI BAU - Industry'!AR$32*'Machinery Split'!$E9</f>
        <v>89691714602.285843</v>
      </c>
      <c r="AC21" s="20">
        <f>'KEEI BAU - Industry'!AS$32*'Machinery Split'!$E9</f>
        <v>90725598026.595856</v>
      </c>
      <c r="AD21" s="20">
        <f>'KEEI BAU - Industry'!AT$32*'Machinery Split'!$E9</f>
        <v>91759481450.905853</v>
      </c>
      <c r="AE21" s="20">
        <f>'KEEI BAU - Industry'!AU$32*'Machinery Split'!$E9</f>
        <v>92793364875.215866</v>
      </c>
      <c r="AF21" s="20">
        <f>'KEEI BAU - Industry'!AV$32*'Machinery Split'!$E9</f>
        <v>93827248299.525879</v>
      </c>
    </row>
    <row r="22" spans="1:33" s="14" customFormat="1">
      <c r="A22" s="14" t="s">
        <v>22</v>
      </c>
      <c r="B22" s="20">
        <f>'KEEI BAU - Industry'!R$32*'Machinery Split'!$E10</f>
        <v>15388273703.235729</v>
      </c>
      <c r="C22" s="20">
        <f>'KEEI BAU - Industry'!S$32*'Machinery Split'!$E10</f>
        <v>15747786510.216208</v>
      </c>
      <c r="D22" s="20">
        <f>'KEEI BAU - Industry'!T$32*'Machinery Split'!$E10</f>
        <v>16107299317.196526</v>
      </c>
      <c r="E22" s="20">
        <f>'KEEI BAU - Industry'!U$32*'Machinery Split'!$E10</f>
        <v>16466812124.176846</v>
      </c>
      <c r="F22" s="20">
        <f>'KEEI BAU - Industry'!V$32*'Machinery Split'!$E10</f>
        <v>16826324931.157166</v>
      </c>
      <c r="G22" s="20">
        <f>'KEEI BAU - Industry'!W$32*'Machinery Split'!$E10</f>
        <v>17185837738.13763</v>
      </c>
      <c r="H22" s="20">
        <f>'KEEI BAU - Industry'!X$32*'Machinery Split'!$E10</f>
        <v>17497667863.655136</v>
      </c>
      <c r="I22" s="20">
        <f>'KEEI BAU - Industry'!Y$32*'Machinery Split'!$E10</f>
        <v>17809497989.172707</v>
      </c>
      <c r="J22" s="20">
        <f>'KEEI BAU - Industry'!Z$32*'Machinery Split'!$E10</f>
        <v>18121328114.690201</v>
      </c>
      <c r="K22" s="20">
        <f>'KEEI BAU - Industry'!AA$32*'Machinery Split'!$E10</f>
        <v>18433158240.207695</v>
      </c>
      <c r="L22" s="20">
        <f>'KEEI BAU - Industry'!AB$32*'Machinery Split'!$E10</f>
        <v>18744988365.725254</v>
      </c>
      <c r="M22" s="20">
        <f>'KEEI BAU - Industry'!AC$32*'Machinery Split'!$E10</f>
        <v>19005326542.311146</v>
      </c>
      <c r="N22" s="20">
        <f>'KEEI BAU - Industry'!AD$32*'Machinery Split'!$E10</f>
        <v>19265664718.897026</v>
      </c>
      <c r="O22" s="20">
        <f>'KEEI BAU - Industry'!AE$32*'Machinery Split'!$E10</f>
        <v>19526002895.482986</v>
      </c>
      <c r="P22" s="20">
        <f>'KEEI BAU - Industry'!AF$32*'Machinery Split'!$E10</f>
        <v>19786341072.068867</v>
      </c>
      <c r="Q22" s="20">
        <f>'KEEI BAU - Industry'!AG$32*'Machinery Split'!$E10</f>
        <v>20046679248.654816</v>
      </c>
      <c r="R22" s="20">
        <f>'KEEI BAU - Industry'!AH$32*'Machinery Split'!$E10</f>
        <v>20314693243.715008</v>
      </c>
      <c r="S22" s="20">
        <f>'KEEI BAU - Industry'!AI$32*'Machinery Split'!$E10</f>
        <v>20582707238.775192</v>
      </c>
      <c r="T22" s="20">
        <f>'KEEI BAU - Industry'!AJ$32*'Machinery Split'!$E10</f>
        <v>20850721233.835377</v>
      </c>
      <c r="U22" s="20">
        <f>'KEEI BAU - Industry'!AK$32*'Machinery Split'!$E10</f>
        <v>21118735228.895561</v>
      </c>
      <c r="V22" s="20">
        <f>'KEEI BAU - Industry'!AL$32*'Machinery Split'!$E10</f>
        <v>21386749223.955769</v>
      </c>
      <c r="W22" s="20">
        <f>'KEEI BAU - Industry'!AM$32*'Machinery Split'!$E10</f>
        <v>21644528794.383659</v>
      </c>
      <c r="X22" s="20">
        <f>'KEEI BAU - Industry'!AN$32*'Machinery Split'!$E10</f>
        <v>21909286381.606216</v>
      </c>
      <c r="Y22" s="20">
        <f>'KEEI BAU - Industry'!AO$32*'Machinery Split'!$E10</f>
        <v>22174043968.828857</v>
      </c>
      <c r="Z22" s="20">
        <f>'KEEI BAU - Industry'!AP$32*'Machinery Split'!$E10</f>
        <v>22438801556.051495</v>
      </c>
      <c r="AA22" s="20">
        <f>'KEEI BAU - Industry'!AQ$32*'Machinery Split'!$E10</f>
        <v>22703559143.274136</v>
      </c>
      <c r="AB22" s="20">
        <f>'KEEI BAU - Industry'!AR$32*'Machinery Split'!$E10</f>
        <v>22968316730.496696</v>
      </c>
      <c r="AC22" s="20">
        <f>'KEEI BAU - Industry'!AS$32*'Machinery Split'!$E10</f>
        <v>23233074317.719334</v>
      </c>
      <c r="AD22" s="20">
        <f>'KEEI BAU - Industry'!AT$32*'Machinery Split'!$E10</f>
        <v>23497831904.941975</v>
      </c>
      <c r="AE22" s="20">
        <f>'KEEI BAU - Industry'!AU$32*'Machinery Split'!$E10</f>
        <v>23762589492.164612</v>
      </c>
      <c r="AF22" s="20">
        <f>'KEEI BAU - Industry'!AV$32*'Machinery Split'!$E10</f>
        <v>24027347079.387253</v>
      </c>
      <c r="AG22" s="17"/>
    </row>
    <row r="23" spans="1:33" s="14" customFormat="1">
      <c r="A23" s="14" t="s">
        <v>23</v>
      </c>
      <c r="B23" s="20">
        <f>'KEEI BAU - Industry'!R$39*'Others Split'!$E$14</f>
        <v>14830358016.999325</v>
      </c>
      <c r="C23" s="20">
        <f>'KEEI BAU - Industry'!S$39*'Others Split'!$E$14</f>
        <v>15095696051.774496</v>
      </c>
      <c r="D23" s="20">
        <f>'KEEI BAU - Industry'!T$39*'Others Split'!$E$14</f>
        <v>15361034086.549728</v>
      </c>
      <c r="E23" s="20">
        <f>'KEEI BAU - Industry'!U$39*'Others Split'!$E$14</f>
        <v>15626372121.324961</v>
      </c>
      <c r="F23" s="20">
        <f>'KEEI BAU - Industry'!V$39*'Others Split'!$E$14</f>
        <v>15891710156.100134</v>
      </c>
      <c r="G23" s="20">
        <f>'KEEI BAU - Industry'!W$39*'Others Split'!$E$14</f>
        <v>16157048190.875402</v>
      </c>
      <c r="H23" s="20">
        <f>'KEEI BAU - Industry'!X$39*'Others Split'!$E$14</f>
        <v>16287168773.479326</v>
      </c>
      <c r="I23" s="20">
        <f>'KEEI BAU - Industry'!Y$39*'Others Split'!$E$14</f>
        <v>16417289356.083227</v>
      </c>
      <c r="J23" s="20">
        <f>'KEEI BAU - Industry'!Z$39*'Others Split'!$E$14</f>
        <v>16547409938.687157</v>
      </c>
      <c r="K23" s="20">
        <f>'KEEI BAU - Industry'!AA$39*'Others Split'!$E$14</f>
        <v>16677530521.291088</v>
      </c>
      <c r="L23" s="20">
        <f>'KEEI BAU - Industry'!AB$39*'Others Split'!$E$14</f>
        <v>16807651103.895004</v>
      </c>
      <c r="M23" s="20">
        <f>'KEEI BAU - Industry'!AC$39*'Others Split'!$E$14</f>
        <v>16876394053.195183</v>
      </c>
      <c r="N23" s="20">
        <f>'KEEI BAU - Industry'!AD$39*'Others Split'!$E$14</f>
        <v>16945137002.495378</v>
      </c>
      <c r="O23" s="20">
        <f>'KEEI BAU - Industry'!AE$39*'Others Split'!$E$14</f>
        <v>17013879951.795544</v>
      </c>
      <c r="P23" s="20">
        <f>'KEEI BAU - Industry'!AF$39*'Others Split'!$E$14</f>
        <v>17082622901.095737</v>
      </c>
      <c r="Q23" s="20">
        <f>'KEEI BAU - Industry'!AG$39*'Others Split'!$E$14</f>
        <v>17151365850.395926</v>
      </c>
      <c r="R23" s="20">
        <f>'KEEI BAU - Industry'!AH$39*'Others Split'!$E$14</f>
        <v>17200467957.038918</v>
      </c>
      <c r="S23" s="20">
        <f>'KEEI BAU - Industry'!AI$39*'Others Split'!$E$14</f>
        <v>17249570063.681904</v>
      </c>
      <c r="T23" s="20">
        <f>'KEEI BAU - Industry'!AJ$39*'Others Split'!$E$14</f>
        <v>17298672170.32489</v>
      </c>
      <c r="U23" s="20">
        <f>'KEEI BAU - Industry'!AK$39*'Others Split'!$E$14</f>
        <v>17347774276.967876</v>
      </c>
      <c r="V23" s="20">
        <f>'KEEI BAU - Industry'!AL$39*'Others Split'!$E$14</f>
        <v>17396876383.610863</v>
      </c>
      <c r="W23" s="20">
        <f>'KEEI BAU - Industry'!AM$39*'Others Split'!$E$14</f>
        <v>17472166280.463444</v>
      </c>
      <c r="X23" s="20">
        <f>'KEEI BAU - Industry'!AN$39*'Others Split'!$E$14</f>
        <v>17529600865.80949</v>
      </c>
      <c r="Y23" s="20">
        <f>'KEEI BAU - Industry'!AO$39*'Others Split'!$E$14</f>
        <v>17587035451.155521</v>
      </c>
      <c r="Z23" s="20">
        <f>'KEEI BAU - Industry'!AP$39*'Others Split'!$E$14</f>
        <v>17644470036.501564</v>
      </c>
      <c r="AA23" s="20">
        <f>'KEEI BAU - Industry'!AQ$39*'Others Split'!$E$14</f>
        <v>17701904621.84761</v>
      </c>
      <c r="AB23" s="20">
        <f>'KEEI BAU - Industry'!AR$39*'Others Split'!$E$14</f>
        <v>17759339207.193657</v>
      </c>
      <c r="AC23" s="20">
        <f>'KEEI BAU - Industry'!AS$39*'Others Split'!$E$14</f>
        <v>17816773792.539688</v>
      </c>
      <c r="AD23" s="20">
        <f>'KEEI BAU - Industry'!AT$39*'Others Split'!$E$14</f>
        <v>17874208377.885731</v>
      </c>
      <c r="AE23" s="20">
        <f>'KEEI BAU - Industry'!AU$39*'Others Split'!$E$14</f>
        <v>17931642963.231777</v>
      </c>
      <c r="AF23" s="20">
        <f>'KEEI BAU - Industry'!AV$39*'Others Split'!$E$14</f>
        <v>17989077548.577808</v>
      </c>
      <c r="AG23" s="17"/>
    </row>
    <row r="24" spans="1:33" s="14" customFormat="1">
      <c r="A24" s="1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c r="AG24" s="17"/>
    </row>
    <row r="25" spans="1:33" s="14" customFormat="1">
      <c r="A25" s="14" t="s">
        <v>25</v>
      </c>
      <c r="B25" s="20">
        <f>'Water and Waste'!C34*(1+'Water and Waste'!D40)*(1+'Water and Waste'!E40)</f>
        <v>4053972007.1210985</v>
      </c>
      <c r="C25" s="20">
        <f>B25*(1+'Water and Waste'!F40)</f>
        <v>4058025979.1282191</v>
      </c>
      <c r="D25" s="20">
        <f>C25*(1+'Water and Waste'!G40)</f>
        <v>4062084005.107347</v>
      </c>
      <c r="E25" s="20">
        <f>D25*(1+'Water and Waste'!H40)</f>
        <v>4066146089.1124539</v>
      </c>
      <c r="F25" s="20">
        <f>E25*(1+'Water and Waste'!I40)</f>
        <v>4070212235.2015657</v>
      </c>
      <c r="G25" s="20">
        <f>F25*(1+'Water and Waste'!J40)</f>
        <v>4074282447.4367666</v>
      </c>
      <c r="H25" s="20">
        <f>G25*(1+'Water and Waste'!K40)</f>
        <v>4078356729.884203</v>
      </c>
      <c r="I25" s="20">
        <f>H25*(1+'Water and Waste'!L40)</f>
        <v>4082435086.6140866</v>
      </c>
      <c r="J25" s="20">
        <f>I25*(1+'Water and Waste'!M40)</f>
        <v>4086517521.7007003</v>
      </c>
      <c r="K25" s="20">
        <f>J25*(1+'Water and Waste'!N40)</f>
        <v>4090604039.2224007</v>
      </c>
      <c r="L25" s="20">
        <f>K25*(1+'Water and Waste'!O40)</f>
        <v>4094694643.2616224</v>
      </c>
      <c r="M25" s="20">
        <f>L25*(1+'Water and Waste'!P40)</f>
        <v>4098789337.9048834</v>
      </c>
      <c r="N25" s="20">
        <f>M25*(1+'Water and Waste'!Q40)</f>
        <v>4102888127.2427878</v>
      </c>
      <c r="O25" s="20">
        <f>N25*(1+'Water and Waste'!R40)</f>
        <v>4106991015.3700304</v>
      </c>
      <c r="P25" s="20">
        <f>O25*(1+'Water and Waste'!S40)</f>
        <v>4111098006.3853998</v>
      </c>
      <c r="Q25" s="20">
        <f>P25*(1+'Water and Waste'!T40)</f>
        <v>4115209104.3917847</v>
      </c>
      <c r="R25" s="20">
        <f>Q25*(1+'Water and Waste'!U40)</f>
        <v>4119324313.4961758</v>
      </c>
      <c r="S25" s="20">
        <f>R25*(1+'Water and Waste'!V40)</f>
        <v>4123443637.8096714</v>
      </c>
      <c r="T25" s="20">
        <f>S25*(1+'Water and Waste'!W40)</f>
        <v>4127567081.4474807</v>
      </c>
      <c r="U25" s="20">
        <f>T25*(1+'Water and Waste'!X40)</f>
        <v>4131694648.5289278</v>
      </c>
      <c r="V25" s="20">
        <f>U25*(1+'Water and Waste'!Y40)</f>
        <v>4135826343.1774564</v>
      </c>
      <c r="W25" s="20">
        <f>V25*(1+'Water and Waste'!Z40)</f>
        <v>4115147211.4615693</v>
      </c>
      <c r="X25" s="20">
        <f>W25*(1+'Water and Waste'!AA40)</f>
        <v>4094571475.4042616</v>
      </c>
      <c r="Y25" s="20">
        <f>X25*(1+'Water and Waste'!AB40)</f>
        <v>4074098618.0272403</v>
      </c>
      <c r="Z25" s="20">
        <f>Y25*(1+'Water and Waste'!AC40)</f>
        <v>4053728124.9371042</v>
      </c>
      <c r="AA25" s="20">
        <f>Z25*(1+'Water and Waste'!AD40)</f>
        <v>4033459484.3124185</v>
      </c>
      <c r="AB25" s="20">
        <f>AA25*(1+'Water and Waste'!AE40)</f>
        <v>4013292186.8908563</v>
      </c>
      <c r="AC25" s="20">
        <f>AB25*(1+'Water and Waste'!AF40)</f>
        <v>3993225725.9564018</v>
      </c>
      <c r="AD25" s="20">
        <f>AC25*(1+'Water and Waste'!AG40)</f>
        <v>3973259597.3266196</v>
      </c>
      <c r="AE25" s="20">
        <f>AD25*(1+'Water and Waste'!AH40)</f>
        <v>3953393299.3399863</v>
      </c>
      <c r="AF25" s="20">
        <f>AE25*(1+'Water and Waste'!AI40)</f>
        <v>3933626332.843286</v>
      </c>
      <c r="AG25" s="17"/>
    </row>
    <row r="26" spans="1:33" s="14" customFormat="1">
      <c r="A26" s="14" t="s">
        <v>26</v>
      </c>
      <c r="B26" s="20">
        <f>'KEEI BAU - Industry'!R$39*'Others Split'!$E$15</f>
        <v>32994414.881100032</v>
      </c>
      <c r="C26" s="20">
        <f>'KEEI BAU - Industry'!S$39*'Others Split'!$E$15</f>
        <v>33584735.977399439</v>
      </c>
      <c r="D26" s="20">
        <f>'KEEI BAU - Industry'!T$39*'Others Split'!$E$15</f>
        <v>34175057.073698983</v>
      </c>
      <c r="E26" s="20">
        <f>'KEEI BAU - Industry'!U$39*'Others Split'!$E$15</f>
        <v>34765378.169998527</v>
      </c>
      <c r="F26" s="20">
        <f>'KEEI BAU - Industry'!V$39*'Others Split'!$E$15</f>
        <v>35355699.266297936</v>
      </c>
      <c r="G26" s="20">
        <f>'KEEI BAU - Industry'!W$39*'Others Split'!$E$15</f>
        <v>35946020.362597562</v>
      </c>
      <c r="H26" s="20">
        <f>'KEEI BAU - Industry'!X$39*'Others Split'!$E$15</f>
        <v>36235511.181503162</v>
      </c>
      <c r="I26" s="20">
        <f>'KEEI BAU - Industry'!Y$39*'Others Split'!$E$15</f>
        <v>36525002.000408702</v>
      </c>
      <c r="J26" s="20">
        <f>'KEEI BAU - Industry'!Z$39*'Others Split'!$E$15</f>
        <v>36814492.819314316</v>
      </c>
      <c r="K26" s="20">
        <f>'KEEI BAU - Industry'!AA$39*'Others Split'!$E$15</f>
        <v>37103983.638219923</v>
      </c>
      <c r="L26" s="20">
        <f>'KEEI BAU - Industry'!AB$39*'Others Split'!$E$15</f>
        <v>37393474.457125507</v>
      </c>
      <c r="M26" s="20">
        <f>'KEEI BAU - Industry'!AC$39*'Others Split'!$E$15</f>
        <v>37546413.00296241</v>
      </c>
      <c r="N26" s="20">
        <f>'KEEI BAU - Industry'!AD$39*'Others Split'!$E$15</f>
        <v>37699351.548799351</v>
      </c>
      <c r="O26" s="20">
        <f>'KEEI BAU - Industry'!AE$39*'Others Split'!$E$15</f>
        <v>37852290.094636217</v>
      </c>
      <c r="P26" s="20">
        <f>'KEEI BAU - Industry'!AF$39*'Others Split'!$E$15</f>
        <v>38005228.640473157</v>
      </c>
      <c r="Q26" s="20">
        <f>'KEEI BAU - Industry'!AG$39*'Others Split'!$E$15</f>
        <v>38158167.186310075</v>
      </c>
      <c r="R26" s="20">
        <f>'KEEI BAU - Industry'!AH$39*'Others Split'!$E$15</f>
        <v>38267409.004765026</v>
      </c>
      <c r="S26" s="20">
        <f>'KEEI BAU - Industry'!AI$39*'Others Split'!$E$15</f>
        <v>38376650.823219962</v>
      </c>
      <c r="T26" s="20">
        <f>'KEEI BAU - Industry'!AJ$39*'Others Split'!$E$15</f>
        <v>38485892.641674891</v>
      </c>
      <c r="U26" s="20">
        <f>'KEEI BAU - Industry'!AK$39*'Others Split'!$E$15</f>
        <v>38595134.46012982</v>
      </c>
      <c r="V26" s="20">
        <f>'KEEI BAU - Industry'!AL$39*'Others Split'!$E$15</f>
        <v>38704376.278584756</v>
      </c>
      <c r="W26" s="20">
        <f>'KEEI BAU - Industry'!AM$39*'Others Split'!$E$15</f>
        <v>38871880.400215663</v>
      </c>
      <c r="X26" s="20">
        <f>'KEEI BAU - Industry'!AN$39*'Others Split'!$E$15</f>
        <v>38999660.224226601</v>
      </c>
      <c r="Y26" s="20">
        <f>'KEEI BAU - Industry'!AO$39*'Others Split'!$E$15</f>
        <v>39127440.048237503</v>
      </c>
      <c r="Z26" s="20">
        <f>'KEEI BAU - Industry'!AP$39*'Others Split'!$E$15</f>
        <v>39255219.872248441</v>
      </c>
      <c r="AA26" s="20">
        <f>'KEEI BAU - Industry'!AQ$39*'Others Split'!$E$15</f>
        <v>39382999.696259379</v>
      </c>
      <c r="AB26" s="20">
        <f>'KEEI BAU - Industry'!AR$39*'Others Split'!$E$15</f>
        <v>39510779.520270318</v>
      </c>
      <c r="AC26" s="20">
        <f>'KEEI BAU - Industry'!AS$39*'Others Split'!$E$15</f>
        <v>39638559.344281219</v>
      </c>
      <c r="AD26" s="20">
        <f>'KEEI BAU - Industry'!AT$39*'Others Split'!$E$15</f>
        <v>39766339.168292157</v>
      </c>
      <c r="AE26" s="20">
        <f>'KEEI BAU - Industry'!AU$39*'Others Split'!$E$15</f>
        <v>39894118.992303096</v>
      </c>
      <c r="AF26" s="20">
        <f>'KEEI BAU - Industry'!AV$39*'Others Split'!$E$15</f>
        <v>40021898.816313997</v>
      </c>
      <c r="AG26" s="30"/>
    </row>
    <row r="27" spans="1:33" s="14" customFormat="1">
      <c r="B27" s="20"/>
    </row>
    <row r="28" spans="1:33" s="14" customFormat="1">
      <c r="A28" s="21"/>
      <c r="B28" s="20"/>
    </row>
    <row r="29" spans="1:33" s="14" customFormat="1">
      <c r="B29" s="20"/>
    </row>
    <row r="30" spans="1:33" s="14" customFormat="1">
      <c r="A30" s="21"/>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row>
    <row r="31" spans="1:33" s="14" customFormat="1">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row>
    <row r="32" spans="1:33" s="14" customFormat="1">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row>
    <row r="33" spans="1:35" s="14" customFormat="1">
      <c r="A33" s="21"/>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row>
    <row r="34" spans="1:35" s="14" customFormat="1">
      <c r="A34" s="6"/>
      <c r="B34" s="32"/>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row>
    <row r="35" spans="1:35" s="14" customFormat="1">
      <c r="A35" s="6"/>
      <c r="B35" s="32"/>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spans="1:35" s="14" customFormat="1">
      <c r="A36" s="6"/>
      <c r="B36" s="32"/>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spans="1:35" s="14" customFormat="1">
      <c r="A37" s="6"/>
      <c r="B37" s="32"/>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spans="1:35" s="14" customFormat="1">
      <c r="A38" s="6"/>
      <c r="B38" s="32"/>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spans="1:35" s="14" customFormat="1">
      <c r="A39" s="6"/>
      <c r="B39" s="32"/>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row>
    <row r="40" spans="1:35" s="14" customFormat="1">
      <c r="A40" s="6"/>
      <c r="B40" s="32"/>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row>
    <row r="41" spans="1:35" s="14" customFormat="1">
      <c r="A41" s="6"/>
      <c r="B41" s="32"/>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row>
    <row r="42" spans="1:35" s="14" customFormat="1">
      <c r="A42" s="6"/>
      <c r="B42" s="32"/>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row>
    <row r="43" spans="1:35" s="14" customFormat="1">
      <c r="A43" s="6"/>
      <c r="B43" s="32"/>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row>
    <row r="44" spans="1:35" s="14" customFormat="1">
      <c r="A44" s="6"/>
      <c r="B44" s="32"/>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row>
    <row r="45" spans="1:35" s="14" customFormat="1">
      <c r="A45" s="6"/>
      <c r="B45" s="32"/>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spans="1:35" s="14" customFormat="1">
      <c r="A46" s="8"/>
      <c r="B46" s="33"/>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row>
    <row r="47" spans="1:35" s="14" customFormat="1">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row>
    <row r="48" spans="1:35" s="14" customFormat="1">
      <c r="A48" s="6"/>
      <c r="B48" s="32"/>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row>
    <row r="49" spans="1:35" s="14" customFormat="1">
      <c r="A49" s="6"/>
      <c r="B49" s="32"/>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spans="1:35" s="14" customFormat="1">
      <c r="A50" s="19"/>
      <c r="B50" s="32"/>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spans="1:35" s="14" customFormat="1">
      <c r="A51" s="6"/>
      <c r="B51" s="32"/>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row>
    <row r="52" spans="1:35" s="14" customFormat="1">
      <c r="A52" s="6"/>
      <c r="B52" s="32"/>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spans="1:35" s="14" customFormat="1">
      <c r="A53" s="6"/>
      <c r="B53" s="32"/>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spans="1:35" s="14" customFormat="1">
      <c r="A54" s="6"/>
      <c r="B54" s="32"/>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row>
    <row r="55" spans="1:35" s="14" customFormat="1">
      <c r="A55" s="6"/>
      <c r="B55" s="32"/>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row>
    <row r="56" spans="1:35" s="14" customFormat="1">
      <c r="A56" s="6"/>
      <c r="B56" s="31"/>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row>
    <row r="57" spans="1:35" s="14" customFormat="1">
      <c r="A57" s="6"/>
      <c r="B57" s="31"/>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row>
    <row r="58" spans="1:35" s="14" customFormat="1">
      <c r="A58" s="6"/>
      <c r="B58" s="31"/>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row>
    <row r="59" spans="1:35" s="14" customFormat="1">
      <c r="A59" s="6"/>
      <c r="B59" s="31"/>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row>
    <row r="60" spans="1:35" s="14" customFormat="1">
      <c r="A60" s="6"/>
      <c r="B60" s="31"/>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row>
    <row r="61" spans="1:35" s="14" customFormat="1">
      <c r="A61" s="6"/>
      <c r="B61" s="31"/>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row>
    <row r="62" spans="1:35" s="14" customFormat="1">
      <c r="A62" s="8"/>
      <c r="B62" s="31"/>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s="14" customFormat="1">
      <c r="A63" s="13"/>
      <c r="B63" s="31"/>
    </row>
    <row r="64" spans="1:35" s="14" customFormat="1">
      <c r="A64" s="6"/>
      <c r="B64" s="31"/>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row>
    <row r="65" spans="1:35" s="14" customFormat="1">
      <c r="A65" s="6"/>
      <c r="B65" s="31"/>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row>
    <row r="66" spans="1:35" s="14" customFormat="1">
      <c r="A66" s="6"/>
      <c r="B66" s="31"/>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row>
    <row r="67" spans="1:35" s="14" customFormat="1">
      <c r="A67" s="6"/>
      <c r="B67" s="31"/>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row>
    <row r="68" spans="1:35" s="14" customFormat="1">
      <c r="A68" s="6"/>
      <c r="B68" s="31"/>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row>
    <row r="69" spans="1:35" s="14" customFormat="1">
      <c r="A69" s="6"/>
      <c r="B69" s="31"/>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row>
    <row r="70" spans="1:35" s="14" customFormat="1">
      <c r="A70" s="6"/>
      <c r="B70" s="31"/>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row>
    <row r="71" spans="1:35" s="14" customFormat="1">
      <c r="A71" s="6"/>
      <c r="B71" s="31"/>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row>
    <row r="72" spans="1:35" s="14" customFormat="1">
      <c r="A72" s="6"/>
      <c r="B72" s="31"/>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row>
    <row r="73" spans="1:35" s="14" customFormat="1">
      <c r="A73" s="6"/>
      <c r="B73" s="31"/>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row>
    <row r="74" spans="1:35" s="14" customFormat="1">
      <c r="A74" s="6"/>
      <c r="B74" s="31"/>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row>
    <row r="75" spans="1:35" s="14" customFormat="1">
      <c r="A75" s="6"/>
      <c r="B75" s="31"/>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row>
    <row r="76" spans="1:35" s="14" customFormat="1">
      <c r="A76" s="8"/>
      <c r="B76" s="31"/>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s="14" customFormat="1">
      <c r="A77" s="13"/>
      <c r="B77" s="31"/>
    </row>
    <row r="78" spans="1:35" s="14" customFormat="1">
      <c r="A78" s="13"/>
      <c r="B78" s="31"/>
    </row>
    <row r="79" spans="1:35" s="14" customFormat="1">
      <c r="A79" s="6"/>
      <c r="B79" s="31"/>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row>
    <row r="80" spans="1:35" s="14" customFormat="1">
      <c r="A80" s="6"/>
      <c r="B80" s="31"/>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row>
    <row r="81" spans="1:35" s="14" customFormat="1">
      <c r="A81" s="6"/>
      <c r="B81" s="31"/>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row>
    <row r="82" spans="1:35" s="14" customFormat="1">
      <c r="A82" s="6"/>
      <c r="B82" s="32"/>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row>
    <row r="83" spans="1:35" s="14" customFormat="1">
      <c r="A83" s="6"/>
      <c r="B83" s="32"/>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row>
    <row r="84" spans="1:35" s="14" customFormat="1">
      <c r="A84" s="6"/>
      <c r="B84" s="32"/>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row>
    <row r="85" spans="1:35" s="14" customFormat="1">
      <c r="A85" s="6"/>
      <c r="B85" s="32"/>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row>
    <row r="86" spans="1:35" s="14" customFormat="1">
      <c r="A86" s="6"/>
      <c r="B86" s="32"/>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row>
    <row r="87" spans="1:35" s="14" customFormat="1">
      <c r="A87" s="6"/>
      <c r="B87" s="32"/>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row>
    <row r="88" spans="1:35" s="14" customFormat="1">
      <c r="A88" s="6"/>
      <c r="B88" s="32"/>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row>
    <row r="89" spans="1:35" s="14" customFormat="1">
      <c r="A89" s="6"/>
      <c r="B89" s="32"/>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row>
    <row r="90" spans="1:35" s="14" customFormat="1">
      <c r="A90" s="15"/>
      <c r="B90" s="32"/>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row>
    <row r="91" spans="1:35" s="14" customFormat="1">
      <c r="A91" s="19"/>
      <c r="B91" s="32"/>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row>
    <row r="92" spans="1:35" s="14" customFormat="1">
      <c r="A92" s="6"/>
      <c r="B92" s="32"/>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row>
    <row r="93" spans="1:35" s="14" customFormat="1">
      <c r="A93" s="6"/>
      <c r="B93" s="32"/>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row>
    <row r="94" spans="1:35" s="14" customFormat="1">
      <c r="A94" s="6"/>
      <c r="B94" s="32"/>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row>
    <row r="95" spans="1:35" s="14" customFormat="1">
      <c r="A95" s="13"/>
      <c r="B95" s="20"/>
    </row>
    <row r="96" spans="1:35" s="14" customFormat="1">
      <c r="A96" s="6"/>
      <c r="B96" s="32"/>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row>
    <row r="97" spans="1:35" s="14" customFormat="1">
      <c r="A97" s="6"/>
      <c r="B97" s="32"/>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row>
    <row r="98" spans="1:35" s="14" customFormat="1">
      <c r="A98" s="6"/>
      <c r="B98" s="32"/>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row>
    <row r="99" spans="1:35" s="14" customFormat="1">
      <c r="A99" s="6"/>
      <c r="B99" s="32"/>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row>
    <row r="100" spans="1:35" s="14" customFormat="1">
      <c r="A100" s="6"/>
      <c r="B100" s="32"/>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spans="1:35" s="14" customFormat="1">
      <c r="A101" s="6"/>
      <c r="B101" s="32"/>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spans="1:35" s="14" customFormat="1">
      <c r="A102" s="6"/>
      <c r="B102" s="32"/>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spans="1:35" s="14" customFormat="1">
      <c r="A103" s="6"/>
      <c r="B103" s="32"/>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spans="1:35" s="14" customFormat="1">
      <c r="A104" s="6"/>
      <c r="B104" s="32"/>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spans="1:35" s="14" customFormat="1">
      <c r="A105" s="6"/>
      <c r="B105" s="32"/>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spans="1:35" s="14" customFormat="1">
      <c r="A106" s="6"/>
      <c r="B106" s="32"/>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spans="1:35" s="14" customFormat="1">
      <c r="A107" s="8"/>
      <c r="B107" s="33"/>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row>
    <row r="108" spans="1:35" s="14" customFormat="1">
      <c r="A108" s="21"/>
      <c r="B108" s="20"/>
    </row>
    <row r="109" spans="1:35" s="14" customFormat="1">
      <c r="A109" s="5"/>
      <c r="B109" s="34"/>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row>
    <row r="110" spans="1:35" s="14" customFormat="1">
      <c r="A110" s="5"/>
      <c r="B110" s="34"/>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35" s="14" customFormat="1">
      <c r="A111" s="5"/>
      <c r="B111" s="35"/>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35" s="14" customFormat="1">
      <c r="A112" s="5"/>
      <c r="B112" s="35"/>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spans="1:35" s="14" customFormat="1">
      <c r="A113" s="21"/>
      <c r="B113" s="20"/>
    </row>
    <row r="114" spans="1:35" s="14" customFormat="1">
      <c r="A114" s="6"/>
      <c r="B114" s="32"/>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spans="1:35" s="14" customFormat="1">
      <c r="A115" s="6"/>
      <c r="B115" s="32"/>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spans="1:35" s="14" customFormat="1">
      <c r="A116" s="6"/>
      <c r="B116" s="32"/>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spans="1:35" s="14" customFormat="1">
      <c r="A117" s="6"/>
      <c r="B117" s="32"/>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spans="1:35" s="14" customFormat="1">
      <c r="A118" s="6"/>
      <c r="B118" s="32"/>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spans="1:35" s="14" customFormat="1">
      <c r="A119" s="6"/>
      <c r="B119" s="32"/>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spans="1:35" s="14" customFormat="1">
      <c r="A120" s="6"/>
      <c r="B120" s="32"/>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spans="1:35" s="14" customFormat="1">
      <c r="A121" s="6"/>
      <c r="B121" s="32"/>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spans="1:35" s="14" customFormat="1">
      <c r="A122" s="6"/>
      <c r="B122" s="32"/>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spans="1:35" s="14" customFormat="1">
      <c r="A123" s="6"/>
      <c r="B123" s="32"/>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spans="1:35" s="14" customFormat="1">
      <c r="A124" s="8"/>
      <c r="B124" s="33"/>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row>
    <row r="125" spans="1:35" s="14" customFormat="1">
      <c r="A125" s="21"/>
      <c r="B125" s="20"/>
    </row>
    <row r="126" spans="1:35" s="14" customFormat="1">
      <c r="A126" s="19"/>
      <c r="B126" s="32"/>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spans="1:35" s="14" customFormat="1">
      <c r="A127" s="6"/>
      <c r="B127" s="32"/>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spans="1:35" s="14" customFormat="1">
      <c r="A128" s="6"/>
      <c r="B128" s="32"/>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spans="1:35" s="14" customFormat="1">
      <c r="A129" s="6"/>
      <c r="B129" s="32"/>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spans="1:35" s="14" customFormat="1">
      <c r="A130" s="6"/>
      <c r="B130" s="32"/>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spans="1:35" s="14" customFormat="1">
      <c r="A131" s="6"/>
      <c r="B131" s="32"/>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spans="1:35" s="14" customFormat="1">
      <c r="A132" s="6"/>
      <c r="B132" s="32"/>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spans="1:35" s="14" customFormat="1">
      <c r="A133" s="6"/>
      <c r="B133" s="32"/>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spans="1:35" s="14" customFormat="1">
      <c r="A134" s="6"/>
      <c r="B134" s="32"/>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spans="1:35" s="14" customFormat="1">
      <c r="A135" s="6"/>
      <c r="B135" s="32"/>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spans="1:35" s="14" customFormat="1">
      <c r="A136" s="6"/>
      <c r="B136" s="32"/>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spans="1:35" s="14" customFormat="1">
      <c r="A137" s="6"/>
      <c r="B137" s="32"/>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spans="1:35" s="14" customFormat="1">
      <c r="A138" s="6"/>
      <c r="B138" s="32"/>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spans="1:35" s="14" customFormat="1">
      <c r="A139" s="6"/>
      <c r="B139" s="32"/>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1:35" s="14" customFormat="1">
      <c r="A140" s="6"/>
      <c r="B140" s="32"/>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1:35" s="14" customFormat="1">
      <c r="A141" s="6"/>
      <c r="B141" s="32"/>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2" spans="1:35" s="14" customFormat="1">
      <c r="A142" s="6"/>
      <c r="B142" s="32"/>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row>
    <row r="143" spans="1:35" s="14" customFormat="1">
      <c r="A143" s="6"/>
      <c r="B143" s="32"/>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row>
    <row r="144" spans="1:35" s="14" customFormat="1">
      <c r="A144" s="6"/>
      <c r="B144" s="32"/>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row>
    <row r="145" spans="1:35" s="14" customFormat="1">
      <c r="A145" s="6"/>
      <c r="B145" s="32"/>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spans="1:35" s="14" customFormat="1">
      <c r="A146" s="8"/>
      <c r="B146" s="33"/>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spans="1:35" s="14" customFormat="1">
      <c r="A147" s="6"/>
      <c r="B147" s="32"/>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spans="1:35" s="14" customFormat="1">
      <c r="A148" s="8"/>
      <c r="B148" s="33"/>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spans="1:35" s="14" customFormat="1">
      <c r="B149" s="20"/>
    </row>
    <row r="150" spans="1:35" s="14" customFormat="1">
      <c r="B150" s="20"/>
      <c r="C150" s="25"/>
      <c r="D150" s="25"/>
      <c r="E150" s="25"/>
      <c r="F150" s="25"/>
      <c r="G150" s="25"/>
      <c r="H150" s="25"/>
      <c r="I150" s="25"/>
      <c r="J150" s="25"/>
      <c r="K150" s="25"/>
      <c r="L150" s="25"/>
    </row>
    <row r="151" spans="1:35" s="14" customFormat="1">
      <c r="B151" s="20"/>
      <c r="C151" s="25"/>
      <c r="D151" s="25"/>
      <c r="E151" s="25"/>
      <c r="F151" s="25"/>
      <c r="G151" s="25"/>
      <c r="H151" s="25"/>
      <c r="I151" s="25"/>
      <c r="J151" s="25"/>
      <c r="K151" s="25"/>
      <c r="L151" s="25"/>
    </row>
    <row r="152" spans="1:35" s="14" customFormat="1">
      <c r="B152" s="20"/>
    </row>
    <row r="153" spans="1:35" s="14" customFormat="1">
      <c r="B153" s="20"/>
    </row>
    <row r="154" spans="1:35" s="14" customFormat="1">
      <c r="B154" s="20"/>
    </row>
    <row r="155" spans="1:35" s="14" customFormat="1">
      <c r="B155" s="20"/>
    </row>
    <row r="156" spans="1:35" s="14" customFormat="1">
      <c r="B156" s="20"/>
    </row>
    <row r="157" spans="1:35" s="14" customFormat="1">
      <c r="B157" s="20"/>
    </row>
    <row r="158" spans="1:35">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sheetData>
  <phoneticPr fontId="35" type="noConversion"/>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I79"/>
  <sheetViews>
    <sheetView zoomScale="55" zoomScaleNormal="55" workbookViewId="0">
      <selection activeCell="A31" sqref="A31"/>
    </sheetView>
  </sheetViews>
  <sheetFormatPr defaultColWidth="9.08203125" defaultRowHeight="17"/>
  <cols>
    <col min="1" max="1" width="39.9140625" style="4" customWidth="1"/>
    <col min="2" max="33" width="11" style="4" customWidth="1"/>
    <col min="34" max="35" width="9.58203125" style="4" bestFit="1" customWidth="1"/>
    <col min="36"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Industry'!R36*'Others Split'!$F$6</f>
        <v>1993179769.752248</v>
      </c>
      <c r="C2" s="20">
        <f>'KEEI BAU - Industry'!S36*'Others Split'!$F$6</f>
        <v>2094721862.59815</v>
      </c>
      <c r="D2" s="20">
        <f>'KEEI BAU - Industry'!T36*'Others Split'!$F$6</f>
        <v>2196263955.4440517</v>
      </c>
      <c r="E2" s="20">
        <f>'KEEI BAU - Industry'!U36*'Others Split'!$F$6</f>
        <v>2297806048.2899532</v>
      </c>
      <c r="F2" s="20">
        <f>'KEEI BAU - Industry'!V36*'Others Split'!$F$6</f>
        <v>2399348141.1358113</v>
      </c>
      <c r="G2" s="20">
        <f>'KEEI BAU - Industry'!W36*'Others Split'!$F$6</f>
        <v>2500890233.9817095</v>
      </c>
      <c r="H2" s="20">
        <f>'KEEI BAU - Industry'!X36*'Others Split'!$F$6</f>
        <v>2559488125.6980414</v>
      </c>
      <c r="I2" s="20">
        <f>'KEEI BAU - Industry'!Y36*'Others Split'!$F$6</f>
        <v>2618086017.4143701</v>
      </c>
      <c r="J2" s="20">
        <f>'KEEI BAU - Industry'!Z36*'Others Split'!$F$6</f>
        <v>2676683909.1306987</v>
      </c>
      <c r="K2" s="20">
        <f>'KEEI BAU - Industry'!AA36*'Others Split'!$F$6</f>
        <v>2735281800.8470273</v>
      </c>
      <c r="L2" s="20">
        <f>'KEEI BAU - Industry'!AB36*'Others Split'!$F$6</f>
        <v>2793879692.563374</v>
      </c>
      <c r="M2" s="20">
        <f>'KEEI BAU - Industry'!AC36*'Others Split'!$F$6</f>
        <v>2834639565.4923973</v>
      </c>
      <c r="N2" s="20">
        <f>'KEEI BAU - Industry'!AD36*'Others Split'!$F$6</f>
        <v>2875399438.4214163</v>
      </c>
      <c r="O2" s="20">
        <f>'KEEI BAU - Industry'!AE36*'Others Split'!$F$6</f>
        <v>2916159311.3504353</v>
      </c>
      <c r="P2" s="20">
        <f>'KEEI BAU - Industry'!AF36*'Others Split'!$F$6</f>
        <v>2956919184.2794547</v>
      </c>
      <c r="Q2" s="20">
        <f>'KEEI BAU - Industry'!AG36*'Others Split'!$F$6</f>
        <v>2997679057.2084599</v>
      </c>
      <c r="R2" s="20">
        <f>'KEEI BAU - Industry'!AH36*'Others Split'!$F$6</f>
        <v>3023990134.9197545</v>
      </c>
      <c r="S2" s="20">
        <f>'KEEI BAU - Industry'!AI36*'Others Split'!$F$6</f>
        <v>3050301212.6310458</v>
      </c>
      <c r="T2" s="20">
        <f>'KEEI BAU - Industry'!AJ36*'Others Split'!$F$6</f>
        <v>3076612290.3423376</v>
      </c>
      <c r="U2" s="20">
        <f>'KEEI BAU - Industry'!AK36*'Others Split'!$F$6</f>
        <v>3102923368.0536294</v>
      </c>
      <c r="V2" s="20">
        <f>'KEEI BAU - Industry'!AL36*'Others Split'!$F$6</f>
        <v>3129234445.7649145</v>
      </c>
      <c r="W2" s="20">
        <f>'KEEI BAU - Industry'!AM36*'Others Split'!$F$6</f>
        <v>3174810583.7665157</v>
      </c>
      <c r="X2" s="20">
        <f>'KEEI BAU - Industry'!AN36*'Others Split'!$F$6</f>
        <v>3207251453.3883514</v>
      </c>
      <c r="Y2" s="20">
        <f>'KEEI BAU - Industry'!AO36*'Others Split'!$F$6</f>
        <v>3239692323.0101981</v>
      </c>
      <c r="Z2" s="20">
        <f>'KEEI BAU - Industry'!AP36*'Others Split'!$F$6</f>
        <v>3272133192.6320338</v>
      </c>
      <c r="AA2" s="20">
        <f>'KEEI BAU - Industry'!AQ36*'Others Split'!$F$6</f>
        <v>3304574062.2538805</v>
      </c>
      <c r="AB2" s="20">
        <f>'KEEI BAU - Industry'!AR36*'Others Split'!$F$6</f>
        <v>3337014931.8757162</v>
      </c>
      <c r="AC2" s="20">
        <f>'KEEI BAU - Industry'!AS36*'Others Split'!$F$6</f>
        <v>3369455801.4975629</v>
      </c>
      <c r="AD2" s="20">
        <f>'KEEI BAU - Industry'!AT36*'Others Split'!$F$6</f>
        <v>3401896671.1193986</v>
      </c>
      <c r="AE2" s="20">
        <f>'KEEI BAU - Industry'!AU36*'Others Split'!$F$6</f>
        <v>3434337540.7412343</v>
      </c>
      <c r="AF2" s="20">
        <f>'KEEI BAU - Industry'!AV36*'Others Split'!$F$6</f>
        <v>3466778410.363081</v>
      </c>
      <c r="AG2" s="16"/>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Industry'!R$36*'Others Split'!$F$7</f>
        <v>0</v>
      </c>
      <c r="C5" s="20">
        <f>'KEEI BAU - Industry'!S$36*'Others Split'!$F$7</f>
        <v>0</v>
      </c>
      <c r="D5" s="20">
        <f>'KEEI BAU - Industry'!T$36*'Others Split'!$F$7</f>
        <v>0</v>
      </c>
      <c r="E5" s="20">
        <f>'KEEI BAU - Industry'!U$36*'Others Split'!$F$7</f>
        <v>0</v>
      </c>
      <c r="F5" s="20">
        <f>'KEEI BAU - Industry'!V$36*'Others Split'!$F$7</f>
        <v>0</v>
      </c>
      <c r="G5" s="20">
        <f>'KEEI BAU - Industry'!W$36*'Others Split'!$F$7</f>
        <v>0</v>
      </c>
      <c r="H5" s="20">
        <f>'KEEI BAU - Industry'!X$36*'Others Split'!$F$7</f>
        <v>0</v>
      </c>
      <c r="I5" s="20">
        <f>'KEEI BAU - Industry'!Y$36*'Others Split'!$F$7</f>
        <v>0</v>
      </c>
      <c r="J5" s="20">
        <f>'KEEI BAU - Industry'!Z$36*'Others Split'!$F$7</f>
        <v>0</v>
      </c>
      <c r="K5" s="20">
        <f>'KEEI BAU - Industry'!AA$36*'Others Split'!$F$7</f>
        <v>0</v>
      </c>
      <c r="L5" s="20">
        <f>'KEEI BAU - Industry'!AB$36*'Others Split'!$F$7</f>
        <v>0</v>
      </c>
      <c r="M5" s="20">
        <f>'KEEI BAU - Industry'!AC$36*'Others Split'!$F$7</f>
        <v>0</v>
      </c>
      <c r="N5" s="20">
        <f>'KEEI BAU - Industry'!AD$36*'Others Split'!$F$7</f>
        <v>0</v>
      </c>
      <c r="O5" s="20">
        <f>'KEEI BAU - Industry'!AE$36*'Others Split'!$F$7</f>
        <v>0</v>
      </c>
      <c r="P5" s="20">
        <f>'KEEI BAU - Industry'!AF$36*'Others Split'!$F$7</f>
        <v>0</v>
      </c>
      <c r="Q5" s="20">
        <f>'KEEI BAU - Industry'!AG$36*'Others Split'!$F$7</f>
        <v>0</v>
      </c>
      <c r="R5" s="20">
        <f>'KEEI BAU - Industry'!AH$36*'Others Split'!$F$7</f>
        <v>0</v>
      </c>
      <c r="S5" s="20">
        <f>'KEEI BAU - Industry'!AI$36*'Others Split'!$F$7</f>
        <v>0</v>
      </c>
      <c r="T5" s="20">
        <f>'KEEI BAU - Industry'!AJ$36*'Others Split'!$F$7</f>
        <v>0</v>
      </c>
      <c r="U5" s="20">
        <f>'KEEI BAU - Industry'!AK$36*'Others Split'!$F$7</f>
        <v>0</v>
      </c>
      <c r="V5" s="20">
        <f>'KEEI BAU - Industry'!AL$36*'Others Split'!$F$7</f>
        <v>0</v>
      </c>
      <c r="W5" s="20">
        <f>'KEEI BAU - Industry'!AM$36*'Others Split'!$F$7</f>
        <v>0</v>
      </c>
      <c r="X5" s="20">
        <f>'KEEI BAU - Industry'!AN$36*'Others Split'!$F$7</f>
        <v>0</v>
      </c>
      <c r="Y5" s="20">
        <f>'KEEI BAU - Industry'!AO$36*'Others Split'!$F$7</f>
        <v>0</v>
      </c>
      <c r="Z5" s="20">
        <f>'KEEI BAU - Industry'!AP$36*'Others Split'!$F$7</f>
        <v>0</v>
      </c>
      <c r="AA5" s="20">
        <f>'KEEI BAU - Industry'!AQ$36*'Others Split'!$F$7</f>
        <v>0</v>
      </c>
      <c r="AB5" s="20">
        <f>'KEEI BAU - Industry'!AR$36*'Others Split'!$F$7</f>
        <v>0</v>
      </c>
      <c r="AC5" s="20">
        <f>'KEEI BAU - Industry'!AS$36*'Others Split'!$F$7</f>
        <v>0</v>
      </c>
      <c r="AD5" s="20">
        <f>'KEEI BAU - Industry'!AT$36*'Others Split'!$F$7</f>
        <v>0</v>
      </c>
      <c r="AE5" s="20">
        <f>'KEEI BAU - Industry'!AU$36*'Others Split'!$F$7</f>
        <v>0</v>
      </c>
      <c r="AF5" s="20">
        <f>'KEEI BAU - Industry'!AV$36*'Others Split'!$F$7</f>
        <v>0</v>
      </c>
    </row>
    <row r="6" spans="1:35">
      <c r="A6" s="4" t="s">
        <v>6</v>
      </c>
      <c r="B6" s="20">
        <f>'KEEI BAU - Industry'!R$36*'Others Split'!$F$8</f>
        <v>0</v>
      </c>
      <c r="C6" s="20">
        <f>'KEEI BAU - Industry'!S$36*'Others Split'!$F$8</f>
        <v>0</v>
      </c>
      <c r="D6" s="20">
        <f>'KEEI BAU - Industry'!T$36*'Others Split'!$F$8</f>
        <v>0</v>
      </c>
      <c r="E6" s="20">
        <f>'KEEI BAU - Industry'!U$36*'Others Split'!$F$8</f>
        <v>0</v>
      </c>
      <c r="F6" s="20">
        <f>'KEEI BAU - Industry'!V$36*'Others Split'!$F$8</f>
        <v>0</v>
      </c>
      <c r="G6" s="20">
        <f>'KEEI BAU - Industry'!W$36*'Others Split'!$F$8</f>
        <v>0</v>
      </c>
      <c r="H6" s="20">
        <f>'KEEI BAU - Industry'!X$36*'Others Split'!$F$8</f>
        <v>0</v>
      </c>
      <c r="I6" s="20">
        <f>'KEEI BAU - Industry'!Y$36*'Others Split'!$F$8</f>
        <v>0</v>
      </c>
      <c r="J6" s="20">
        <f>'KEEI BAU - Industry'!Z$36*'Others Split'!$F$8</f>
        <v>0</v>
      </c>
      <c r="K6" s="20">
        <f>'KEEI BAU - Industry'!AA$36*'Others Split'!$F$8</f>
        <v>0</v>
      </c>
      <c r="L6" s="20">
        <f>'KEEI BAU - Industry'!AB$36*'Others Split'!$F$8</f>
        <v>0</v>
      </c>
      <c r="M6" s="20">
        <f>'KEEI BAU - Industry'!AC$36*'Others Split'!$F$8</f>
        <v>0</v>
      </c>
      <c r="N6" s="20">
        <f>'KEEI BAU - Industry'!AD$36*'Others Split'!$F$8</f>
        <v>0</v>
      </c>
      <c r="O6" s="20">
        <f>'KEEI BAU - Industry'!AE$36*'Others Split'!$F$8</f>
        <v>0</v>
      </c>
      <c r="P6" s="20">
        <f>'KEEI BAU - Industry'!AF$36*'Others Split'!$F$8</f>
        <v>0</v>
      </c>
      <c r="Q6" s="20">
        <f>'KEEI BAU - Industry'!AG$36*'Others Split'!$F$8</f>
        <v>0</v>
      </c>
      <c r="R6" s="20">
        <f>'KEEI BAU - Industry'!AH$36*'Others Split'!$F$8</f>
        <v>0</v>
      </c>
      <c r="S6" s="20">
        <f>'KEEI BAU - Industry'!AI$36*'Others Split'!$F$8</f>
        <v>0</v>
      </c>
      <c r="T6" s="20">
        <f>'KEEI BAU - Industry'!AJ$36*'Others Split'!$F$8</f>
        <v>0</v>
      </c>
      <c r="U6" s="20">
        <f>'KEEI BAU - Industry'!AK$36*'Others Split'!$F$8</f>
        <v>0</v>
      </c>
      <c r="V6" s="20">
        <f>'KEEI BAU - Industry'!AL$36*'Others Split'!$F$8</f>
        <v>0</v>
      </c>
      <c r="W6" s="20">
        <f>'KEEI BAU - Industry'!AM$36*'Others Split'!$F$8</f>
        <v>0</v>
      </c>
      <c r="X6" s="20">
        <f>'KEEI BAU - Industry'!AN$36*'Others Split'!$F$8</f>
        <v>0</v>
      </c>
      <c r="Y6" s="20">
        <f>'KEEI BAU - Industry'!AO$36*'Others Split'!$F$8</f>
        <v>0</v>
      </c>
      <c r="Z6" s="20">
        <f>'KEEI BAU - Industry'!AP$36*'Others Split'!$F$8</f>
        <v>0</v>
      </c>
      <c r="AA6" s="20">
        <f>'KEEI BAU - Industry'!AQ$36*'Others Split'!$F$8</f>
        <v>0</v>
      </c>
      <c r="AB6" s="20">
        <f>'KEEI BAU - Industry'!AR$36*'Others Split'!$F$8</f>
        <v>0</v>
      </c>
      <c r="AC6" s="20">
        <f>'KEEI BAU - Industry'!AS$36*'Others Split'!$F$8</f>
        <v>0</v>
      </c>
      <c r="AD6" s="20">
        <f>'KEEI BAU - Industry'!AT$36*'Others Split'!$F$8</f>
        <v>0</v>
      </c>
      <c r="AE6" s="20">
        <f>'KEEI BAU - Industry'!AU$36*'Others Split'!$F$8</f>
        <v>0</v>
      </c>
      <c r="AF6" s="20">
        <f>'KEEI BAU - Industry'!AV$36*'Others Split'!$F$8</f>
        <v>0</v>
      </c>
    </row>
    <row r="7" spans="1:35">
      <c r="A7" s="4" t="s">
        <v>7</v>
      </c>
      <c r="B7" s="20">
        <f>'KEEI BAU - Industry'!R$36*'Others Split'!$F$9</f>
        <v>16789543557.092175</v>
      </c>
      <c r="C7" s="20">
        <f>'KEEI BAU - Industry'!S$36*'Others Split'!$F$9</f>
        <v>17644883058.619663</v>
      </c>
      <c r="D7" s="20">
        <f>'KEEI BAU - Industry'!T$36*'Others Split'!$F$9</f>
        <v>18500222560.147156</v>
      </c>
      <c r="E7" s="20">
        <f>'KEEI BAU - Industry'!U$36*'Others Split'!$F$9</f>
        <v>19355562061.674644</v>
      </c>
      <c r="F7" s="20">
        <f>'KEEI BAU - Industry'!V$36*'Others Split'!$F$9</f>
        <v>20210901563.201763</v>
      </c>
      <c r="G7" s="20">
        <f>'KEEI BAU - Industry'!W$36*'Others Split'!$F$9</f>
        <v>21066241064.729225</v>
      </c>
      <c r="H7" s="20">
        <f>'KEEI BAU - Industry'!X$36*'Others Split'!$F$9</f>
        <v>21559840222.344303</v>
      </c>
      <c r="I7" s="20">
        <f>'KEEI BAU - Industry'!Y$36*'Others Split'!$F$9</f>
        <v>22053439379.959354</v>
      </c>
      <c r="J7" s="20">
        <f>'KEEI BAU - Industry'!Z$36*'Others Split'!$F$9</f>
        <v>22547038537.574406</v>
      </c>
      <c r="K7" s="20">
        <f>'KEEI BAU - Industry'!AA$36*'Others Split'!$F$9</f>
        <v>23040637695.189457</v>
      </c>
      <c r="L7" s="20">
        <f>'KEEI BAU - Industry'!AB$36*'Others Split'!$F$9</f>
        <v>23534236852.804657</v>
      </c>
      <c r="M7" s="20">
        <f>'KEEI BAU - Industry'!AC$36*'Others Split'!$F$9</f>
        <v>23877577514.950974</v>
      </c>
      <c r="N7" s="20">
        <f>'KEEI BAU - Industry'!AD$36*'Others Split'!$F$9</f>
        <v>24220918177.097252</v>
      </c>
      <c r="O7" s="20">
        <f>'KEEI BAU - Industry'!AE$36*'Others Split'!$F$9</f>
        <v>24564258839.243534</v>
      </c>
      <c r="P7" s="20">
        <f>'KEEI BAU - Industry'!AF$36*'Others Split'!$F$9</f>
        <v>24907599501.389816</v>
      </c>
      <c r="Q7" s="20">
        <f>'KEEI BAU - Industry'!AG$36*'Others Split'!$F$9</f>
        <v>25250940163.53598</v>
      </c>
      <c r="R7" s="20">
        <f>'KEEI BAU - Industry'!AH$36*'Others Split'!$F$9</f>
        <v>25472571444.352524</v>
      </c>
      <c r="S7" s="20">
        <f>'KEEI BAU - Industry'!AI$36*'Others Split'!$F$9</f>
        <v>25694202725.169044</v>
      </c>
      <c r="T7" s="20">
        <f>'KEEI BAU - Industry'!AJ$36*'Others Split'!$F$9</f>
        <v>25915834005.985565</v>
      </c>
      <c r="U7" s="20">
        <f>'KEEI BAU - Industry'!AK$36*'Others Split'!$F$9</f>
        <v>26137465286.802086</v>
      </c>
      <c r="V7" s="20">
        <f>'KEEI BAU - Industry'!AL$36*'Others Split'!$F$9</f>
        <v>26359096567.618553</v>
      </c>
      <c r="W7" s="20">
        <f>'KEEI BAU - Industry'!AM$36*'Others Split'!$F$9</f>
        <v>26743007023.541473</v>
      </c>
      <c r="X7" s="20">
        <f>'KEEI BAU - Industry'!AN$36*'Others Split'!$F$9</f>
        <v>27016272587.346317</v>
      </c>
      <c r="Y7" s="20">
        <f>'KEEI BAU - Industry'!AO$36*'Others Split'!$F$9</f>
        <v>27289538151.151257</v>
      </c>
      <c r="Z7" s="20">
        <f>'KEEI BAU - Industry'!AP$36*'Others Split'!$F$9</f>
        <v>27562803714.9561</v>
      </c>
      <c r="AA7" s="20">
        <f>'KEEI BAU - Industry'!AQ$36*'Others Split'!$F$9</f>
        <v>27836069278.761036</v>
      </c>
      <c r="AB7" s="20">
        <f>'KEEI BAU - Industry'!AR$36*'Others Split'!$F$9</f>
        <v>28109334842.56588</v>
      </c>
      <c r="AC7" s="20">
        <f>'KEEI BAU - Industry'!AS$36*'Others Split'!$F$9</f>
        <v>28382600406.370819</v>
      </c>
      <c r="AD7" s="20">
        <f>'KEEI BAU - Industry'!AT$36*'Others Split'!$F$9</f>
        <v>28655865970.175663</v>
      </c>
      <c r="AE7" s="20">
        <f>'KEEI BAU - Industry'!AU$36*'Others Split'!$F$9</f>
        <v>28929131533.980507</v>
      </c>
      <c r="AF7" s="20">
        <f>'KEEI BAU - Industry'!AV$36*'Others Split'!$F$9</f>
        <v>29202397097.785446</v>
      </c>
    </row>
    <row r="8" spans="1:35">
      <c r="A8" s="4" t="s">
        <v>8</v>
      </c>
      <c r="B8" s="20">
        <f>'KEEI BAU - Industry'!R$36*'Others Split'!$F$10</f>
        <v>0</v>
      </c>
      <c r="C8" s="20">
        <f>'KEEI BAU - Industry'!S$36*'Others Split'!$F$10</f>
        <v>0</v>
      </c>
      <c r="D8" s="20">
        <f>'KEEI BAU - Industry'!T$36*'Others Split'!$F$10</f>
        <v>0</v>
      </c>
      <c r="E8" s="20">
        <f>'KEEI BAU - Industry'!U$36*'Others Split'!$F$10</f>
        <v>0</v>
      </c>
      <c r="F8" s="20">
        <f>'KEEI BAU - Industry'!V$36*'Others Split'!$F$10</f>
        <v>0</v>
      </c>
      <c r="G8" s="20">
        <f>'KEEI BAU - Industry'!W$36*'Others Split'!$F$10</f>
        <v>0</v>
      </c>
      <c r="H8" s="20">
        <f>'KEEI BAU - Industry'!X$36*'Others Split'!$F$10</f>
        <v>0</v>
      </c>
      <c r="I8" s="20">
        <f>'KEEI BAU - Industry'!Y$36*'Others Split'!$F$10</f>
        <v>0</v>
      </c>
      <c r="J8" s="20">
        <f>'KEEI BAU - Industry'!Z$36*'Others Split'!$F$10</f>
        <v>0</v>
      </c>
      <c r="K8" s="20">
        <f>'KEEI BAU - Industry'!AA$36*'Others Split'!$F$10</f>
        <v>0</v>
      </c>
      <c r="L8" s="20">
        <f>'KEEI BAU - Industry'!AB$36*'Others Split'!$F$10</f>
        <v>0</v>
      </c>
      <c r="M8" s="20">
        <f>'KEEI BAU - Industry'!AC$36*'Others Split'!$F$10</f>
        <v>0</v>
      </c>
      <c r="N8" s="20">
        <f>'KEEI BAU - Industry'!AD$36*'Others Split'!$F$10</f>
        <v>0</v>
      </c>
      <c r="O8" s="20">
        <f>'KEEI BAU - Industry'!AE$36*'Others Split'!$F$10</f>
        <v>0</v>
      </c>
      <c r="P8" s="20">
        <f>'KEEI BAU - Industry'!AF$36*'Others Split'!$F$10</f>
        <v>0</v>
      </c>
      <c r="Q8" s="20">
        <f>'KEEI BAU - Industry'!AG$36*'Others Split'!$F$10</f>
        <v>0</v>
      </c>
      <c r="R8" s="20">
        <f>'KEEI BAU - Industry'!AH$36*'Others Split'!$F$10</f>
        <v>0</v>
      </c>
      <c r="S8" s="20">
        <f>'KEEI BAU - Industry'!AI$36*'Others Split'!$F$10</f>
        <v>0</v>
      </c>
      <c r="T8" s="20">
        <f>'KEEI BAU - Industry'!AJ$36*'Others Split'!$F$10</f>
        <v>0</v>
      </c>
      <c r="U8" s="20">
        <f>'KEEI BAU - Industry'!AK$36*'Others Split'!$F$10</f>
        <v>0</v>
      </c>
      <c r="V8" s="20">
        <f>'KEEI BAU - Industry'!AL$36*'Others Split'!$F$10</f>
        <v>0</v>
      </c>
      <c r="W8" s="20">
        <f>'KEEI BAU - Industry'!AM$36*'Others Split'!$F$10</f>
        <v>0</v>
      </c>
      <c r="X8" s="20">
        <f>'KEEI BAU - Industry'!AN$36*'Others Split'!$F$10</f>
        <v>0</v>
      </c>
      <c r="Y8" s="20">
        <f>'KEEI BAU - Industry'!AO$36*'Others Split'!$F$10</f>
        <v>0</v>
      </c>
      <c r="Z8" s="20">
        <f>'KEEI BAU - Industry'!AP$36*'Others Split'!$F$10</f>
        <v>0</v>
      </c>
      <c r="AA8" s="20">
        <f>'KEEI BAU - Industry'!AQ$36*'Others Split'!$F$10</f>
        <v>0</v>
      </c>
      <c r="AB8" s="20">
        <f>'KEEI BAU - Industry'!AR$36*'Others Split'!$F$10</f>
        <v>0</v>
      </c>
      <c r="AC8" s="20">
        <f>'KEEI BAU - Industry'!AS$36*'Others Split'!$F$10</f>
        <v>0</v>
      </c>
      <c r="AD8" s="20">
        <f>'KEEI BAU - Industry'!AT$36*'Others Split'!$F$10</f>
        <v>0</v>
      </c>
      <c r="AE8" s="20">
        <f>'KEEI BAU - Industry'!AU$36*'Others Split'!$F$10</f>
        <v>0</v>
      </c>
      <c r="AF8" s="20">
        <f>'KEEI BAU - Industry'!AV$36*'Others Split'!$F$10</f>
        <v>0</v>
      </c>
    </row>
    <row r="9" spans="1:35">
      <c r="A9" s="4" t="s">
        <v>9</v>
      </c>
      <c r="B9" s="20">
        <f>'KEEI BAU - Industry'!R$36*'Others Split'!$F$11</f>
        <v>0</v>
      </c>
      <c r="C9" s="20">
        <f>'KEEI BAU - Industry'!S$36*'Others Split'!$F$11</f>
        <v>0</v>
      </c>
      <c r="D9" s="20">
        <f>'KEEI BAU - Industry'!T$36*'Others Split'!$F$11</f>
        <v>0</v>
      </c>
      <c r="E9" s="20">
        <f>'KEEI BAU - Industry'!U$36*'Others Split'!$F$11</f>
        <v>0</v>
      </c>
      <c r="F9" s="20">
        <f>'KEEI BAU - Industry'!V$36*'Others Split'!$F$11</f>
        <v>0</v>
      </c>
      <c r="G9" s="20">
        <f>'KEEI BAU - Industry'!W$36*'Others Split'!$F$11</f>
        <v>0</v>
      </c>
      <c r="H9" s="20">
        <f>'KEEI BAU - Industry'!X$36*'Others Split'!$F$11</f>
        <v>0</v>
      </c>
      <c r="I9" s="20">
        <f>'KEEI BAU - Industry'!Y$36*'Others Split'!$F$11</f>
        <v>0</v>
      </c>
      <c r="J9" s="20">
        <f>'KEEI BAU - Industry'!Z$36*'Others Split'!$F$11</f>
        <v>0</v>
      </c>
      <c r="K9" s="20">
        <f>'KEEI BAU - Industry'!AA$36*'Others Split'!$F$11</f>
        <v>0</v>
      </c>
      <c r="L9" s="20">
        <f>'KEEI BAU - Industry'!AB$36*'Others Split'!$F$11</f>
        <v>0</v>
      </c>
      <c r="M9" s="20">
        <f>'KEEI BAU - Industry'!AC$36*'Others Split'!$F$11</f>
        <v>0</v>
      </c>
      <c r="N9" s="20">
        <f>'KEEI BAU - Industry'!AD$36*'Others Split'!$F$11</f>
        <v>0</v>
      </c>
      <c r="O9" s="20">
        <f>'KEEI BAU - Industry'!AE$36*'Others Split'!$F$11</f>
        <v>0</v>
      </c>
      <c r="P9" s="20">
        <f>'KEEI BAU - Industry'!AF$36*'Others Split'!$F$11</f>
        <v>0</v>
      </c>
      <c r="Q9" s="20">
        <f>'KEEI BAU - Industry'!AG$36*'Others Split'!$F$11</f>
        <v>0</v>
      </c>
      <c r="R9" s="20">
        <f>'KEEI BAU - Industry'!AH$36*'Others Split'!$F$11</f>
        <v>0</v>
      </c>
      <c r="S9" s="20">
        <f>'KEEI BAU - Industry'!AI$36*'Others Split'!$F$11</f>
        <v>0</v>
      </c>
      <c r="T9" s="20">
        <f>'KEEI BAU - Industry'!AJ$36*'Others Split'!$F$11</f>
        <v>0</v>
      </c>
      <c r="U9" s="20">
        <f>'KEEI BAU - Industry'!AK$36*'Others Split'!$F$11</f>
        <v>0</v>
      </c>
      <c r="V9" s="20">
        <f>'KEEI BAU - Industry'!AL$36*'Others Split'!$F$11</f>
        <v>0</v>
      </c>
      <c r="W9" s="20">
        <f>'KEEI BAU - Industry'!AM$36*'Others Split'!$F$11</f>
        <v>0</v>
      </c>
      <c r="X9" s="20">
        <f>'KEEI BAU - Industry'!AN$36*'Others Split'!$F$11</f>
        <v>0</v>
      </c>
      <c r="Y9" s="20">
        <f>'KEEI BAU - Industry'!AO$36*'Others Split'!$F$11</f>
        <v>0</v>
      </c>
      <c r="Z9" s="20">
        <f>'KEEI BAU - Industry'!AP$36*'Others Split'!$F$11</f>
        <v>0</v>
      </c>
      <c r="AA9" s="20">
        <f>'KEEI BAU - Industry'!AQ$36*'Others Split'!$F$11</f>
        <v>0</v>
      </c>
      <c r="AB9" s="20">
        <f>'KEEI BAU - Industry'!AR$36*'Others Split'!$F$11</f>
        <v>0</v>
      </c>
      <c r="AC9" s="20">
        <f>'KEEI BAU - Industry'!AS$36*'Others Split'!$F$11</f>
        <v>0</v>
      </c>
      <c r="AD9" s="20">
        <f>'KEEI BAU - Industry'!AT$36*'Others Split'!$F$11</f>
        <v>0</v>
      </c>
      <c r="AE9" s="20">
        <f>'KEEI BAU - Industry'!AU$36*'Others Split'!$F$11</f>
        <v>0</v>
      </c>
      <c r="AF9" s="20">
        <f>'KEEI BAU - Industry'!AV$36*'Others Split'!$F$11</f>
        <v>0</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Industry'!R$8*'Petrochemicals Split'!$F$6</f>
        <v>4066109194.248702</v>
      </c>
      <c r="C11" s="20">
        <f>'KEEI BAU - Industry'!S$8*'Petrochemicals Split'!$F$6</f>
        <v>4169335495.7745342</v>
      </c>
      <c r="D11" s="20">
        <f>'KEEI BAU - Industry'!T$8*'Petrochemicals Split'!$F$6</f>
        <v>4272561797.3003387</v>
      </c>
      <c r="E11" s="20">
        <f>'KEEI BAU - Industry'!U$8*'Petrochemicals Split'!$F$6</f>
        <v>4375788098.8261709</v>
      </c>
      <c r="F11" s="20">
        <f>'KEEI BAU - Industry'!V$8*'Petrochemicals Split'!$F$6</f>
        <v>4479014400.3519754</v>
      </c>
      <c r="G11" s="20">
        <f>'KEEI BAU - Industry'!W$8*'Petrochemicals Split'!$F$6</f>
        <v>4582240701.8778191</v>
      </c>
      <c r="H11" s="20">
        <f>'KEEI BAU - Industry'!X$8*'Petrochemicals Split'!$F$6</f>
        <v>4673885515.9153805</v>
      </c>
      <c r="I11" s="20">
        <f>'KEEI BAU - Industry'!Y$8*'Petrochemicals Split'!$F$6</f>
        <v>4765530329.9529257</v>
      </c>
      <c r="J11" s="20">
        <f>'KEEI BAU - Industry'!Z$8*'Petrochemicals Split'!$F$6</f>
        <v>4857175143.9904976</v>
      </c>
      <c r="K11" s="20">
        <f>'KEEI BAU - Industry'!AA$8*'Petrochemicals Split'!$F$6</f>
        <v>4948819958.0280437</v>
      </c>
      <c r="L11" s="20">
        <f>'KEEI BAU - Industry'!AB$8*'Petrochemicals Split'!$F$6</f>
        <v>5040464772.0656004</v>
      </c>
      <c r="M11" s="20">
        <f>'KEEI BAU - Industry'!AC$8*'Petrochemicals Split'!$F$6</f>
        <v>5086287179.0843744</v>
      </c>
      <c r="N11" s="20">
        <f>'KEEI BAU - Industry'!AD$8*'Petrochemicals Split'!$F$6</f>
        <v>5132109586.1031609</v>
      </c>
      <c r="O11" s="20">
        <f>'KEEI BAU - Industry'!AE$8*'Petrochemicals Split'!$F$6</f>
        <v>5177931993.1219339</v>
      </c>
      <c r="P11" s="20">
        <f>'KEEI BAU - Industry'!AF$8*'Petrochemicals Split'!$F$6</f>
        <v>5223754400.1407061</v>
      </c>
      <c r="Q11" s="20">
        <f>'KEEI BAU - Industry'!AG$8*'Petrochemicals Split'!$F$6</f>
        <v>5269576807.1594906</v>
      </c>
      <c r="R11" s="20">
        <f>'KEEI BAU - Industry'!AH$8*'Petrochemicals Split'!$F$6</f>
        <v>5283676009.3191147</v>
      </c>
      <c r="S11" s="20">
        <f>'KEEI BAU - Industry'!AI$8*'Petrochemicals Split'!$F$6</f>
        <v>5297775211.4787359</v>
      </c>
      <c r="T11" s="20">
        <f>'KEEI BAU - Industry'!AJ$8*'Petrochemicals Split'!$F$6</f>
        <v>5311874413.6383619</v>
      </c>
      <c r="U11" s="20">
        <f>'KEEI BAU - Industry'!AK$8*'Petrochemicals Split'!$F$6</f>
        <v>5325973615.797987</v>
      </c>
      <c r="V11" s="20">
        <f>'KEEI BAU - Industry'!AL$8*'Petrochemicals Split'!$F$6</f>
        <v>5340072817.957612</v>
      </c>
      <c r="W11" s="20">
        <f>'KEEI BAU - Industry'!AM$8*'Petrochemicals Split'!$F$6</f>
        <v>5396469626.5961094</v>
      </c>
      <c r="X11" s="20">
        <f>'KEEI BAU - Industry'!AN$8*'Petrochemicals Split'!$F$6</f>
        <v>5424027158.0899162</v>
      </c>
      <c r="Y11" s="20">
        <f>'KEEI BAU - Industry'!AO$8*'Petrochemicals Split'!$F$6</f>
        <v>5451584689.5837297</v>
      </c>
      <c r="Z11" s="20">
        <f>'KEEI BAU - Industry'!AP$8*'Petrochemicals Split'!$F$6</f>
        <v>5479142221.0775433</v>
      </c>
      <c r="AA11" s="20">
        <f>'KEEI BAU - Industry'!AQ$8*'Petrochemicals Split'!$F$6</f>
        <v>5506699752.5713491</v>
      </c>
      <c r="AB11" s="20">
        <f>'KEEI BAU - Industry'!AR$8*'Petrochemicals Split'!$F$6</f>
        <v>5534257284.0651627</v>
      </c>
      <c r="AC11" s="20">
        <f>'KEEI BAU - Industry'!AS$8*'Petrochemicals Split'!$F$6</f>
        <v>5561814815.5589695</v>
      </c>
      <c r="AD11" s="20">
        <f>'KEEI BAU - Industry'!AT$8*'Petrochemicals Split'!$F$6</f>
        <v>5589372347.052783</v>
      </c>
      <c r="AE11" s="20">
        <f>'KEEI BAU - Industry'!AU$8*'Petrochemicals Split'!$F$6</f>
        <v>5616929878.5465965</v>
      </c>
      <c r="AF11" s="20">
        <f>'KEEI BAU - Industry'!AV$8*'Petrochemicals Split'!$F$6</f>
        <v>5644487410.0404034</v>
      </c>
    </row>
    <row r="12" spans="1:35">
      <c r="A12" s="4" t="s">
        <v>12</v>
      </c>
      <c r="B12" s="20">
        <f>'KEEI BAU - Industry'!R$8*'Petrochemicals Split'!$F$7</f>
        <v>5083250708.7012491</v>
      </c>
      <c r="C12" s="20">
        <f>'KEEI BAU - Industry'!S$8*'Petrochemicals Split'!$F$7</f>
        <v>5212299178.7054462</v>
      </c>
      <c r="D12" s="20">
        <f>'KEEI BAU - Industry'!T$8*'Petrochemicals Split'!$F$7</f>
        <v>5341347648.70961</v>
      </c>
      <c r="E12" s="20">
        <f>'KEEI BAU - Industry'!U$8*'Petrochemicals Split'!$F$7</f>
        <v>5470396118.7138071</v>
      </c>
      <c r="F12" s="20">
        <f>'KEEI BAU - Industry'!V$8*'Petrochemicals Split'!$F$7</f>
        <v>5599444588.7179708</v>
      </c>
      <c r="G12" s="20">
        <f>'KEEI BAU - Industry'!W$8*'Petrochemicals Split'!$F$7</f>
        <v>5728493058.7221813</v>
      </c>
      <c r="H12" s="20">
        <f>'KEEI BAU - Industry'!X$8*'Petrochemicals Split'!$F$7</f>
        <v>5843062919.8966312</v>
      </c>
      <c r="I12" s="20">
        <f>'KEEI BAU - Industry'!Y$8*'Petrochemicals Split'!$F$7</f>
        <v>5957632781.0710611</v>
      </c>
      <c r="J12" s="20">
        <f>'KEEI BAU - Industry'!Z$8*'Petrochemicals Split'!$F$7</f>
        <v>6072202642.2455254</v>
      </c>
      <c r="K12" s="20">
        <f>'KEEI BAU - Industry'!AA$8*'Petrochemicals Split'!$F$7</f>
        <v>6186772503.4199543</v>
      </c>
      <c r="L12" s="20">
        <f>'KEEI BAU - Industry'!AB$8*'Petrochemicals Split'!$F$7</f>
        <v>6301342364.5943995</v>
      </c>
      <c r="M12" s="20">
        <f>'KEEI BAU - Industry'!AC$8*'Petrochemicals Split'!$F$7</f>
        <v>6358627295.1816168</v>
      </c>
      <c r="N12" s="20">
        <f>'KEEI BAU - Industry'!AD$8*'Petrochemicals Split'!$F$7</f>
        <v>6415912225.7688484</v>
      </c>
      <c r="O12" s="20">
        <f>'KEEI BAU - Industry'!AE$8*'Petrochemicals Split'!$F$7</f>
        <v>6473197156.3560629</v>
      </c>
      <c r="P12" s="20">
        <f>'KEEI BAU - Industry'!AF$8*'Petrochemicals Split'!$F$7</f>
        <v>6530482086.9432783</v>
      </c>
      <c r="Q12" s="20">
        <f>'KEEI BAU - Industry'!AG$8*'Petrochemicals Split'!$F$7</f>
        <v>6587767017.530508</v>
      </c>
      <c r="R12" s="20">
        <f>'KEEI BAU - Industry'!AH$8*'Petrochemicals Split'!$F$7</f>
        <v>6605393150.0188828</v>
      </c>
      <c r="S12" s="20">
        <f>'KEEI BAU - Industry'!AI$8*'Petrochemicals Split'!$F$7</f>
        <v>6623019282.5072565</v>
      </c>
      <c r="T12" s="20">
        <f>'KEEI BAU - Industry'!AJ$8*'Petrochemicals Split'!$F$7</f>
        <v>6640645414.9956331</v>
      </c>
      <c r="U12" s="20">
        <f>'KEEI BAU - Industry'!AK$8*'Petrochemicals Split'!$F$7</f>
        <v>6658271547.4840107</v>
      </c>
      <c r="V12" s="20">
        <f>'KEEI BAU - Industry'!AL$8*'Petrochemicals Split'!$F$7</f>
        <v>6675897679.9723883</v>
      </c>
      <c r="W12" s="20">
        <f>'KEEI BAU - Industry'!AM$8*'Petrochemicals Split'!$F$7</f>
        <v>6746402209.9258938</v>
      </c>
      <c r="X12" s="20">
        <f>'KEEI BAU - Industry'!AN$8*'Petrochemicals Split'!$F$7</f>
        <v>6780853287.0622597</v>
      </c>
      <c r="Y12" s="20">
        <f>'KEEI BAU - Industry'!AO$8*'Petrochemicals Split'!$F$7</f>
        <v>6815304364.1986341</v>
      </c>
      <c r="Z12" s="20">
        <f>'KEEI BAU - Industry'!AP$8*'Petrochemicals Split'!$F$7</f>
        <v>6849755441.3350086</v>
      </c>
      <c r="AA12" s="20">
        <f>'KEEI BAU - Industry'!AQ$8*'Petrochemicals Split'!$F$7</f>
        <v>6884206518.4713755</v>
      </c>
      <c r="AB12" s="20">
        <f>'KEEI BAU - Industry'!AR$8*'Petrochemicals Split'!$F$7</f>
        <v>6918657595.6077499</v>
      </c>
      <c r="AC12" s="20">
        <f>'KEEI BAU - Industry'!AS$8*'Petrochemicals Split'!$F$7</f>
        <v>6953108672.7441158</v>
      </c>
      <c r="AD12" s="20">
        <f>'KEEI BAU - Industry'!AT$8*'Petrochemicals Split'!$F$7</f>
        <v>6987559749.8804903</v>
      </c>
      <c r="AE12" s="20">
        <f>'KEEI BAU - Industry'!AU$8*'Petrochemicals Split'!$F$7</f>
        <v>7022010827.0168648</v>
      </c>
      <c r="AF12" s="20">
        <f>'KEEI BAU - Industry'!AV$8*'Petrochemicals Split'!$F$7</f>
        <v>7056461904.1532307</v>
      </c>
    </row>
    <row r="13" spans="1:35">
      <c r="A13" s="4" t="s">
        <v>13</v>
      </c>
      <c r="B13" s="20">
        <f>'KEEI BAU - Industry'!R$36*'Others Split'!$F$12</f>
        <v>0</v>
      </c>
      <c r="C13" s="20">
        <f>'KEEI BAU - Industry'!S$36*'Others Split'!$F$12</f>
        <v>0</v>
      </c>
      <c r="D13" s="20">
        <f>'KEEI BAU - Industry'!T$36*'Others Split'!$F$12</f>
        <v>0</v>
      </c>
      <c r="E13" s="20">
        <f>'KEEI BAU - Industry'!U$36*'Others Split'!$F$12</f>
        <v>0</v>
      </c>
      <c r="F13" s="20">
        <f>'KEEI BAU - Industry'!V$36*'Others Split'!$F$12</f>
        <v>0</v>
      </c>
      <c r="G13" s="20">
        <f>'KEEI BAU - Industry'!W$36*'Others Split'!$F$12</f>
        <v>0</v>
      </c>
      <c r="H13" s="20">
        <f>'KEEI BAU - Industry'!X$36*'Others Split'!$F$12</f>
        <v>0</v>
      </c>
      <c r="I13" s="20">
        <f>'KEEI BAU - Industry'!Y$36*'Others Split'!$F$12</f>
        <v>0</v>
      </c>
      <c r="J13" s="20">
        <f>'KEEI BAU - Industry'!Z$36*'Others Split'!$F$12</f>
        <v>0</v>
      </c>
      <c r="K13" s="20">
        <f>'KEEI BAU - Industry'!AA$36*'Others Split'!$F$12</f>
        <v>0</v>
      </c>
      <c r="L13" s="20">
        <f>'KEEI BAU - Industry'!AB$36*'Others Split'!$F$12</f>
        <v>0</v>
      </c>
      <c r="M13" s="20">
        <f>'KEEI BAU - Industry'!AC$36*'Others Split'!$F$12</f>
        <v>0</v>
      </c>
      <c r="N13" s="20">
        <f>'KEEI BAU - Industry'!AD$36*'Others Split'!$F$12</f>
        <v>0</v>
      </c>
      <c r="O13" s="20">
        <f>'KEEI BAU - Industry'!AE$36*'Others Split'!$F$12</f>
        <v>0</v>
      </c>
      <c r="P13" s="20">
        <f>'KEEI BAU - Industry'!AF$36*'Others Split'!$F$12</f>
        <v>0</v>
      </c>
      <c r="Q13" s="20">
        <f>'KEEI BAU - Industry'!AG$36*'Others Split'!$F$12</f>
        <v>0</v>
      </c>
      <c r="R13" s="20">
        <f>'KEEI BAU - Industry'!AH$36*'Others Split'!$F$12</f>
        <v>0</v>
      </c>
      <c r="S13" s="20">
        <f>'KEEI BAU - Industry'!AI$36*'Others Split'!$F$12</f>
        <v>0</v>
      </c>
      <c r="T13" s="20">
        <f>'KEEI BAU - Industry'!AJ$36*'Others Split'!$F$12</f>
        <v>0</v>
      </c>
      <c r="U13" s="20">
        <f>'KEEI BAU - Industry'!AK$36*'Others Split'!$F$12</f>
        <v>0</v>
      </c>
      <c r="V13" s="20">
        <f>'KEEI BAU - Industry'!AL$36*'Others Split'!$F$12</f>
        <v>0</v>
      </c>
      <c r="W13" s="20">
        <f>'KEEI BAU - Industry'!AM$36*'Others Split'!$F$12</f>
        <v>0</v>
      </c>
      <c r="X13" s="20">
        <f>'KEEI BAU - Industry'!AN$36*'Others Split'!$F$12</f>
        <v>0</v>
      </c>
      <c r="Y13" s="20">
        <f>'KEEI BAU - Industry'!AO$36*'Others Split'!$F$12</f>
        <v>0</v>
      </c>
      <c r="Z13" s="20">
        <f>'KEEI BAU - Industry'!AP$36*'Others Split'!$F$12</f>
        <v>0</v>
      </c>
      <c r="AA13" s="20">
        <f>'KEEI BAU - Industry'!AQ$36*'Others Split'!$F$12</f>
        <v>0</v>
      </c>
      <c r="AB13" s="20">
        <f>'KEEI BAU - Industry'!AR$36*'Others Split'!$F$12</f>
        <v>0</v>
      </c>
      <c r="AC13" s="20">
        <f>'KEEI BAU - Industry'!AS$36*'Others Split'!$F$12</f>
        <v>0</v>
      </c>
      <c r="AD13" s="20">
        <f>'KEEI BAU - Industry'!AT$36*'Others Split'!$F$12</f>
        <v>0</v>
      </c>
      <c r="AE13" s="20">
        <f>'KEEI BAU - Industry'!AU$36*'Others Split'!$F$12</f>
        <v>0</v>
      </c>
      <c r="AF13" s="20">
        <f>'KEEI BAU - Industry'!AV$36*'Others Split'!$F$12</f>
        <v>0</v>
      </c>
    </row>
    <row r="14" spans="1:35">
      <c r="A14" s="4" t="s">
        <v>14</v>
      </c>
      <c r="B14" s="20">
        <f>'KEEI BAU - Industry'!R$36*'Others Split'!$F$13</f>
        <v>85082523759.07428</v>
      </c>
      <c r="C14" s="20">
        <f>'KEEI BAU - Industry'!S$36*'Others Split'!$F$13</f>
        <v>89417033700.534027</v>
      </c>
      <c r="D14" s="20">
        <f>'KEEI BAU - Industry'!T$36*'Others Split'!$F$13</f>
        <v>93751543641.993774</v>
      </c>
      <c r="E14" s="20">
        <f>'KEEI BAU - Industry'!U$36*'Others Split'!$F$13</f>
        <v>98086053583.453522</v>
      </c>
      <c r="F14" s="20">
        <f>'KEEI BAU - Industry'!V$36*'Others Split'!$F$13</f>
        <v>102420563524.91139</v>
      </c>
      <c r="G14" s="20">
        <f>'KEEI BAU - Industry'!W$36*'Others Split'!$F$13</f>
        <v>106755073466.37099</v>
      </c>
      <c r="H14" s="20">
        <f>'KEEI BAU - Industry'!X$36*'Others Split'!$F$13</f>
        <v>109256431642.81194</v>
      </c>
      <c r="I14" s="20">
        <f>'KEEI BAU - Industry'!Y$36*'Others Split'!$F$13</f>
        <v>111757789819.25275</v>
      </c>
      <c r="J14" s="20">
        <f>'KEEI BAU - Industry'!Z$36*'Others Split'!$F$13</f>
        <v>114259147995.69354</v>
      </c>
      <c r="K14" s="20">
        <f>'KEEI BAU - Industry'!AA$36*'Others Split'!$F$13</f>
        <v>116760506172.13435</v>
      </c>
      <c r="L14" s="20">
        <f>'KEEI BAU - Industry'!AB$36*'Others Split'!$F$13</f>
        <v>119261864348.57593</v>
      </c>
      <c r="M14" s="20">
        <f>'KEEI BAU - Industry'!AC$36*'Others Split'!$F$13</f>
        <v>121001774069.4796</v>
      </c>
      <c r="N14" s="20">
        <f>'KEEI BAU - Industry'!AD$36*'Others Split'!$F$13</f>
        <v>122741683790.38309</v>
      </c>
      <c r="O14" s="20">
        <f>'KEEI BAU - Industry'!AE$36*'Others Split'!$F$13</f>
        <v>124481593511.28658</v>
      </c>
      <c r="P14" s="20">
        <f>'KEEI BAU - Industry'!AF$36*'Others Split'!$F$13</f>
        <v>126221503232.19006</v>
      </c>
      <c r="Q14" s="20">
        <f>'KEEI BAU - Industry'!AG$36*'Others Split'!$F$13</f>
        <v>127961412953.09296</v>
      </c>
      <c r="R14" s="20">
        <f>'KEEI BAU - Industry'!AH$36*'Others Split'!$F$13</f>
        <v>129084549425.01106</v>
      </c>
      <c r="S14" s="20">
        <f>'KEEI BAU - Industry'!AI$36*'Others Split'!$F$13</f>
        <v>130207685896.92903</v>
      </c>
      <c r="T14" s="20">
        <f>'KEEI BAU - Industry'!AJ$36*'Others Split'!$F$13</f>
        <v>131330822368.84702</v>
      </c>
      <c r="U14" s="20">
        <f>'KEEI BAU - Industry'!AK$36*'Others Split'!$F$13</f>
        <v>132453958840.76498</v>
      </c>
      <c r="V14" s="20">
        <f>'KEEI BAU - Industry'!AL$36*'Others Split'!$F$13</f>
        <v>133577095312.68269</v>
      </c>
      <c r="W14" s="20">
        <f>'KEEI BAU - Industry'!AM$36*'Others Split'!$F$13</f>
        <v>135522596116.58162</v>
      </c>
      <c r="X14" s="20">
        <f>'KEEI BAU - Industry'!AN$36*'Others Split'!$F$13</f>
        <v>136907393966.85678</v>
      </c>
      <c r="Y14" s="20">
        <f>'KEEI BAU - Industry'!AO$36*'Others Split'!$F$13</f>
        <v>138292191817.13242</v>
      </c>
      <c r="Z14" s="20">
        <f>'KEEI BAU - Industry'!AP$36*'Others Split'!$F$13</f>
        <v>139676989667.40759</v>
      </c>
      <c r="AA14" s="20">
        <f>'KEEI BAU - Industry'!AQ$36*'Others Split'!$F$13</f>
        <v>141061787517.68323</v>
      </c>
      <c r="AB14" s="20">
        <f>'KEEI BAU - Industry'!AR$36*'Others Split'!$F$13</f>
        <v>142446585367.9584</v>
      </c>
      <c r="AC14" s="20">
        <f>'KEEI BAU - Industry'!AS$36*'Others Split'!$F$13</f>
        <v>143831383218.23404</v>
      </c>
      <c r="AD14" s="20">
        <f>'KEEI BAU - Industry'!AT$36*'Others Split'!$F$13</f>
        <v>145216181068.50919</v>
      </c>
      <c r="AE14" s="20">
        <f>'KEEI BAU - Industry'!AU$36*'Others Split'!$F$13</f>
        <v>146600978918.78436</v>
      </c>
      <c r="AF14" s="20">
        <f>'KEEI BAU - Industry'!AV$36*'Others Split'!$F$13</f>
        <v>147985776769.06</v>
      </c>
    </row>
    <row r="15" spans="1:35">
      <c r="A15" s="4" t="s">
        <v>15</v>
      </c>
      <c r="B15" s="4">
        <f>'KEEI BAU - Industry'!R22</f>
        <v>1060976967941.0547</v>
      </c>
      <c r="C15" s="37">
        <f>'KEEI BAU - Industry'!S22</f>
        <v>1084595986791.4297</v>
      </c>
      <c r="D15" s="37">
        <f>'KEEI BAU - Industry'!T22</f>
        <v>1108215005641.7969</v>
      </c>
      <c r="E15" s="37">
        <f>'KEEI BAU - Industry'!U22</f>
        <v>1131834024492.1719</v>
      </c>
      <c r="F15" s="37">
        <f>'KEEI BAU - Industry'!V22</f>
        <v>1155453043342.5469</v>
      </c>
      <c r="G15" s="37">
        <f>'KEEI BAU - Industry'!W22</f>
        <v>1179072062192.9199</v>
      </c>
      <c r="H15" s="37">
        <f>'KEEI BAU - Industry'!X22</f>
        <v>1188034469230.9805</v>
      </c>
      <c r="I15" s="37">
        <f>'KEEI BAU - Industry'!Y22</f>
        <v>1196996876269.0391</v>
      </c>
      <c r="J15" s="37">
        <f>'KEEI BAU - Industry'!Z22</f>
        <v>1205959283307.1016</v>
      </c>
      <c r="K15" s="37">
        <f>'KEEI BAU - Industry'!AA22</f>
        <v>1214921690345.1602</v>
      </c>
      <c r="L15" s="37">
        <f>'KEEI BAU - Industry'!AB22</f>
        <v>1223884097383.22</v>
      </c>
      <c r="M15" s="37">
        <f>'KEEI BAU - Industry'!AC22</f>
        <v>1221925057968.7056</v>
      </c>
      <c r="N15" s="37">
        <f>'KEEI BAU - Industry'!AD22</f>
        <v>1219966018554.1914</v>
      </c>
      <c r="O15" s="37">
        <f>'KEEI BAU - Industry'!AE22</f>
        <v>1218006979139.6772</v>
      </c>
      <c r="P15" s="37">
        <f>'KEEI BAU - Industry'!AF22</f>
        <v>1216047939725.1636</v>
      </c>
      <c r="Q15" s="37">
        <f>'KEEI BAU - Industry'!AG22</f>
        <v>1214088900310.6499</v>
      </c>
      <c r="R15" s="37">
        <f>'KEEI BAU - Industry'!AH22</f>
        <v>1206316193321.8887</v>
      </c>
      <c r="S15" s="37">
        <f>'KEEI BAU - Industry'!AI22</f>
        <v>1198543486333.1289</v>
      </c>
      <c r="T15" s="37">
        <f>'KEEI BAU - Industry'!AJ22</f>
        <v>1190770779344.3691</v>
      </c>
      <c r="U15" s="37">
        <f>'KEEI BAU - Industry'!AK22</f>
        <v>1182998072355.6094</v>
      </c>
      <c r="V15" s="37">
        <f>'KEEI BAU - Industry'!AL22</f>
        <v>1175225365366.8501</v>
      </c>
      <c r="W15" s="37">
        <f>'KEEI BAU - Industry'!AM22</f>
        <v>1175204215143.75</v>
      </c>
      <c r="X15" s="37">
        <f>'KEEI BAU - Industry'!AN22</f>
        <v>1169897912580.4277</v>
      </c>
      <c r="Y15" s="37">
        <f>'KEEI BAU - Industry'!AO22</f>
        <v>1164591610017.1055</v>
      </c>
      <c r="Z15" s="37">
        <f>'KEEI BAU - Industry'!AP22</f>
        <v>1159285307453.7832</v>
      </c>
      <c r="AA15" s="37">
        <f>'KEEI BAU - Industry'!AQ22</f>
        <v>1153979004890.4609</v>
      </c>
      <c r="AB15" s="37">
        <f>'KEEI BAU - Industry'!AR22</f>
        <v>1148672702327.1387</v>
      </c>
      <c r="AC15" s="37">
        <f>'KEEI BAU - Industry'!AS22</f>
        <v>1143366399763.8164</v>
      </c>
      <c r="AD15" s="37">
        <f>'KEEI BAU - Industry'!AT22</f>
        <v>1138060097200.4941</v>
      </c>
      <c r="AE15" s="37">
        <f>'KEEI BAU - Industry'!AU22</f>
        <v>1132753794637.1719</v>
      </c>
      <c r="AF15" s="37">
        <f>'KEEI BAU - Industry'!AV22</f>
        <v>1127447492073.8496</v>
      </c>
    </row>
    <row r="16" spans="1:35">
      <c r="A16" s="4" t="s">
        <v>16</v>
      </c>
      <c r="B16" s="20">
        <f>'KEEI BAU - Industry'!R$15*'Non-ferrous Metals Split'!$F$6</f>
        <v>84147523751.017029</v>
      </c>
      <c r="C16" s="20">
        <f>'KEEI BAU - Industry'!S$15*'Non-ferrous Metals Split'!$F$6</f>
        <v>83971620905.44397</v>
      </c>
      <c r="D16" s="20">
        <f>'KEEI BAU - Industry'!T$15*'Non-ferrous Metals Split'!$F$6</f>
        <v>83795718059.870895</v>
      </c>
      <c r="E16" s="20">
        <f>'KEEI BAU - Industry'!U$15*'Non-ferrous Metals Split'!$F$6</f>
        <v>83619815214.297836</v>
      </c>
      <c r="F16" s="20">
        <f>'KEEI BAU - Industry'!V$15*'Non-ferrous Metals Split'!$F$6</f>
        <v>83443912368.724762</v>
      </c>
      <c r="G16" s="20">
        <f>'KEEI BAU - Industry'!W$15*'Non-ferrous Metals Split'!$F$6</f>
        <v>83268009523.151688</v>
      </c>
      <c r="H16" s="20">
        <f>'KEEI BAU - Industry'!X$15*'Non-ferrous Metals Split'!$F$6</f>
        <v>82629262315.164505</v>
      </c>
      <c r="I16" s="20">
        <f>'KEEI BAU - Industry'!Y$15*'Non-ferrous Metals Split'!$F$6</f>
        <v>81990515107.177261</v>
      </c>
      <c r="J16" s="20">
        <f>'KEEI BAU - Industry'!Z$15*'Non-ferrous Metals Split'!$F$6</f>
        <v>81351767899.190002</v>
      </c>
      <c r="K16" s="20">
        <f>'KEEI BAU - Industry'!AA$15*'Non-ferrous Metals Split'!$F$6</f>
        <v>80713020691.202988</v>
      </c>
      <c r="L16" s="20">
        <f>'KEEI BAU - Industry'!AB$15*'Non-ferrous Metals Split'!$F$6</f>
        <v>80074273483.215637</v>
      </c>
      <c r="M16" s="20">
        <f>'KEEI BAU - Industry'!AC$15*'Non-ferrous Metals Split'!$F$6</f>
        <v>79397047527.759323</v>
      </c>
      <c r="N16" s="20">
        <f>'KEEI BAU - Industry'!AD$15*'Non-ferrous Metals Split'!$F$6</f>
        <v>78719821572.302902</v>
      </c>
      <c r="O16" s="20">
        <f>'KEEI BAU - Industry'!AE$15*'Non-ferrous Metals Split'!$F$6</f>
        <v>78042595616.846725</v>
      </c>
      <c r="P16" s="20">
        <f>'KEEI BAU - Industry'!AF$15*'Non-ferrous Metals Split'!$F$6</f>
        <v>77365369661.390305</v>
      </c>
      <c r="Q16" s="20">
        <f>'KEEI BAU - Industry'!AG$15*'Non-ferrous Metals Split'!$F$6</f>
        <v>76688143705.934052</v>
      </c>
      <c r="R16" s="20">
        <f>'KEEI BAU - Industry'!AH$15*'Non-ferrous Metals Split'!$F$6</f>
        <v>76126353992.884964</v>
      </c>
      <c r="S16" s="20">
        <f>'KEEI BAU - Industry'!AI$15*'Non-ferrous Metals Split'!$F$6</f>
        <v>75564564279.835815</v>
      </c>
      <c r="T16" s="20">
        <f>'KEEI BAU - Industry'!AJ$15*'Non-ferrous Metals Split'!$F$6</f>
        <v>75002774566.786896</v>
      </c>
      <c r="U16" s="20">
        <f>'KEEI BAU - Industry'!AK$15*'Non-ferrous Metals Split'!$F$6</f>
        <v>74440984853.737976</v>
      </c>
      <c r="V16" s="20">
        <f>'KEEI BAU - Industry'!AL$15*'Non-ferrous Metals Split'!$F$6</f>
        <v>73879195140.689102</v>
      </c>
      <c r="W16" s="20">
        <f>'KEEI BAU - Industry'!AM$15*'Non-ferrous Metals Split'!$F$6</f>
        <v>73163490437.763474</v>
      </c>
      <c r="X16" s="20">
        <f>'KEEI BAU - Industry'!AN$15*'Non-ferrous Metals Split'!$F$6</f>
        <v>72552727773.390152</v>
      </c>
      <c r="Y16" s="20">
        <f>'KEEI BAU - Industry'!AO$15*'Non-ferrous Metals Split'!$F$6</f>
        <v>71941965109.016846</v>
      </c>
      <c r="Z16" s="20">
        <f>'KEEI BAU - Industry'!AP$15*'Non-ferrous Metals Split'!$F$6</f>
        <v>71331202444.643524</v>
      </c>
      <c r="AA16" s="20">
        <f>'KEEI BAU - Industry'!AQ$15*'Non-ferrous Metals Split'!$F$6</f>
        <v>70720439780.270218</v>
      </c>
      <c r="AB16" s="20">
        <f>'KEEI BAU - Industry'!AR$15*'Non-ferrous Metals Split'!$F$6</f>
        <v>70109677115.896912</v>
      </c>
      <c r="AC16" s="20">
        <f>'KEEI BAU - Industry'!AS$15*'Non-ferrous Metals Split'!$F$6</f>
        <v>69498914451.52359</v>
      </c>
      <c r="AD16" s="20">
        <f>'KEEI BAU - Industry'!AT$15*'Non-ferrous Metals Split'!$F$6</f>
        <v>68888151787.150284</v>
      </c>
      <c r="AE16" s="20">
        <f>'KEEI BAU - Industry'!AU$15*'Non-ferrous Metals Split'!$F$6</f>
        <v>68277389122.77697</v>
      </c>
      <c r="AF16" s="20">
        <f>'KEEI BAU - Industry'!AV$15*'Non-ferrous Metals Split'!$F$6</f>
        <v>67666626458.403656</v>
      </c>
    </row>
    <row r="17" spans="1:32">
      <c r="A17" s="4" t="s">
        <v>17</v>
      </c>
      <c r="B17" s="20">
        <f>'KEEI BAU - Industry'!R$15*'Non-ferrous Metals Split'!$F$7</f>
        <v>2575944604.6229825</v>
      </c>
      <c r="C17" s="20">
        <f>'KEEI BAU - Industry'!S$15*'Non-ferrous Metals Split'!$F$7</f>
        <v>2570559823.6360521</v>
      </c>
      <c r="D17" s="20">
        <f>'KEEI BAU - Industry'!T$15*'Non-ferrous Metals Split'!$F$7</f>
        <v>2565175042.6491213</v>
      </c>
      <c r="E17" s="20">
        <f>'KEEI BAU - Industry'!U$15*'Non-ferrous Metals Split'!$F$7</f>
        <v>2559790261.6621909</v>
      </c>
      <c r="F17" s="20">
        <f>'KEEI BAU - Industry'!V$15*'Non-ferrous Metals Split'!$F$7</f>
        <v>2554405480.6752601</v>
      </c>
      <c r="G17" s="20">
        <f>'KEEI BAU - Industry'!W$15*'Non-ferrous Metals Split'!$F$7</f>
        <v>2549020699.6883287</v>
      </c>
      <c r="H17" s="20">
        <f>'KEEI BAU - Industry'!X$15*'Non-ferrous Metals Split'!$F$7</f>
        <v>2529467213.729538</v>
      </c>
      <c r="I17" s="20">
        <f>'KEEI BAU - Industry'!Y$15*'Non-ferrous Metals Split'!$F$7</f>
        <v>2509913727.7707443</v>
      </c>
      <c r="J17" s="20">
        <f>'KEEI BAU - Industry'!Z$15*'Non-ferrous Metals Split'!$F$7</f>
        <v>2490360241.8119507</v>
      </c>
      <c r="K17" s="20">
        <f>'KEEI BAU - Industry'!AA$15*'Non-ferrous Metals Split'!$F$7</f>
        <v>2470806755.8531647</v>
      </c>
      <c r="L17" s="20">
        <f>'KEEI BAU - Industry'!AB$15*'Non-ferrous Metals Split'!$F$7</f>
        <v>2451253269.8943677</v>
      </c>
      <c r="M17" s="20">
        <f>'KEEI BAU - Industry'!AC$15*'Non-ferrous Metals Split'!$F$7</f>
        <v>2430521863.0946846</v>
      </c>
      <c r="N17" s="20">
        <f>'KEEI BAU - Industry'!AD$15*'Non-ferrous Metals Split'!$F$7</f>
        <v>2409790456.2949982</v>
      </c>
      <c r="O17" s="20">
        <f>'KEEI BAU - Industry'!AE$15*'Non-ferrous Metals Split'!$F$7</f>
        <v>2389059049.4953194</v>
      </c>
      <c r="P17" s="20">
        <f>'KEEI BAU - Industry'!AF$15*'Non-ferrous Metals Split'!$F$7</f>
        <v>2368327642.6956329</v>
      </c>
      <c r="Q17" s="20">
        <f>'KEEI BAU - Industry'!AG$15*'Non-ferrous Metals Split'!$F$7</f>
        <v>2347596235.8959513</v>
      </c>
      <c r="R17" s="20">
        <f>'KEEI BAU - Industry'!AH$15*'Non-ferrous Metals Split'!$F$7</f>
        <v>2330398591.6189389</v>
      </c>
      <c r="S17" s="20">
        <f>'KEEI BAU - Industry'!AI$15*'Non-ferrous Metals Split'!$F$7</f>
        <v>2313200947.3419237</v>
      </c>
      <c r="T17" s="20">
        <f>'KEEI BAU - Industry'!AJ$15*'Non-ferrous Metals Split'!$F$7</f>
        <v>2296003303.0649157</v>
      </c>
      <c r="U17" s="20">
        <f>'KEEI BAU - Industry'!AK$15*'Non-ferrous Metals Split'!$F$7</f>
        <v>2278805658.7879081</v>
      </c>
      <c r="V17" s="20">
        <f>'KEEI BAU - Industry'!AL$15*'Non-ferrous Metals Split'!$F$7</f>
        <v>2261608014.5109015</v>
      </c>
      <c r="W17" s="20">
        <f>'KEEI BAU - Industry'!AM$15*'Non-ferrous Metals Split'!$F$7</f>
        <v>2239698686.8703208</v>
      </c>
      <c r="X17" s="20">
        <f>'KEEI BAU - Industry'!AN$15*'Non-ferrous Metals Split'!$F$7</f>
        <v>2221001870.6139951</v>
      </c>
      <c r="Y17" s="20">
        <f>'KEEI BAU - Industry'!AO$15*'Non-ferrous Metals Split'!$F$7</f>
        <v>2202305054.3576689</v>
      </c>
      <c r="Z17" s="20">
        <f>'KEEI BAU - Industry'!AP$15*'Non-ferrous Metals Split'!$F$7</f>
        <v>2183608238.1013432</v>
      </c>
      <c r="AA17" s="20">
        <f>'KEEI BAU - Industry'!AQ$15*'Non-ferrous Metals Split'!$F$7</f>
        <v>2164911421.845017</v>
      </c>
      <c r="AB17" s="20">
        <f>'KEEI BAU - Industry'!AR$15*'Non-ferrous Metals Split'!$F$7</f>
        <v>2146214605.588691</v>
      </c>
      <c r="AC17" s="20">
        <f>'KEEI BAU - Industry'!AS$15*'Non-ferrous Metals Split'!$F$7</f>
        <v>2127517789.332365</v>
      </c>
      <c r="AD17" s="20">
        <f>'KEEI BAU - Industry'!AT$15*'Non-ferrous Metals Split'!$F$7</f>
        <v>2108820973.0760391</v>
      </c>
      <c r="AE17" s="20">
        <f>'KEEI BAU - Industry'!AU$15*'Non-ferrous Metals Split'!$F$7</f>
        <v>2090124156.8197131</v>
      </c>
      <c r="AF17" s="20">
        <f>'KEEI BAU - Industry'!AV$15*'Non-ferrous Metals Split'!$F$7</f>
        <v>2071427340.5633872</v>
      </c>
    </row>
    <row r="18" spans="1:32">
      <c r="A18" s="4" t="s">
        <v>18</v>
      </c>
      <c r="B18" s="20">
        <f>'KEEI BAU - Industry'!R$29*'Machinery Split'!$E6</f>
        <v>0</v>
      </c>
      <c r="C18" s="20">
        <f>'KEEI BAU - Industry'!S$29*'Machinery Split'!$E6</f>
        <v>0</v>
      </c>
      <c r="D18" s="20">
        <f>'KEEI BAU - Industry'!T$29*'Machinery Split'!$E6</f>
        <v>0</v>
      </c>
      <c r="E18" s="20">
        <f>'KEEI BAU - Industry'!U$29*'Machinery Split'!$E6</f>
        <v>0</v>
      </c>
      <c r="F18" s="20">
        <f>'KEEI BAU - Industry'!V$29*'Machinery Split'!$E6</f>
        <v>0</v>
      </c>
      <c r="G18" s="20">
        <f>'KEEI BAU - Industry'!W$29*'Machinery Split'!$E6</f>
        <v>0</v>
      </c>
      <c r="H18" s="20">
        <f>'KEEI BAU - Industry'!X$29*'Machinery Split'!$E6</f>
        <v>0</v>
      </c>
      <c r="I18" s="20">
        <f>'KEEI BAU - Industry'!Y$29*'Machinery Split'!$E6</f>
        <v>0</v>
      </c>
      <c r="J18" s="20">
        <f>'KEEI BAU - Industry'!Z$29*'Machinery Split'!$E6</f>
        <v>0</v>
      </c>
      <c r="K18" s="20">
        <f>'KEEI BAU - Industry'!AA$29*'Machinery Split'!$E6</f>
        <v>0</v>
      </c>
      <c r="L18" s="20">
        <f>'KEEI BAU - Industry'!AB$29*'Machinery Split'!$E6</f>
        <v>0</v>
      </c>
      <c r="M18" s="20">
        <f>'KEEI BAU - Industry'!AC$29*'Machinery Split'!$E6</f>
        <v>0</v>
      </c>
      <c r="N18" s="20">
        <f>'KEEI BAU - Industry'!AD$29*'Machinery Split'!$E6</f>
        <v>0</v>
      </c>
      <c r="O18" s="20">
        <f>'KEEI BAU - Industry'!AE$29*'Machinery Split'!$E6</f>
        <v>0</v>
      </c>
      <c r="P18" s="20">
        <f>'KEEI BAU - Industry'!AF$29*'Machinery Split'!$E6</f>
        <v>0</v>
      </c>
      <c r="Q18" s="20">
        <f>'KEEI BAU - Industry'!AG$29*'Machinery Split'!$E6</f>
        <v>0</v>
      </c>
      <c r="R18" s="20">
        <f>'KEEI BAU - Industry'!AH$29*'Machinery Split'!$E6</f>
        <v>0</v>
      </c>
      <c r="S18" s="20">
        <f>'KEEI BAU - Industry'!AI$29*'Machinery Split'!$E6</f>
        <v>0</v>
      </c>
      <c r="T18" s="20">
        <f>'KEEI BAU - Industry'!AJ$29*'Machinery Split'!$E6</f>
        <v>0</v>
      </c>
      <c r="U18" s="20">
        <f>'KEEI BAU - Industry'!AK$29*'Machinery Split'!$E6</f>
        <v>0</v>
      </c>
      <c r="V18" s="20">
        <f>'KEEI BAU - Industry'!AL$29*'Machinery Split'!$E6</f>
        <v>0</v>
      </c>
      <c r="W18" s="20">
        <f>'KEEI BAU - Industry'!AM$29*'Machinery Split'!$E6</f>
        <v>0</v>
      </c>
      <c r="X18" s="20">
        <f>'KEEI BAU - Industry'!AN$29*'Machinery Split'!$E6</f>
        <v>0</v>
      </c>
      <c r="Y18" s="20">
        <f>'KEEI BAU - Industry'!AO$29*'Machinery Split'!$E6</f>
        <v>0</v>
      </c>
      <c r="Z18" s="20">
        <f>'KEEI BAU - Industry'!AP$29*'Machinery Split'!$E6</f>
        <v>0</v>
      </c>
      <c r="AA18" s="20">
        <f>'KEEI BAU - Industry'!AQ$29*'Machinery Split'!$E6</f>
        <v>0</v>
      </c>
      <c r="AB18" s="20">
        <f>'KEEI BAU - Industry'!AR$29*'Machinery Split'!$E6</f>
        <v>0</v>
      </c>
      <c r="AC18" s="20">
        <f>'KEEI BAU - Industry'!AS$29*'Machinery Split'!$E6</f>
        <v>0</v>
      </c>
      <c r="AD18" s="20">
        <f>'KEEI BAU - Industry'!AT$29*'Machinery Split'!$E6</f>
        <v>0</v>
      </c>
      <c r="AE18" s="20">
        <f>'KEEI BAU - Industry'!AU$29*'Machinery Split'!$E6</f>
        <v>0</v>
      </c>
      <c r="AF18" s="20">
        <f>'KEEI BAU - Industry'!AV$29*'Machinery Split'!$E6</f>
        <v>0</v>
      </c>
    </row>
    <row r="19" spans="1:32">
      <c r="A19" s="4" t="s">
        <v>19</v>
      </c>
      <c r="B19" s="20">
        <f>'KEEI BAU - Industry'!R$29*'Machinery Split'!$E7</f>
        <v>0</v>
      </c>
      <c r="C19" s="20">
        <f>'KEEI BAU - Industry'!S$29*'Machinery Split'!$E7</f>
        <v>0</v>
      </c>
      <c r="D19" s="20">
        <f>'KEEI BAU - Industry'!T$29*'Machinery Split'!$E7</f>
        <v>0</v>
      </c>
      <c r="E19" s="20">
        <f>'KEEI BAU - Industry'!U$29*'Machinery Split'!$E7</f>
        <v>0</v>
      </c>
      <c r="F19" s="20">
        <f>'KEEI BAU - Industry'!V$29*'Machinery Split'!$E7</f>
        <v>0</v>
      </c>
      <c r="G19" s="20">
        <f>'KEEI BAU - Industry'!W$29*'Machinery Split'!$E7</f>
        <v>0</v>
      </c>
      <c r="H19" s="20">
        <f>'KEEI BAU - Industry'!X$29*'Machinery Split'!$E7</f>
        <v>0</v>
      </c>
      <c r="I19" s="20">
        <f>'KEEI BAU - Industry'!Y$29*'Machinery Split'!$E7</f>
        <v>0</v>
      </c>
      <c r="J19" s="20">
        <f>'KEEI BAU - Industry'!Z$29*'Machinery Split'!$E7</f>
        <v>0</v>
      </c>
      <c r="K19" s="20">
        <f>'KEEI BAU - Industry'!AA$29*'Machinery Split'!$E7</f>
        <v>0</v>
      </c>
      <c r="L19" s="20">
        <f>'KEEI BAU - Industry'!AB$29*'Machinery Split'!$E7</f>
        <v>0</v>
      </c>
      <c r="M19" s="20">
        <f>'KEEI BAU - Industry'!AC$29*'Machinery Split'!$E7</f>
        <v>0</v>
      </c>
      <c r="N19" s="20">
        <f>'KEEI BAU - Industry'!AD$29*'Machinery Split'!$E7</f>
        <v>0</v>
      </c>
      <c r="O19" s="20">
        <f>'KEEI BAU - Industry'!AE$29*'Machinery Split'!$E7</f>
        <v>0</v>
      </c>
      <c r="P19" s="20">
        <f>'KEEI BAU - Industry'!AF$29*'Machinery Split'!$E7</f>
        <v>0</v>
      </c>
      <c r="Q19" s="20">
        <f>'KEEI BAU - Industry'!AG$29*'Machinery Split'!$E7</f>
        <v>0</v>
      </c>
      <c r="R19" s="20">
        <f>'KEEI BAU - Industry'!AH$29*'Machinery Split'!$E7</f>
        <v>0</v>
      </c>
      <c r="S19" s="20">
        <f>'KEEI BAU - Industry'!AI$29*'Machinery Split'!$E7</f>
        <v>0</v>
      </c>
      <c r="T19" s="20">
        <f>'KEEI BAU - Industry'!AJ$29*'Machinery Split'!$E7</f>
        <v>0</v>
      </c>
      <c r="U19" s="20">
        <f>'KEEI BAU - Industry'!AK$29*'Machinery Split'!$E7</f>
        <v>0</v>
      </c>
      <c r="V19" s="20">
        <f>'KEEI BAU - Industry'!AL$29*'Machinery Split'!$E7</f>
        <v>0</v>
      </c>
      <c r="W19" s="20">
        <f>'KEEI BAU - Industry'!AM$29*'Machinery Split'!$E7</f>
        <v>0</v>
      </c>
      <c r="X19" s="20">
        <f>'KEEI BAU - Industry'!AN$29*'Machinery Split'!$E7</f>
        <v>0</v>
      </c>
      <c r="Y19" s="20">
        <f>'KEEI BAU - Industry'!AO$29*'Machinery Split'!$E7</f>
        <v>0</v>
      </c>
      <c r="Z19" s="20">
        <f>'KEEI BAU - Industry'!AP$29*'Machinery Split'!$E7</f>
        <v>0</v>
      </c>
      <c r="AA19" s="20">
        <f>'KEEI BAU - Industry'!AQ$29*'Machinery Split'!$E7</f>
        <v>0</v>
      </c>
      <c r="AB19" s="20">
        <f>'KEEI BAU - Industry'!AR$29*'Machinery Split'!$E7</f>
        <v>0</v>
      </c>
      <c r="AC19" s="20">
        <f>'KEEI BAU - Industry'!AS$29*'Machinery Split'!$E7</f>
        <v>0</v>
      </c>
      <c r="AD19" s="20">
        <f>'KEEI BAU - Industry'!AT$29*'Machinery Split'!$E7</f>
        <v>0</v>
      </c>
      <c r="AE19" s="20">
        <f>'KEEI BAU - Industry'!AU$29*'Machinery Split'!$E7</f>
        <v>0</v>
      </c>
      <c r="AF19" s="20">
        <f>'KEEI BAU - Industry'!AV$29*'Machinery Split'!$E7</f>
        <v>0</v>
      </c>
    </row>
    <row r="20" spans="1:32">
      <c r="A20" s="4" t="s">
        <v>20</v>
      </c>
      <c r="B20" s="20">
        <f>'KEEI BAU - Industry'!R$29*'Machinery Split'!$E8</f>
        <v>0</v>
      </c>
      <c r="C20" s="20">
        <f>'KEEI BAU - Industry'!S$29*'Machinery Split'!$E8</f>
        <v>0</v>
      </c>
      <c r="D20" s="20">
        <f>'KEEI BAU - Industry'!T$29*'Machinery Split'!$E8</f>
        <v>0</v>
      </c>
      <c r="E20" s="20">
        <f>'KEEI BAU - Industry'!U$29*'Machinery Split'!$E8</f>
        <v>0</v>
      </c>
      <c r="F20" s="20">
        <f>'KEEI BAU - Industry'!V$29*'Machinery Split'!$E8</f>
        <v>0</v>
      </c>
      <c r="G20" s="20">
        <f>'KEEI BAU - Industry'!W$29*'Machinery Split'!$E8</f>
        <v>0</v>
      </c>
      <c r="H20" s="20">
        <f>'KEEI BAU - Industry'!X$29*'Machinery Split'!$E8</f>
        <v>0</v>
      </c>
      <c r="I20" s="20">
        <f>'KEEI BAU - Industry'!Y$29*'Machinery Split'!$E8</f>
        <v>0</v>
      </c>
      <c r="J20" s="20">
        <f>'KEEI BAU - Industry'!Z$29*'Machinery Split'!$E8</f>
        <v>0</v>
      </c>
      <c r="K20" s="20">
        <f>'KEEI BAU - Industry'!AA$29*'Machinery Split'!$E8</f>
        <v>0</v>
      </c>
      <c r="L20" s="20">
        <f>'KEEI BAU - Industry'!AB$29*'Machinery Split'!$E8</f>
        <v>0</v>
      </c>
      <c r="M20" s="20">
        <f>'KEEI BAU - Industry'!AC$29*'Machinery Split'!$E8</f>
        <v>0</v>
      </c>
      <c r="N20" s="20">
        <f>'KEEI BAU - Industry'!AD$29*'Machinery Split'!$E8</f>
        <v>0</v>
      </c>
      <c r="O20" s="20">
        <f>'KEEI BAU - Industry'!AE$29*'Machinery Split'!$E8</f>
        <v>0</v>
      </c>
      <c r="P20" s="20">
        <f>'KEEI BAU - Industry'!AF$29*'Machinery Split'!$E8</f>
        <v>0</v>
      </c>
      <c r="Q20" s="20">
        <f>'KEEI BAU - Industry'!AG$29*'Machinery Split'!$E8</f>
        <v>0</v>
      </c>
      <c r="R20" s="20">
        <f>'KEEI BAU - Industry'!AH$29*'Machinery Split'!$E8</f>
        <v>0</v>
      </c>
      <c r="S20" s="20">
        <f>'KEEI BAU - Industry'!AI$29*'Machinery Split'!$E8</f>
        <v>0</v>
      </c>
      <c r="T20" s="20">
        <f>'KEEI BAU - Industry'!AJ$29*'Machinery Split'!$E8</f>
        <v>0</v>
      </c>
      <c r="U20" s="20">
        <f>'KEEI BAU - Industry'!AK$29*'Machinery Split'!$E8</f>
        <v>0</v>
      </c>
      <c r="V20" s="20">
        <f>'KEEI BAU - Industry'!AL$29*'Machinery Split'!$E8</f>
        <v>0</v>
      </c>
      <c r="W20" s="20">
        <f>'KEEI BAU - Industry'!AM$29*'Machinery Split'!$E8</f>
        <v>0</v>
      </c>
      <c r="X20" s="20">
        <f>'KEEI BAU - Industry'!AN$29*'Machinery Split'!$E8</f>
        <v>0</v>
      </c>
      <c r="Y20" s="20">
        <f>'KEEI BAU - Industry'!AO$29*'Machinery Split'!$E8</f>
        <v>0</v>
      </c>
      <c r="Z20" s="20">
        <f>'KEEI BAU - Industry'!AP$29*'Machinery Split'!$E8</f>
        <v>0</v>
      </c>
      <c r="AA20" s="20">
        <f>'KEEI BAU - Industry'!AQ$29*'Machinery Split'!$E8</f>
        <v>0</v>
      </c>
      <c r="AB20" s="20">
        <f>'KEEI BAU - Industry'!AR$29*'Machinery Split'!$E8</f>
        <v>0</v>
      </c>
      <c r="AC20" s="20">
        <f>'KEEI BAU - Industry'!AS$29*'Machinery Split'!$E8</f>
        <v>0</v>
      </c>
      <c r="AD20" s="20">
        <f>'KEEI BAU - Industry'!AT$29*'Machinery Split'!$E8</f>
        <v>0</v>
      </c>
      <c r="AE20" s="20">
        <f>'KEEI BAU - Industry'!AU$29*'Machinery Split'!$E8</f>
        <v>0</v>
      </c>
      <c r="AF20" s="20">
        <f>'KEEI BAU - Industry'!AV$29*'Machinery Split'!$E8</f>
        <v>0</v>
      </c>
    </row>
    <row r="21" spans="1:32">
      <c r="A21" s="4" t="s">
        <v>21</v>
      </c>
      <c r="B21" s="20">
        <f>'KEEI BAU - Industry'!R$29*'Machinery Split'!$E9</f>
        <v>0</v>
      </c>
      <c r="C21" s="20">
        <f>'KEEI BAU - Industry'!S$29*'Machinery Split'!$E9</f>
        <v>0</v>
      </c>
      <c r="D21" s="20">
        <f>'KEEI BAU - Industry'!T$29*'Machinery Split'!$E9</f>
        <v>0</v>
      </c>
      <c r="E21" s="20">
        <f>'KEEI BAU - Industry'!U$29*'Machinery Split'!$E9</f>
        <v>0</v>
      </c>
      <c r="F21" s="20">
        <f>'KEEI BAU - Industry'!V$29*'Machinery Split'!$E9</f>
        <v>0</v>
      </c>
      <c r="G21" s="20">
        <f>'KEEI BAU - Industry'!W$29*'Machinery Split'!$E9</f>
        <v>0</v>
      </c>
      <c r="H21" s="20">
        <f>'KEEI BAU - Industry'!X$29*'Machinery Split'!$E9</f>
        <v>0</v>
      </c>
      <c r="I21" s="20">
        <f>'KEEI BAU - Industry'!Y$29*'Machinery Split'!$E9</f>
        <v>0</v>
      </c>
      <c r="J21" s="20">
        <f>'KEEI BAU - Industry'!Z$29*'Machinery Split'!$E9</f>
        <v>0</v>
      </c>
      <c r="K21" s="20">
        <f>'KEEI BAU - Industry'!AA$29*'Machinery Split'!$E9</f>
        <v>0</v>
      </c>
      <c r="L21" s="20">
        <f>'KEEI BAU - Industry'!AB$29*'Machinery Split'!$E9</f>
        <v>0</v>
      </c>
      <c r="M21" s="20">
        <f>'KEEI BAU - Industry'!AC$29*'Machinery Split'!$E9</f>
        <v>0</v>
      </c>
      <c r="N21" s="20">
        <f>'KEEI BAU - Industry'!AD$29*'Machinery Split'!$E9</f>
        <v>0</v>
      </c>
      <c r="O21" s="20">
        <f>'KEEI BAU - Industry'!AE$29*'Machinery Split'!$E9</f>
        <v>0</v>
      </c>
      <c r="P21" s="20">
        <f>'KEEI BAU - Industry'!AF$29*'Machinery Split'!$E9</f>
        <v>0</v>
      </c>
      <c r="Q21" s="20">
        <f>'KEEI BAU - Industry'!AG$29*'Machinery Split'!$E9</f>
        <v>0</v>
      </c>
      <c r="R21" s="20">
        <f>'KEEI BAU - Industry'!AH$29*'Machinery Split'!$E9</f>
        <v>0</v>
      </c>
      <c r="S21" s="20">
        <f>'KEEI BAU - Industry'!AI$29*'Machinery Split'!$E9</f>
        <v>0</v>
      </c>
      <c r="T21" s="20">
        <f>'KEEI BAU - Industry'!AJ$29*'Machinery Split'!$E9</f>
        <v>0</v>
      </c>
      <c r="U21" s="20">
        <f>'KEEI BAU - Industry'!AK$29*'Machinery Split'!$E9</f>
        <v>0</v>
      </c>
      <c r="V21" s="20">
        <f>'KEEI BAU - Industry'!AL$29*'Machinery Split'!$E9</f>
        <v>0</v>
      </c>
      <c r="W21" s="20">
        <f>'KEEI BAU - Industry'!AM$29*'Machinery Split'!$E9</f>
        <v>0</v>
      </c>
      <c r="X21" s="20">
        <f>'KEEI BAU - Industry'!AN$29*'Machinery Split'!$E9</f>
        <v>0</v>
      </c>
      <c r="Y21" s="20">
        <f>'KEEI BAU - Industry'!AO$29*'Machinery Split'!$E9</f>
        <v>0</v>
      </c>
      <c r="Z21" s="20">
        <f>'KEEI BAU - Industry'!AP$29*'Machinery Split'!$E9</f>
        <v>0</v>
      </c>
      <c r="AA21" s="20">
        <f>'KEEI BAU - Industry'!AQ$29*'Machinery Split'!$E9</f>
        <v>0</v>
      </c>
      <c r="AB21" s="20">
        <f>'KEEI BAU - Industry'!AR$29*'Machinery Split'!$E9</f>
        <v>0</v>
      </c>
      <c r="AC21" s="20">
        <f>'KEEI BAU - Industry'!AS$29*'Machinery Split'!$E9</f>
        <v>0</v>
      </c>
      <c r="AD21" s="20">
        <f>'KEEI BAU - Industry'!AT$29*'Machinery Split'!$E9</f>
        <v>0</v>
      </c>
      <c r="AE21" s="20">
        <f>'KEEI BAU - Industry'!AU$29*'Machinery Split'!$E9</f>
        <v>0</v>
      </c>
      <c r="AF21" s="20">
        <f>'KEEI BAU - Industry'!AV$29*'Machinery Split'!$E9</f>
        <v>0</v>
      </c>
    </row>
    <row r="22" spans="1:32">
      <c r="A22" s="4" t="s">
        <v>22</v>
      </c>
      <c r="B22" s="20">
        <f>'KEEI BAU - Industry'!R$29*'Machinery Split'!$E10</f>
        <v>0</v>
      </c>
      <c r="C22" s="20">
        <f>'KEEI BAU - Industry'!S$29*'Machinery Split'!$E10</f>
        <v>0</v>
      </c>
      <c r="D22" s="20">
        <f>'KEEI BAU - Industry'!T$29*'Machinery Split'!$E10</f>
        <v>0</v>
      </c>
      <c r="E22" s="20">
        <f>'KEEI BAU - Industry'!U$29*'Machinery Split'!$E10</f>
        <v>0</v>
      </c>
      <c r="F22" s="20">
        <f>'KEEI BAU - Industry'!V$29*'Machinery Split'!$E10</f>
        <v>0</v>
      </c>
      <c r="G22" s="20">
        <f>'KEEI BAU - Industry'!W$29*'Machinery Split'!$E10</f>
        <v>0</v>
      </c>
      <c r="H22" s="20">
        <f>'KEEI BAU - Industry'!X$29*'Machinery Split'!$E10</f>
        <v>0</v>
      </c>
      <c r="I22" s="20">
        <f>'KEEI BAU - Industry'!Y$29*'Machinery Split'!$E10</f>
        <v>0</v>
      </c>
      <c r="J22" s="20">
        <f>'KEEI BAU - Industry'!Z$29*'Machinery Split'!$E10</f>
        <v>0</v>
      </c>
      <c r="K22" s="20">
        <f>'KEEI BAU - Industry'!AA$29*'Machinery Split'!$E10</f>
        <v>0</v>
      </c>
      <c r="L22" s="20">
        <f>'KEEI BAU - Industry'!AB$29*'Machinery Split'!$E10</f>
        <v>0</v>
      </c>
      <c r="M22" s="20">
        <f>'KEEI BAU - Industry'!AC$29*'Machinery Split'!$E10</f>
        <v>0</v>
      </c>
      <c r="N22" s="20">
        <f>'KEEI BAU - Industry'!AD$29*'Machinery Split'!$E10</f>
        <v>0</v>
      </c>
      <c r="O22" s="20">
        <f>'KEEI BAU - Industry'!AE$29*'Machinery Split'!$E10</f>
        <v>0</v>
      </c>
      <c r="P22" s="20">
        <f>'KEEI BAU - Industry'!AF$29*'Machinery Split'!$E10</f>
        <v>0</v>
      </c>
      <c r="Q22" s="20">
        <f>'KEEI BAU - Industry'!AG$29*'Machinery Split'!$E10</f>
        <v>0</v>
      </c>
      <c r="R22" s="20">
        <f>'KEEI BAU - Industry'!AH$29*'Machinery Split'!$E10</f>
        <v>0</v>
      </c>
      <c r="S22" s="20">
        <f>'KEEI BAU - Industry'!AI$29*'Machinery Split'!$E10</f>
        <v>0</v>
      </c>
      <c r="T22" s="20">
        <f>'KEEI BAU - Industry'!AJ$29*'Machinery Split'!$E10</f>
        <v>0</v>
      </c>
      <c r="U22" s="20">
        <f>'KEEI BAU - Industry'!AK$29*'Machinery Split'!$E10</f>
        <v>0</v>
      </c>
      <c r="V22" s="20">
        <f>'KEEI BAU - Industry'!AL$29*'Machinery Split'!$E10</f>
        <v>0</v>
      </c>
      <c r="W22" s="20">
        <f>'KEEI BAU - Industry'!AM$29*'Machinery Split'!$E10</f>
        <v>0</v>
      </c>
      <c r="X22" s="20">
        <f>'KEEI BAU - Industry'!AN$29*'Machinery Split'!$E10</f>
        <v>0</v>
      </c>
      <c r="Y22" s="20">
        <f>'KEEI BAU - Industry'!AO$29*'Machinery Split'!$E10</f>
        <v>0</v>
      </c>
      <c r="Z22" s="20">
        <f>'KEEI BAU - Industry'!AP$29*'Machinery Split'!$E10</f>
        <v>0</v>
      </c>
      <c r="AA22" s="20">
        <f>'KEEI BAU - Industry'!AQ$29*'Machinery Split'!$E10</f>
        <v>0</v>
      </c>
      <c r="AB22" s="20">
        <f>'KEEI BAU - Industry'!AR$29*'Machinery Split'!$E10</f>
        <v>0</v>
      </c>
      <c r="AC22" s="20">
        <f>'KEEI BAU - Industry'!AS$29*'Machinery Split'!$E10</f>
        <v>0</v>
      </c>
      <c r="AD22" s="20">
        <f>'KEEI BAU - Industry'!AT$29*'Machinery Split'!$E10</f>
        <v>0</v>
      </c>
      <c r="AE22" s="20">
        <f>'KEEI BAU - Industry'!AU$29*'Machinery Split'!$E10</f>
        <v>0</v>
      </c>
      <c r="AF22" s="20">
        <f>'KEEI BAU - Industry'!AV$29*'Machinery Split'!$E10</f>
        <v>0</v>
      </c>
    </row>
    <row r="23" spans="1:32">
      <c r="A23" s="4" t="s">
        <v>23</v>
      </c>
      <c r="B23" s="20">
        <f>'KEEI BAU - Industry'!R$36*'Others Split'!$F$14</f>
        <v>73359810506.07608</v>
      </c>
      <c r="C23" s="20">
        <f>'KEEI BAU - Industry'!S$36*'Others Split'!$F$14</f>
        <v>77097109470.580246</v>
      </c>
      <c r="D23" s="20">
        <f>'KEEI BAU - Industry'!T$36*'Others Split'!$F$14</f>
        <v>80834408435.084427</v>
      </c>
      <c r="E23" s="20">
        <f>'KEEI BAU - Industry'!U$36*'Others Split'!$F$14</f>
        <v>84571707399.588593</v>
      </c>
      <c r="F23" s="20">
        <f>'KEEI BAU - Industry'!V$36*'Others Split'!$F$14</f>
        <v>88309006364.091141</v>
      </c>
      <c r="G23" s="20">
        <f>'KEEI BAU - Industry'!W$36*'Others Split'!$F$14</f>
        <v>92046305328.595184</v>
      </c>
      <c r="H23" s="20">
        <f>'KEEI BAU - Industry'!X$36*'Others Split'!$F$14</f>
        <v>94203025107.514084</v>
      </c>
      <c r="I23" s="20">
        <f>'KEEI BAU - Industry'!Y$36*'Others Split'!$F$14</f>
        <v>96359744886.432846</v>
      </c>
      <c r="J23" s="20">
        <f>'KEEI BAU - Industry'!Z$36*'Others Split'!$F$14</f>
        <v>98516464665.351624</v>
      </c>
      <c r="K23" s="20">
        <f>'KEEI BAU - Industry'!AA$36*'Others Split'!$F$14</f>
        <v>100673184444.27039</v>
      </c>
      <c r="L23" s="20">
        <f>'KEEI BAU - Industry'!AB$36*'Others Split'!$F$14</f>
        <v>102829904223.18982</v>
      </c>
      <c r="M23" s="20">
        <f>'KEEI BAU - Industry'!AC$36*'Others Split'!$F$14</f>
        <v>104330088300.76379</v>
      </c>
      <c r="N23" s="20">
        <f>'KEEI BAU - Industry'!AD$36*'Others Split'!$F$14</f>
        <v>105830272378.33762</v>
      </c>
      <c r="O23" s="20">
        <f>'KEEI BAU - Industry'!AE$36*'Others Split'!$F$14</f>
        <v>107330456455.91144</v>
      </c>
      <c r="P23" s="20">
        <f>'KEEI BAU - Industry'!AF$36*'Others Split'!$F$14</f>
        <v>108830640533.48526</v>
      </c>
      <c r="Q23" s="20">
        <f>'KEEI BAU - Industry'!AG$36*'Others Split'!$F$14</f>
        <v>110330824611.05858</v>
      </c>
      <c r="R23" s="20">
        <f>'KEEI BAU - Industry'!AH$36*'Others Split'!$F$14</f>
        <v>111299214770.54285</v>
      </c>
      <c r="S23" s="20">
        <f>'KEEI BAU - Industry'!AI$36*'Others Split'!$F$14</f>
        <v>112267604930.02702</v>
      </c>
      <c r="T23" s="20">
        <f>'KEEI BAU - Industry'!AJ$36*'Others Split'!$F$14</f>
        <v>113235995089.51118</v>
      </c>
      <c r="U23" s="20">
        <f>'KEEI BAU - Industry'!AK$36*'Others Split'!$F$14</f>
        <v>114204385248.99535</v>
      </c>
      <c r="V23" s="20">
        <f>'KEEI BAU - Industry'!AL$36*'Others Split'!$F$14</f>
        <v>115172775408.47929</v>
      </c>
      <c r="W23" s="20">
        <f>'KEEI BAU - Industry'!AM$36*'Others Split'!$F$14</f>
        <v>116850224125.41656</v>
      </c>
      <c r="X23" s="20">
        <f>'KEEI BAU - Industry'!AN$36*'Others Split'!$F$14</f>
        <v>118044223825.9082</v>
      </c>
      <c r="Y23" s="20">
        <f>'KEEI BAU - Industry'!AO$36*'Others Split'!$F$14</f>
        <v>119238223526.40025</v>
      </c>
      <c r="Z23" s="20">
        <f>'KEEI BAU - Industry'!AP$36*'Others Split'!$F$14</f>
        <v>120432223226.89189</v>
      </c>
      <c r="AA23" s="20">
        <f>'KEEI BAU - Industry'!AQ$36*'Others Split'!$F$14</f>
        <v>121626222927.38394</v>
      </c>
      <c r="AB23" s="20">
        <f>'KEEI BAU - Industry'!AR$36*'Others Split'!$F$14</f>
        <v>122820222627.87558</v>
      </c>
      <c r="AC23" s="20">
        <f>'KEEI BAU - Industry'!AS$36*'Others Split'!$F$14</f>
        <v>124014222328.36763</v>
      </c>
      <c r="AD23" s="20">
        <f>'KEEI BAU - Industry'!AT$36*'Others Split'!$F$14</f>
        <v>125208222028.85927</v>
      </c>
      <c r="AE23" s="20">
        <f>'KEEI BAU - Industry'!AU$36*'Others Split'!$F$14</f>
        <v>126402221729.35092</v>
      </c>
      <c r="AF23" s="20">
        <f>'KEEI BAU - Industry'!AV$36*'Others Split'!$F$14</f>
        <v>127596221429.84297</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20">
        <f>'KEEI BAU - Industry'!R$36*'Others Split'!$F$15</f>
        <v>20790063.399744157</v>
      </c>
      <c r="C26" s="20">
        <f>'KEEI BAU - Industry'!S$36*'Others Split'!$F$15</f>
        <v>21849208.480406605</v>
      </c>
      <c r="D26" s="20">
        <f>'KEEI BAU - Industry'!T$36*'Others Split'!$F$15</f>
        <v>22908353.561069053</v>
      </c>
      <c r="E26" s="20">
        <f>'KEEI BAU - Industry'!U$36*'Others Split'!$F$15</f>
        <v>23967498.641731504</v>
      </c>
      <c r="F26" s="20">
        <f>'KEEI BAU - Industry'!V$36*'Others Split'!$F$15</f>
        <v>25026643.722393494</v>
      </c>
      <c r="G26" s="20">
        <f>'KEEI BAU - Industry'!W$36*'Others Split'!$F$15</f>
        <v>26085788.803055905</v>
      </c>
      <c r="H26" s="20">
        <f>'KEEI BAU - Industry'!X$36*'Others Split'!$F$15</f>
        <v>26697000.045695256</v>
      </c>
      <c r="I26" s="20">
        <f>'KEEI BAU - Industry'!Y$36*'Others Split'!$F$15</f>
        <v>27308211.288334571</v>
      </c>
      <c r="J26" s="20">
        <f>'KEEI BAU - Industry'!Z$36*'Others Split'!$F$15</f>
        <v>27919422.530973885</v>
      </c>
      <c r="K26" s="20">
        <f>'KEEI BAU - Industry'!AA$36*'Others Split'!$F$15</f>
        <v>28530633.7736132</v>
      </c>
      <c r="L26" s="20">
        <f>'KEEI BAU - Industry'!AB$36*'Others Split'!$F$15</f>
        <v>29141845.0162527</v>
      </c>
      <c r="M26" s="20">
        <f>'KEEI BAU - Industry'!AC$36*'Others Split'!$F$15</f>
        <v>29566994.997814696</v>
      </c>
      <c r="N26" s="20">
        <f>'KEEI BAU - Industry'!AD$36*'Others Split'!$F$15</f>
        <v>29992144.979376648</v>
      </c>
      <c r="O26" s="20">
        <f>'KEEI BAU - Industry'!AE$36*'Others Split'!$F$15</f>
        <v>30417294.960938599</v>
      </c>
      <c r="P26" s="20">
        <f>'KEEI BAU - Industry'!AF$36*'Others Split'!$F$15</f>
        <v>30842444.94250055</v>
      </c>
      <c r="Q26" s="20">
        <f>'KEEI BAU - Industry'!AG$36*'Others Split'!$F$15</f>
        <v>31267594.924062356</v>
      </c>
      <c r="R26" s="20">
        <f>'KEEI BAU - Industry'!AH$36*'Others Split'!$F$15</f>
        <v>31542035.284151606</v>
      </c>
      <c r="S26" s="20">
        <f>'KEEI BAU - Industry'!AI$36*'Others Split'!$F$15</f>
        <v>31816475.644240819</v>
      </c>
      <c r="T26" s="20">
        <f>'KEEI BAU - Industry'!AJ$36*'Others Split'!$F$15</f>
        <v>32090916.004330035</v>
      </c>
      <c r="U26" s="20">
        <f>'KEEI BAU - Industry'!AK$36*'Others Split'!$F$15</f>
        <v>32365356.364419252</v>
      </c>
      <c r="V26" s="20">
        <f>'KEEI BAU - Industry'!AL$36*'Others Split'!$F$15</f>
        <v>32639796.724508405</v>
      </c>
      <c r="W26" s="20">
        <f>'KEEI BAU - Industry'!AM$36*'Others Split'!$F$15</f>
        <v>33115183.246561334</v>
      </c>
      <c r="X26" s="20">
        <f>'KEEI BAU - Industry'!AN$36*'Others Split'!$F$15</f>
        <v>33453561.021820728</v>
      </c>
      <c r="Y26" s="20">
        <f>'KEEI BAU - Industry'!AO$36*'Others Split'!$F$15</f>
        <v>33791938.797080234</v>
      </c>
      <c r="Z26" s="20">
        <f>'KEEI BAU - Industry'!AP$36*'Others Split'!$F$15</f>
        <v>34130316.572339632</v>
      </c>
      <c r="AA26" s="20">
        <f>'KEEI BAU - Industry'!AQ$36*'Others Split'!$F$15</f>
        <v>34468694.347599141</v>
      </c>
      <c r="AB26" s="20">
        <f>'KEEI BAU - Industry'!AR$36*'Others Split'!$F$15</f>
        <v>34807072.122858532</v>
      </c>
      <c r="AC26" s="20">
        <f>'KEEI BAU - Industry'!AS$36*'Others Split'!$F$15</f>
        <v>35145449.898118041</v>
      </c>
      <c r="AD26" s="20">
        <f>'KEEI BAU - Industry'!AT$36*'Others Split'!$F$15</f>
        <v>35483827.673377439</v>
      </c>
      <c r="AE26" s="20">
        <f>'KEEI BAU - Industry'!AU$36*'Others Split'!$F$15</f>
        <v>35822205.44863683</v>
      </c>
      <c r="AF26" s="20">
        <f>'KEEI BAU - Industry'!AV$36*'Others Split'!$F$15</f>
        <v>36160583.22389634</v>
      </c>
    </row>
    <row r="55" spans="2:2">
      <c r="B55" s="26"/>
    </row>
    <row r="56" spans="2:2">
      <c r="B56" s="26"/>
    </row>
    <row r="57" spans="2:2">
      <c r="B57" s="26"/>
    </row>
    <row r="58" spans="2:2">
      <c r="B58" s="26"/>
    </row>
    <row r="59" spans="2:2">
      <c r="B59" s="26"/>
    </row>
    <row r="60" spans="2:2">
      <c r="B60" s="26"/>
    </row>
    <row r="61" spans="2:2">
      <c r="B61" s="26"/>
    </row>
    <row r="62" spans="2:2">
      <c r="B62" s="26"/>
    </row>
    <row r="63" spans="2:2">
      <c r="B63" s="26"/>
    </row>
    <row r="64" spans="2:2">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sheetData>
  <phoneticPr fontId="35"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82"/>
  <sheetViews>
    <sheetView zoomScale="55" zoomScaleNormal="55" workbookViewId="0">
      <selection activeCell="B4" sqref="B4:AF4"/>
    </sheetView>
  </sheetViews>
  <sheetFormatPr defaultColWidth="9.08203125" defaultRowHeight="17"/>
  <cols>
    <col min="1" max="1" width="39.9140625" style="4" customWidth="1"/>
    <col min="2" max="2" width="22" style="4" bestFit="1" customWidth="1"/>
    <col min="3" max="33" width="10.6640625" style="4" customWidth="1"/>
    <col min="34" max="35" width="9.58203125" style="4" bestFit="1" customWidth="1"/>
    <col min="36"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Industry'!R38*'Others Split'!$G$6</f>
        <v>1472748.1585198892</v>
      </c>
      <c r="C2" s="20">
        <f>'KEEI BAU - Industry'!S38*'Others Split'!$G$6</f>
        <v>1496137.1916398646</v>
      </c>
      <c r="D2" s="20">
        <f>'KEEI BAU - Industry'!T38*'Others Split'!$G$6</f>
        <v>1519526.2247598316</v>
      </c>
      <c r="E2" s="20">
        <f>'KEEI BAU - Industry'!U38*'Others Split'!$G$6</f>
        <v>1542915.2578798069</v>
      </c>
      <c r="F2" s="20">
        <f>'KEEI BAU - Industry'!V38*'Others Split'!$G$6</f>
        <v>1566304.2909997823</v>
      </c>
      <c r="G2" s="20">
        <f>'KEEI BAU - Industry'!W38*'Others Split'!$G$6</f>
        <v>1589693.3241197532</v>
      </c>
      <c r="H2" s="20">
        <f>'KEEI BAU - Industry'!X38*'Others Split'!$G$6</f>
        <v>1616679.0703370436</v>
      </c>
      <c r="I2" s="20">
        <f>'KEEI BAU - Industry'!Y38*'Others Split'!$G$6</f>
        <v>1643664.8165543212</v>
      </c>
      <c r="J2" s="20">
        <f>'KEEI BAU - Industry'!Z38*'Others Split'!$G$6</f>
        <v>1670650.5627716072</v>
      </c>
      <c r="K2" s="20">
        <f>'KEEI BAU - Industry'!AA38*'Others Split'!$G$6</f>
        <v>1697636.3089888932</v>
      </c>
      <c r="L2" s="20">
        <f>'KEEI BAU - Industry'!AB38*'Others Split'!$G$6</f>
        <v>1724622.0552061785</v>
      </c>
      <c r="M2" s="20">
        <f>'KEEI BAU - Industry'!AC38*'Others Split'!$G$6</f>
        <v>1752840.6527734937</v>
      </c>
      <c r="N2" s="20">
        <f>'KEEI BAU - Industry'!AD38*'Others Split'!$G$6</f>
        <v>1781059.250340808</v>
      </c>
      <c r="O2" s="20">
        <f>'KEEI BAU - Industry'!AE38*'Others Split'!$G$6</f>
        <v>1809277.8479081139</v>
      </c>
      <c r="P2" s="20">
        <f>'KEEI BAU - Industry'!AF38*'Others Split'!$G$6</f>
        <v>1837496.4454754281</v>
      </c>
      <c r="Q2" s="20">
        <f>'KEEI BAU - Industry'!AG38*'Others Split'!$G$6</f>
        <v>1865715.0430427436</v>
      </c>
      <c r="R2" s="20">
        <f>'KEEI BAU - Industry'!AH38*'Others Split'!$G$6</f>
        <v>1897769.1781434719</v>
      </c>
      <c r="S2" s="20">
        <f>'KEEI BAU - Industry'!AI38*'Others Split'!$G$6</f>
        <v>1929823.3132442099</v>
      </c>
      <c r="T2" s="20">
        <f>'KEEI BAU - Industry'!AJ38*'Others Split'!$G$6</f>
        <v>1961877.4483449394</v>
      </c>
      <c r="U2" s="20">
        <f>'KEEI BAU - Industry'!AK38*'Others Split'!$G$6</f>
        <v>1993931.5834456773</v>
      </c>
      <c r="V2" s="20">
        <f>'KEEI BAU - Industry'!AL38*'Others Split'!$G$6</f>
        <v>2025985.7185464143</v>
      </c>
      <c r="W2" s="20">
        <f>'KEEI BAU - Industry'!AM38*'Others Split'!$G$6</f>
        <v>2052925.8036025828</v>
      </c>
      <c r="X2" s="20">
        <f>'KEEI BAU - Industry'!AN38*'Others Split'!$G$6</f>
        <v>2083352.7409618571</v>
      </c>
      <c r="Y2" s="20">
        <f>'KEEI BAU - Industry'!AO38*'Others Split'!$G$6</f>
        <v>2113779.6783211399</v>
      </c>
      <c r="Z2" s="20">
        <f>'KEEI BAU - Industry'!AP38*'Others Split'!$G$6</f>
        <v>2144206.6156804231</v>
      </c>
      <c r="AA2" s="20">
        <f>'KEEI BAU - Industry'!AQ38*'Others Split'!$G$6</f>
        <v>2174633.5530397058</v>
      </c>
      <c r="AB2" s="20">
        <f>'KEEI BAU - Industry'!AR38*'Others Split'!$G$6</f>
        <v>2205060.4903989891</v>
      </c>
      <c r="AC2" s="20">
        <f>'KEEI BAU - Industry'!AS38*'Others Split'!$G$6</f>
        <v>2235487.4277582718</v>
      </c>
      <c r="AD2" s="20">
        <f>'KEEI BAU - Industry'!AT38*'Others Split'!$G$6</f>
        <v>2265914.3651175546</v>
      </c>
      <c r="AE2" s="20">
        <f>'KEEI BAU - Industry'!AU38*'Others Split'!$G$6</f>
        <v>2296341.3024768378</v>
      </c>
      <c r="AF2" s="20">
        <f>'KEEI BAU - Industry'!AV38*'Others Split'!$G$6</f>
        <v>2326768.2398361205</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Industry'!R$38*'Others Split'!$G$7</f>
        <v>0</v>
      </c>
      <c r="C5" s="20">
        <f>'KEEI BAU - Industry'!S$38*'Others Split'!$G$7</f>
        <v>0</v>
      </c>
      <c r="D5" s="20">
        <f>'KEEI BAU - Industry'!T$38*'Others Split'!$G$7</f>
        <v>0</v>
      </c>
      <c r="E5" s="20">
        <f>'KEEI BAU - Industry'!U$38*'Others Split'!$G$7</f>
        <v>0</v>
      </c>
      <c r="F5" s="20">
        <f>'KEEI BAU - Industry'!V$38*'Others Split'!$G$7</f>
        <v>0</v>
      </c>
      <c r="G5" s="20">
        <f>'KEEI BAU - Industry'!W$38*'Others Split'!$G$7</f>
        <v>0</v>
      </c>
      <c r="H5" s="20">
        <f>'KEEI BAU - Industry'!X$38*'Others Split'!$G$7</f>
        <v>0</v>
      </c>
      <c r="I5" s="20">
        <f>'KEEI BAU - Industry'!Y$38*'Others Split'!$G$7</f>
        <v>0</v>
      </c>
      <c r="J5" s="20">
        <f>'KEEI BAU - Industry'!Z$38*'Others Split'!$G$7</f>
        <v>0</v>
      </c>
      <c r="K5" s="20">
        <f>'KEEI BAU - Industry'!AA$38*'Others Split'!$G$7</f>
        <v>0</v>
      </c>
      <c r="L5" s="20">
        <f>'KEEI BAU - Industry'!AB$38*'Others Split'!$G$7</f>
        <v>0</v>
      </c>
      <c r="M5" s="20">
        <f>'KEEI BAU - Industry'!AC$38*'Others Split'!$G$7</f>
        <v>0</v>
      </c>
      <c r="N5" s="20">
        <f>'KEEI BAU - Industry'!AD$38*'Others Split'!$G$7</f>
        <v>0</v>
      </c>
      <c r="O5" s="20">
        <f>'KEEI BAU - Industry'!AE$38*'Others Split'!$G$7</f>
        <v>0</v>
      </c>
      <c r="P5" s="20">
        <f>'KEEI BAU - Industry'!AF$38*'Others Split'!$G$7</f>
        <v>0</v>
      </c>
      <c r="Q5" s="20">
        <f>'KEEI BAU - Industry'!AG$38*'Others Split'!$G$7</f>
        <v>0</v>
      </c>
      <c r="R5" s="20">
        <f>'KEEI BAU - Industry'!AH$38*'Others Split'!$G$7</f>
        <v>0</v>
      </c>
      <c r="S5" s="20">
        <f>'KEEI BAU - Industry'!AI$38*'Others Split'!$G$7</f>
        <v>0</v>
      </c>
      <c r="T5" s="20">
        <f>'KEEI BAU - Industry'!AJ$38*'Others Split'!$G$7</f>
        <v>0</v>
      </c>
      <c r="U5" s="20">
        <f>'KEEI BAU - Industry'!AK$38*'Others Split'!$G$7</f>
        <v>0</v>
      </c>
      <c r="V5" s="20">
        <f>'KEEI BAU - Industry'!AL$38*'Others Split'!$G$7</f>
        <v>0</v>
      </c>
      <c r="W5" s="20">
        <f>'KEEI BAU - Industry'!AM$38*'Others Split'!$G$7</f>
        <v>0</v>
      </c>
      <c r="X5" s="20">
        <f>'KEEI BAU - Industry'!AN$38*'Others Split'!$G$7</f>
        <v>0</v>
      </c>
      <c r="Y5" s="20">
        <f>'KEEI BAU - Industry'!AO$38*'Others Split'!$G$7</f>
        <v>0</v>
      </c>
      <c r="Z5" s="20">
        <f>'KEEI BAU - Industry'!AP$38*'Others Split'!$G$7</f>
        <v>0</v>
      </c>
      <c r="AA5" s="20">
        <f>'KEEI BAU - Industry'!AQ$38*'Others Split'!$G$7</f>
        <v>0</v>
      </c>
      <c r="AB5" s="20">
        <f>'KEEI BAU - Industry'!AR$38*'Others Split'!$G$7</f>
        <v>0</v>
      </c>
      <c r="AC5" s="20">
        <f>'KEEI BAU - Industry'!AS$38*'Others Split'!$G$7</f>
        <v>0</v>
      </c>
      <c r="AD5" s="20">
        <f>'KEEI BAU - Industry'!AT$38*'Others Split'!$G$7</f>
        <v>0</v>
      </c>
      <c r="AE5" s="20">
        <f>'KEEI BAU - Industry'!AU$38*'Others Split'!$G$7</f>
        <v>0</v>
      </c>
      <c r="AF5" s="20">
        <f>'KEEI BAU - Industry'!AV$38*'Others Split'!$G$7</f>
        <v>0</v>
      </c>
    </row>
    <row r="6" spans="1:35">
      <c r="A6" s="4" t="s">
        <v>6</v>
      </c>
      <c r="B6" s="20">
        <f>'KEEI BAU - Industry'!R$38*'Others Split'!$G$8</f>
        <v>29183438698.92823</v>
      </c>
      <c r="C6" s="20">
        <f>'KEEI BAU - Industry'!S$38*'Others Split'!$G$8</f>
        <v>29646907222.270329</v>
      </c>
      <c r="D6" s="20">
        <f>'KEEI BAU - Industry'!T$38*'Others Split'!$G$8</f>
        <v>30110375745.612255</v>
      </c>
      <c r="E6" s="20">
        <f>'KEEI BAU - Industry'!U$38*'Others Split'!$G$8</f>
        <v>30573844268.95435</v>
      </c>
      <c r="F6" s="20">
        <f>'KEEI BAU - Industry'!V$38*'Others Split'!$G$8</f>
        <v>31037312792.296444</v>
      </c>
      <c r="G6" s="20">
        <f>'KEEI BAU - Industry'!W$38*'Others Split'!$G$8</f>
        <v>31500781315.638451</v>
      </c>
      <c r="H6" s="20">
        <f>'KEEI BAU - Industry'!X$38*'Others Split'!$G$8</f>
        <v>32035520989.846298</v>
      </c>
      <c r="I6" s="20">
        <f>'KEEI BAU - Industry'!Y$38*'Others Split'!$G$8</f>
        <v>32570260664.053886</v>
      </c>
      <c r="J6" s="20">
        <f>'KEEI BAU - Industry'!Z$38*'Others Split'!$G$8</f>
        <v>33105000338.261646</v>
      </c>
      <c r="K6" s="20">
        <f>'KEEI BAU - Industry'!AA$38*'Others Split'!$G$8</f>
        <v>33639740012.469402</v>
      </c>
      <c r="L6" s="20">
        <f>'KEEI BAU - Industry'!AB$38*'Others Split'!$G$8</f>
        <v>34174479686.677143</v>
      </c>
      <c r="M6" s="20">
        <f>'KEEI BAU - Industry'!AC$38*'Others Split'!$G$8</f>
        <v>34733649092.193901</v>
      </c>
      <c r="N6" s="20">
        <f>'KEEI BAU - Industry'!AD$38*'Others Split'!$G$8</f>
        <v>35292818497.710648</v>
      </c>
      <c r="O6" s="20">
        <f>'KEEI BAU - Industry'!AE$38*'Others Split'!$G$8</f>
        <v>35851987903.227219</v>
      </c>
      <c r="P6" s="20">
        <f>'KEEI BAU - Industry'!AF$38*'Others Split'!$G$8</f>
        <v>36411157308.743965</v>
      </c>
      <c r="Q6" s="20">
        <f>'KEEI BAU - Industry'!AG$38*'Others Split'!$G$8</f>
        <v>36970326714.260727</v>
      </c>
      <c r="R6" s="20">
        <f>'KEEI BAU - Industry'!AH$38*'Others Split'!$G$8</f>
        <v>37605499728.294167</v>
      </c>
      <c r="S6" s="20">
        <f>'KEEI BAU - Industry'!AI$38*'Others Split'!$G$8</f>
        <v>38240672742.327789</v>
      </c>
      <c r="T6" s="20">
        <f>'KEEI BAU - Industry'!AJ$38*'Others Split'!$G$8</f>
        <v>38875845756.361244</v>
      </c>
      <c r="U6" s="20">
        <f>'KEEI BAU - Industry'!AK$38*'Others Split'!$G$8</f>
        <v>39511018770.394867</v>
      </c>
      <c r="V6" s="20">
        <f>'KEEI BAU - Industry'!AL$38*'Others Split'!$G$8</f>
        <v>40146191784.428474</v>
      </c>
      <c r="W6" s="20">
        <f>'KEEI BAU - Industry'!AM$38*'Others Split'!$G$8</f>
        <v>40680026653.772827</v>
      </c>
      <c r="X6" s="20">
        <f>'KEEI BAU - Industry'!AN$38*'Others Split'!$G$8</f>
        <v>41282955712.677864</v>
      </c>
      <c r="Y6" s="20">
        <f>'KEEI BAU - Industry'!AO$38*'Others Split'!$G$8</f>
        <v>41885884771.583061</v>
      </c>
      <c r="Z6" s="20">
        <f>'KEEI BAU - Industry'!AP$38*'Others Split'!$G$8</f>
        <v>42488813830.488258</v>
      </c>
      <c r="AA6" s="20">
        <f>'KEEI BAU - Industry'!AQ$38*'Others Split'!$G$8</f>
        <v>43091742889.393463</v>
      </c>
      <c r="AB6" s="20">
        <f>'KEEI BAU - Industry'!AR$38*'Others Split'!$G$8</f>
        <v>43694671948.29866</v>
      </c>
      <c r="AC6" s="20">
        <f>'KEEI BAU - Industry'!AS$38*'Others Split'!$G$8</f>
        <v>44297601007.203857</v>
      </c>
      <c r="AD6" s="20">
        <f>'KEEI BAU - Industry'!AT$38*'Others Split'!$G$8</f>
        <v>44900530066.109062</v>
      </c>
      <c r="AE6" s="20">
        <f>'KEEI BAU - Industry'!AU$38*'Others Split'!$G$8</f>
        <v>45503459125.014259</v>
      </c>
      <c r="AF6" s="20">
        <f>'KEEI BAU - Industry'!AV$38*'Others Split'!$G$8</f>
        <v>46106388183.919456</v>
      </c>
    </row>
    <row r="7" spans="1:35">
      <c r="A7" s="4" t="s">
        <v>7</v>
      </c>
      <c r="B7" s="20">
        <f>'KEEI BAU - Industry'!R$38*'Others Split'!$G$9</f>
        <v>9374149791.0394764</v>
      </c>
      <c r="C7" s="20">
        <f>'KEEI BAU - Industry'!S$38*'Others Split'!$G$9</f>
        <v>9523022698.2407856</v>
      </c>
      <c r="D7" s="20">
        <f>'KEEI BAU - Industry'!T$38*'Others Split'!$G$9</f>
        <v>9671895605.4420433</v>
      </c>
      <c r="E7" s="20">
        <f>'KEEI BAU - Industry'!U$38*'Others Split'!$G$9</f>
        <v>9820768512.6433544</v>
      </c>
      <c r="F7" s="20">
        <f>'KEEI BAU - Industry'!V$38*'Others Split'!$G$9</f>
        <v>9969641419.8446636</v>
      </c>
      <c r="G7" s="20">
        <f>'KEEI BAU - Industry'!W$38*'Others Split'!$G$9</f>
        <v>10118514327.045946</v>
      </c>
      <c r="H7" s="20">
        <f>'KEEI BAU - Industry'!X$38*'Others Split'!$G$9</f>
        <v>10290280576.285797</v>
      </c>
      <c r="I7" s="20">
        <f>'KEEI BAU - Industry'!Y$38*'Others Split'!$G$9</f>
        <v>10462046825.525564</v>
      </c>
      <c r="J7" s="20">
        <f>'KEEI BAU - Industry'!Z$38*'Others Split'!$G$9</f>
        <v>10633813074.765387</v>
      </c>
      <c r="K7" s="20">
        <f>'KEEI BAU - Industry'!AA$38*'Others Split'!$G$9</f>
        <v>10805579324.005209</v>
      </c>
      <c r="L7" s="20">
        <f>'KEEI BAU - Industry'!AB$38*'Others Split'!$G$9</f>
        <v>10977345573.245026</v>
      </c>
      <c r="M7" s="20">
        <f>'KEEI BAU - Industry'!AC$38*'Others Split'!$G$9</f>
        <v>11156959011.536417</v>
      </c>
      <c r="N7" s="20">
        <f>'KEEI BAU - Industry'!AD$38*'Others Split'!$G$9</f>
        <v>11336572449.827805</v>
      </c>
      <c r="O7" s="20">
        <f>'KEEI BAU - Industry'!AE$38*'Others Split'!$G$9</f>
        <v>11516185888.119139</v>
      </c>
      <c r="P7" s="20">
        <f>'KEEI BAU - Industry'!AF$38*'Others Split'!$G$9</f>
        <v>11695799326.410528</v>
      </c>
      <c r="Q7" s="20">
        <f>'KEEI BAU - Industry'!AG$38*'Others Split'!$G$9</f>
        <v>11875412764.701921</v>
      </c>
      <c r="R7" s="20">
        <f>'KEEI BAU - Industry'!AH$38*'Others Split'!$G$9</f>
        <v>12079439680.042578</v>
      </c>
      <c r="S7" s="20">
        <f>'KEEI BAU - Industry'!AI$38*'Others Split'!$G$9</f>
        <v>12283466595.383293</v>
      </c>
      <c r="T7" s="20">
        <f>'KEEI BAU - Industry'!AJ$38*'Others Split'!$G$9</f>
        <v>12487493510.723955</v>
      </c>
      <c r="U7" s="20">
        <f>'KEEI BAU - Industry'!AK$38*'Others Split'!$G$9</f>
        <v>12691520426.064672</v>
      </c>
      <c r="V7" s="20">
        <f>'KEEI BAU - Industry'!AL$38*'Others Split'!$G$9</f>
        <v>12895547341.405384</v>
      </c>
      <c r="W7" s="20">
        <f>'KEEI BAU - Industry'!AM$38*'Others Split'!$G$9</f>
        <v>13067022954.01363</v>
      </c>
      <c r="X7" s="20">
        <f>'KEEI BAU - Industry'!AN$38*'Others Split'!$G$9</f>
        <v>13260692636.666683</v>
      </c>
      <c r="Y7" s="20">
        <f>'KEEI BAU - Industry'!AO$38*'Others Split'!$G$9</f>
        <v>13454362319.31979</v>
      </c>
      <c r="Z7" s="20">
        <f>'KEEI BAU - Industry'!AP$38*'Others Split'!$G$9</f>
        <v>13648032001.972895</v>
      </c>
      <c r="AA7" s="20">
        <f>'KEEI BAU - Industry'!AQ$38*'Others Split'!$G$9</f>
        <v>13841701684.626001</v>
      </c>
      <c r="AB7" s="20">
        <f>'KEEI BAU - Industry'!AR$38*'Others Split'!$G$9</f>
        <v>14035371367.279108</v>
      </c>
      <c r="AC7" s="20">
        <f>'KEEI BAU - Industry'!AS$38*'Others Split'!$G$9</f>
        <v>14229041049.932213</v>
      </c>
      <c r="AD7" s="20">
        <f>'KEEI BAU - Industry'!AT$38*'Others Split'!$G$9</f>
        <v>14422710732.58532</v>
      </c>
      <c r="AE7" s="20">
        <f>'KEEI BAU - Industry'!AU$38*'Others Split'!$G$9</f>
        <v>14616380415.238424</v>
      </c>
      <c r="AF7" s="20">
        <f>'KEEI BAU - Industry'!AV$38*'Others Split'!$G$9</f>
        <v>14810050097.891531</v>
      </c>
    </row>
    <row r="8" spans="1:35">
      <c r="A8" s="4" t="s">
        <v>8</v>
      </c>
      <c r="B8" s="20">
        <f>'KEEI BAU - Industry'!R$38*'Others Split'!$G$10</f>
        <v>969858543.41553688</v>
      </c>
      <c r="C8" s="20">
        <f>'KEEI BAU - Industry'!S$38*'Others Split'!$G$10</f>
        <v>985261077.42137432</v>
      </c>
      <c r="D8" s="20">
        <f>'KEEI BAU - Industry'!T$38*'Others Split'!$G$10</f>
        <v>1000663611.4272063</v>
      </c>
      <c r="E8" s="20">
        <f>'KEEI BAU - Industry'!U$38*'Others Split'!$G$10</f>
        <v>1016066145.4330437</v>
      </c>
      <c r="F8" s="20">
        <f>'KEEI BAU - Industry'!V$38*'Others Split'!$G$10</f>
        <v>1031468679.4388812</v>
      </c>
      <c r="G8" s="20">
        <f>'KEEI BAU - Industry'!W$38*'Others Split'!$G$10</f>
        <v>1046871213.4447156</v>
      </c>
      <c r="H8" s="20">
        <f>'KEEI BAU - Industry'!X$38*'Others Split'!$G$10</f>
        <v>1064642314.6121995</v>
      </c>
      <c r="I8" s="20">
        <f>'KEEI BAU - Industry'!Y$38*'Others Split'!$G$10</f>
        <v>1082413415.779675</v>
      </c>
      <c r="J8" s="20">
        <f>'KEEI BAU - Industry'!Z$38*'Others Split'!$G$10</f>
        <v>1100184516.947156</v>
      </c>
      <c r="K8" s="20">
        <f>'KEEI BAU - Industry'!AA$38*'Others Split'!$G$10</f>
        <v>1117955618.1146371</v>
      </c>
      <c r="L8" s="20">
        <f>'KEEI BAU - Industry'!AB$38*'Others Split'!$G$10</f>
        <v>1135726719.2821176</v>
      </c>
      <c r="M8" s="20">
        <f>'KEEI BAU - Industry'!AC$38*'Others Split'!$G$10</f>
        <v>1154309698.1679106</v>
      </c>
      <c r="N8" s="20">
        <f>'KEEI BAU - Industry'!AD$38*'Others Split'!$G$10</f>
        <v>1172892677.0537028</v>
      </c>
      <c r="O8" s="20">
        <f>'KEEI BAU - Industry'!AE$38*'Others Split'!$G$10</f>
        <v>1191475655.9394896</v>
      </c>
      <c r="P8" s="20">
        <f>'KEEI BAU - Industry'!AF$38*'Others Split'!$G$10</f>
        <v>1210058634.8252821</v>
      </c>
      <c r="Q8" s="20">
        <f>'KEEI BAU - Industry'!AG$38*'Others Split'!$G$10</f>
        <v>1228641613.7110751</v>
      </c>
      <c r="R8" s="20">
        <f>'KEEI BAU - Industry'!AH$38*'Others Split'!$G$10</f>
        <v>1249750434.3871646</v>
      </c>
      <c r="S8" s="20">
        <f>'KEEI BAU - Industry'!AI$38*'Others Split'!$G$10</f>
        <v>1270859255.0632603</v>
      </c>
      <c r="T8" s="20">
        <f>'KEEI BAU - Industry'!AJ$38*'Others Split'!$G$10</f>
        <v>1291968075.7393503</v>
      </c>
      <c r="U8" s="20">
        <f>'KEEI BAU - Industry'!AK$38*'Others Split'!$G$10</f>
        <v>1313076896.415446</v>
      </c>
      <c r="V8" s="20">
        <f>'KEEI BAU - Industry'!AL$38*'Others Split'!$G$10</f>
        <v>1334185717.0915413</v>
      </c>
      <c r="W8" s="20">
        <f>'KEEI BAU - Industry'!AM$38*'Others Split'!$G$10</f>
        <v>1351926748.713896</v>
      </c>
      <c r="X8" s="20">
        <f>'KEEI BAU - Industry'!AN$38*'Others Split'!$G$10</f>
        <v>1371964000.1456134</v>
      </c>
      <c r="Y8" s="20">
        <f>'KEEI BAU - Industry'!AO$38*'Others Split'!$G$10</f>
        <v>1392001251.5773363</v>
      </c>
      <c r="Z8" s="20">
        <f>'KEEI BAU - Industry'!AP$38*'Others Split'!$G$10</f>
        <v>1412038503.0090592</v>
      </c>
      <c r="AA8" s="20">
        <f>'KEEI BAU - Industry'!AQ$38*'Others Split'!$G$10</f>
        <v>1432075754.4407821</v>
      </c>
      <c r="AB8" s="20">
        <f>'KEEI BAU - Industry'!AR$38*'Others Split'!$G$10</f>
        <v>1452113005.8725049</v>
      </c>
      <c r="AC8" s="20">
        <f>'KEEI BAU - Industry'!AS$38*'Others Split'!$G$10</f>
        <v>1472150257.3042278</v>
      </c>
      <c r="AD8" s="20">
        <f>'KEEI BAU - Industry'!AT$38*'Others Split'!$G$10</f>
        <v>1492187508.7359507</v>
      </c>
      <c r="AE8" s="20">
        <f>'KEEI BAU - Industry'!AU$38*'Others Split'!$G$10</f>
        <v>1512224760.1676736</v>
      </c>
      <c r="AF8" s="20">
        <f>'KEEI BAU - Industry'!AV$38*'Others Split'!$G$10</f>
        <v>1532262011.5993965</v>
      </c>
    </row>
    <row r="9" spans="1:35">
      <c r="A9" s="4" t="s">
        <v>9</v>
      </c>
      <c r="B9" s="20">
        <f>'KEEI BAU - Industry'!R$38*'Others Split'!$G$11</f>
        <v>10512296752.081005</v>
      </c>
      <c r="C9" s="20">
        <f>'KEEI BAU - Industry'!S$38*'Others Split'!$G$11</f>
        <v>10679244818.170277</v>
      </c>
      <c r="D9" s="20">
        <f>'KEEI BAU - Industry'!T$38*'Others Split'!$G$11</f>
        <v>10846192884.259489</v>
      </c>
      <c r="E9" s="20">
        <f>'KEEI BAU - Industry'!U$38*'Others Split'!$G$11</f>
        <v>11013140950.348761</v>
      </c>
      <c r="F9" s="20">
        <f>'KEEI BAU - Industry'!V$38*'Others Split'!$G$11</f>
        <v>11180089016.438034</v>
      </c>
      <c r="G9" s="20">
        <f>'KEEI BAU - Industry'!W$38*'Others Split'!$G$11</f>
        <v>11347037082.527273</v>
      </c>
      <c r="H9" s="20">
        <f>'KEEI BAU - Industry'!X$38*'Others Split'!$G$11</f>
        <v>11539658048.081633</v>
      </c>
      <c r="I9" s="20">
        <f>'KEEI BAU - Industry'!Y$38*'Others Split'!$G$11</f>
        <v>11732279013.635899</v>
      </c>
      <c r="J9" s="20">
        <f>'KEEI BAU - Industry'!Z$38*'Others Split'!$G$11</f>
        <v>11924899979.190226</v>
      </c>
      <c r="K9" s="20">
        <f>'KEEI BAU - Industry'!AA$38*'Others Split'!$G$11</f>
        <v>12117520944.744553</v>
      </c>
      <c r="L9" s="20">
        <f>'KEEI BAU - Industry'!AB$38*'Others Split'!$G$11</f>
        <v>12310141910.298874</v>
      </c>
      <c r="M9" s="20">
        <f>'KEEI BAU - Industry'!AC$38*'Others Split'!$G$11</f>
        <v>12511562818.441982</v>
      </c>
      <c r="N9" s="20">
        <f>'KEEI BAU - Industry'!AD$38*'Others Split'!$G$11</f>
        <v>12712983726.585087</v>
      </c>
      <c r="O9" s="20">
        <f>'KEEI BAU - Industry'!AE$38*'Others Split'!$G$11</f>
        <v>12914404634.72813</v>
      </c>
      <c r="P9" s="20">
        <f>'KEEI BAU - Industry'!AF$38*'Others Split'!$G$11</f>
        <v>13115825542.871233</v>
      </c>
      <c r="Q9" s="20">
        <f>'KEEI BAU - Industry'!AG$38*'Others Split'!$G$11</f>
        <v>13317246451.014345</v>
      </c>
      <c r="R9" s="20">
        <f>'KEEI BAU - Industry'!AH$38*'Others Split'!$G$11</f>
        <v>13546044958.322477</v>
      </c>
      <c r="S9" s="20">
        <f>'KEEI BAU - Industry'!AI$38*'Others Split'!$G$11</f>
        <v>13774843465.63068</v>
      </c>
      <c r="T9" s="20">
        <f>'KEEI BAU - Industry'!AJ$38*'Others Split'!$G$11</f>
        <v>14003641972.93882</v>
      </c>
      <c r="U9" s="20">
        <f>'KEEI BAU - Industry'!AK$38*'Others Split'!$G$11</f>
        <v>14232440480.247021</v>
      </c>
      <c r="V9" s="20">
        <f>'KEEI BAU - Industry'!AL$38*'Others Split'!$G$11</f>
        <v>14461238987.555216</v>
      </c>
      <c r="W9" s="20">
        <f>'KEEI BAU - Industry'!AM$38*'Others Split'!$G$11</f>
        <v>14653534029.309919</v>
      </c>
      <c r="X9" s="20">
        <f>'KEEI BAU - Industry'!AN$38*'Others Split'!$G$11</f>
        <v>14870717797.578304</v>
      </c>
      <c r="Y9" s="20">
        <f>'KEEI BAU - Industry'!AO$38*'Others Split'!$G$11</f>
        <v>15087901565.846748</v>
      </c>
      <c r="Z9" s="20">
        <f>'KEEI BAU - Industry'!AP$38*'Others Split'!$G$11</f>
        <v>15305085334.115192</v>
      </c>
      <c r="AA9" s="20">
        <f>'KEEI BAU - Industry'!AQ$38*'Others Split'!$G$11</f>
        <v>15522269102.383638</v>
      </c>
      <c r="AB9" s="20">
        <f>'KEEI BAU - Industry'!AR$38*'Others Split'!$G$11</f>
        <v>15739452870.652082</v>
      </c>
      <c r="AC9" s="20">
        <f>'KEEI BAU - Industry'!AS$38*'Others Split'!$G$11</f>
        <v>15956636638.920527</v>
      </c>
      <c r="AD9" s="20">
        <f>'KEEI BAU - Industry'!AT$38*'Others Split'!$G$11</f>
        <v>16173820407.188971</v>
      </c>
      <c r="AE9" s="20">
        <f>'KEEI BAU - Industry'!AU$38*'Others Split'!$G$11</f>
        <v>16391004175.457417</v>
      </c>
      <c r="AF9" s="20">
        <f>'KEEI BAU - Industry'!AV$38*'Others Split'!$G$11</f>
        <v>16608187943.725861</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Industry'!R$10*'Petrochemicals Split'!$G$6</f>
        <v>75758622954.99202</v>
      </c>
      <c r="C11" s="20">
        <f>'KEEI BAU - Industry'!S$10*'Petrochemicals Split'!$G$6</f>
        <v>78360523433.797058</v>
      </c>
      <c r="D11" s="20">
        <f>'KEEI BAU - Industry'!T$10*'Petrochemicals Split'!$G$6</f>
        <v>80962423912.603043</v>
      </c>
      <c r="E11" s="20">
        <f>'KEEI BAU - Industry'!U$10*'Petrochemicals Split'!$G$6</f>
        <v>83564324391.408081</v>
      </c>
      <c r="F11" s="20">
        <f>'KEEI BAU - Industry'!V$10*'Petrochemicals Split'!$G$6</f>
        <v>86166224870.21312</v>
      </c>
      <c r="G11" s="20">
        <f>'KEEI BAU - Industry'!W$10*'Petrochemicals Split'!$G$6</f>
        <v>88768125349.018265</v>
      </c>
      <c r="H11" s="20">
        <f>'KEEI BAU - Industry'!X$10*'Petrochemicals Split'!$G$6</f>
        <v>90738175128.30452</v>
      </c>
      <c r="I11" s="20">
        <f>'KEEI BAU - Industry'!Y$10*'Petrochemicals Split'!$G$6</f>
        <v>92708224907.590881</v>
      </c>
      <c r="J11" s="20">
        <f>'KEEI BAU - Industry'!Z$10*'Petrochemicals Split'!$G$6</f>
        <v>94678274686.877243</v>
      </c>
      <c r="K11" s="20">
        <f>'KEEI BAU - Industry'!AA$10*'Petrochemicals Split'!$G$6</f>
        <v>96648324466.163132</v>
      </c>
      <c r="L11" s="20">
        <f>'KEEI BAU - Industry'!AB$10*'Petrochemicals Split'!$G$6</f>
        <v>98618374245.449783</v>
      </c>
      <c r="M11" s="20">
        <f>'KEEI BAU - Industry'!AC$10*'Petrochemicals Split'!$G$6</f>
        <v>99537730809.116745</v>
      </c>
      <c r="N11" s="20">
        <f>'KEEI BAU - Industry'!AD$10*'Petrochemicals Split'!$G$6</f>
        <v>100457087372.78377</v>
      </c>
      <c r="O11" s="20">
        <f>'KEEI BAU - Industry'!AE$10*'Petrochemicals Split'!$G$6</f>
        <v>101376443936.45078</v>
      </c>
      <c r="P11" s="20">
        <f>'KEEI BAU - Industry'!AF$10*'Petrochemicals Split'!$G$6</f>
        <v>102295800500.11755</v>
      </c>
      <c r="Q11" s="20">
        <f>'KEEI BAU - Industry'!AG$10*'Petrochemicals Split'!$G$6</f>
        <v>103215157063.78452</v>
      </c>
      <c r="R11" s="20">
        <f>'KEEI BAU - Industry'!AH$10*'Petrochemicals Split'!$G$6</f>
        <v>103493281738.50726</v>
      </c>
      <c r="S11" s="20">
        <f>'KEEI BAU - Industry'!AI$10*'Petrochemicals Split'!$G$6</f>
        <v>103771406413.23007</v>
      </c>
      <c r="T11" s="20">
        <f>'KEEI BAU - Industry'!AJ$10*'Petrochemicals Split'!$G$6</f>
        <v>104049531087.95287</v>
      </c>
      <c r="U11" s="20">
        <f>'KEEI BAU - Industry'!AK$10*'Petrochemicals Split'!$G$6</f>
        <v>104327655762.67555</v>
      </c>
      <c r="V11" s="20">
        <f>'KEEI BAU - Industry'!AL$10*'Petrochemicals Split'!$G$6</f>
        <v>104605780437.39839</v>
      </c>
      <c r="W11" s="20">
        <f>'KEEI BAU - Industry'!AM$10*'Petrochemicals Split'!$G$6</f>
        <v>105738880964.04678</v>
      </c>
      <c r="X11" s="20">
        <f>'KEEI BAU - Industry'!AN$10*'Petrochemicals Split'!$G$6</f>
        <v>106289043409.83672</v>
      </c>
      <c r="Y11" s="20">
        <f>'KEEI BAU - Industry'!AO$10*'Petrochemicals Split'!$G$6</f>
        <v>106839205855.62665</v>
      </c>
      <c r="Z11" s="20">
        <f>'KEEI BAU - Industry'!AP$10*'Petrochemicals Split'!$G$6</f>
        <v>107389368301.4166</v>
      </c>
      <c r="AA11" s="20">
        <f>'KEEI BAU - Industry'!AQ$10*'Petrochemicals Split'!$G$6</f>
        <v>107939530747.20653</v>
      </c>
      <c r="AB11" s="20">
        <f>'KEEI BAU - Industry'!AR$10*'Petrochemicals Split'!$G$6</f>
        <v>108489693192.9967</v>
      </c>
      <c r="AC11" s="20">
        <f>'KEEI BAU - Industry'!AS$10*'Petrochemicals Split'!$G$6</f>
        <v>109039855638.78664</v>
      </c>
      <c r="AD11" s="20">
        <f>'KEEI BAU - Industry'!AT$10*'Petrochemicals Split'!$G$6</f>
        <v>109590018084.57658</v>
      </c>
      <c r="AE11" s="20">
        <f>'KEEI BAU - Industry'!AU$10*'Petrochemicals Split'!$G$6</f>
        <v>110140180530.36652</v>
      </c>
      <c r="AF11" s="20">
        <f>'KEEI BAU - Industry'!AV$10*'Petrochemicals Split'!$G$6</f>
        <v>110690342976.15645</v>
      </c>
    </row>
    <row r="12" spans="1:35">
      <c r="A12" s="4" t="s">
        <v>12</v>
      </c>
      <c r="B12" s="20">
        <f>'KEEI BAU - Industry'!R$10*'Petrochemicals Split'!$G$7</f>
        <v>79791825871.818527</v>
      </c>
      <c r="C12" s="20">
        <f>'KEEI BAU - Industry'!S$10*'Petrochemicals Split'!$G$7</f>
        <v>82532245138.202942</v>
      </c>
      <c r="D12" s="20">
        <f>'KEEI BAU - Industry'!T$10*'Petrochemicals Split'!$G$7</f>
        <v>85272664404.588364</v>
      </c>
      <c r="E12" s="20">
        <f>'KEEI BAU - Industry'!U$10*'Petrochemicals Split'!$G$7</f>
        <v>88013083670.972778</v>
      </c>
      <c r="F12" s="20">
        <f>'KEEI BAU - Industry'!V$10*'Petrochemicals Split'!$G$7</f>
        <v>90753502937.357193</v>
      </c>
      <c r="G12" s="20">
        <f>'KEEI BAU - Industry'!W$10*'Petrochemicals Split'!$G$7</f>
        <v>93493922203.741745</v>
      </c>
      <c r="H12" s="20">
        <f>'KEEI BAU - Industry'!X$10*'Petrochemicals Split'!$G$7</f>
        <v>95568852592.075363</v>
      </c>
      <c r="I12" s="20">
        <f>'KEEI BAU - Industry'!Y$10*'Petrochemicals Split'!$G$7</f>
        <v>97643782980.409119</v>
      </c>
      <c r="J12" s="20">
        <f>'KEEI BAU - Industry'!Z$10*'Petrochemicals Split'!$G$7</f>
        <v>99718713368.742874</v>
      </c>
      <c r="K12" s="20">
        <f>'KEEI BAU - Industry'!AA$10*'Petrochemicals Split'!$G$7</f>
        <v>101793643757.07613</v>
      </c>
      <c r="L12" s="20">
        <f>'KEEI BAU - Industry'!AB$10*'Petrochemicals Split'!$G$7</f>
        <v>103868574145.4102</v>
      </c>
      <c r="M12" s="20">
        <f>'KEEI BAU - Industry'!AC$10*'Petrochemicals Split'!$G$7</f>
        <v>104836874993.29927</v>
      </c>
      <c r="N12" s="20">
        <f>'KEEI BAU - Industry'!AD$10*'Petrochemicals Split'!$G$7</f>
        <v>105805175841.1884</v>
      </c>
      <c r="O12" s="20">
        <f>'KEEI BAU - Industry'!AE$10*'Petrochemicals Split'!$G$7</f>
        <v>106773476689.07755</v>
      </c>
      <c r="P12" s="20">
        <f>'KEEI BAU - Industry'!AF$10*'Petrochemicals Split'!$G$7</f>
        <v>107741777536.96643</v>
      </c>
      <c r="Q12" s="20">
        <f>'KEEI BAU - Industry'!AG$10*'Petrochemicals Split'!$G$7</f>
        <v>108710078384.8555</v>
      </c>
      <c r="R12" s="20">
        <f>'KEEI BAU - Industry'!AH$10*'Petrochemicals Split'!$G$7</f>
        <v>109003009733.79669</v>
      </c>
      <c r="S12" s="20">
        <f>'KEEI BAU - Industry'!AI$10*'Petrochemicals Split'!$G$7</f>
        <v>109295941082.73795</v>
      </c>
      <c r="T12" s="20">
        <f>'KEEI BAU - Industry'!AJ$10*'Petrochemicals Split'!$G$7</f>
        <v>109588872431.67921</v>
      </c>
      <c r="U12" s="20">
        <f>'KEEI BAU - Industry'!AK$10*'Petrochemicals Split'!$G$7</f>
        <v>109881803780.62035</v>
      </c>
      <c r="V12" s="20">
        <f>'KEEI BAU - Industry'!AL$10*'Petrochemicals Split'!$G$7</f>
        <v>110174735129.56163</v>
      </c>
      <c r="W12" s="20">
        <f>'KEEI BAU - Industry'!AM$10*'Petrochemicals Split'!$G$7</f>
        <v>111368159143.76669</v>
      </c>
      <c r="X12" s="20">
        <f>'KEEI BAU - Industry'!AN$10*'Petrochemicals Split'!$G$7</f>
        <v>111947610886.20088</v>
      </c>
      <c r="Y12" s="20">
        <f>'KEEI BAU - Industry'!AO$10*'Petrochemicals Split'!$G$7</f>
        <v>112527062628.63507</v>
      </c>
      <c r="Z12" s="20">
        <f>'KEEI BAU - Industry'!AP$10*'Petrochemicals Split'!$G$7</f>
        <v>113106514371.06924</v>
      </c>
      <c r="AA12" s="20">
        <f>'KEEI BAU - Industry'!AQ$10*'Petrochemicals Split'!$G$7</f>
        <v>113685966113.50343</v>
      </c>
      <c r="AB12" s="20">
        <f>'KEEI BAU - Industry'!AR$10*'Petrochemicals Split'!$G$7</f>
        <v>114265417855.93787</v>
      </c>
      <c r="AC12" s="20">
        <f>'KEEI BAU - Industry'!AS$10*'Petrochemicals Split'!$G$7</f>
        <v>114844869598.37206</v>
      </c>
      <c r="AD12" s="20">
        <f>'KEEI BAU - Industry'!AT$10*'Petrochemicals Split'!$G$7</f>
        <v>115424321340.80623</v>
      </c>
      <c r="AE12" s="20">
        <f>'KEEI BAU - Industry'!AU$10*'Petrochemicals Split'!$G$7</f>
        <v>116003773083.24042</v>
      </c>
      <c r="AF12" s="20">
        <f>'KEEI BAU - Industry'!AV$10*'Petrochemicals Split'!$G$7</f>
        <v>116583224825.67461</v>
      </c>
    </row>
    <row r="13" spans="1:35">
      <c r="A13" s="4" t="s">
        <v>13</v>
      </c>
      <c r="B13" s="20">
        <f>'KEEI BAU - Industry'!R$38*'Others Split'!$G$12</f>
        <v>8416301339.176075</v>
      </c>
      <c r="C13" s="20">
        <f>'KEEI BAU - Industry'!S$38*'Others Split'!$G$12</f>
        <v>8549962447.2419071</v>
      </c>
      <c r="D13" s="20">
        <f>'KEEI BAU - Industry'!T$38*'Others Split'!$G$12</f>
        <v>8683623555.3076916</v>
      </c>
      <c r="E13" s="20">
        <f>'KEEI BAU - Industry'!U$38*'Others Split'!$G$12</f>
        <v>8817284663.3735237</v>
      </c>
      <c r="F13" s="20">
        <f>'KEEI BAU - Industry'!V$38*'Others Split'!$G$12</f>
        <v>8950945771.4393559</v>
      </c>
      <c r="G13" s="20">
        <f>'KEEI BAU - Industry'!W$38*'Others Split'!$G$12</f>
        <v>9084606879.5051613</v>
      </c>
      <c r="H13" s="20">
        <f>'KEEI BAU - Industry'!X$38*'Others Split'!$G$12</f>
        <v>9238822093.2288055</v>
      </c>
      <c r="I13" s="20">
        <f>'KEEI BAU - Industry'!Y$38*'Others Split'!$G$12</f>
        <v>9393037306.9523754</v>
      </c>
      <c r="J13" s="20">
        <f>'KEEI BAU - Industry'!Z$38*'Others Split'!$G$12</f>
        <v>9547252520.6759949</v>
      </c>
      <c r="K13" s="20">
        <f>'KEEI BAU - Industry'!AA$38*'Others Split'!$G$12</f>
        <v>9701467734.3996124</v>
      </c>
      <c r="L13" s="20">
        <f>'KEEI BAU - Industry'!AB$38*'Others Split'!$G$12</f>
        <v>9855682948.1232262</v>
      </c>
      <c r="M13" s="20">
        <f>'KEEI BAU - Industry'!AC$38*'Others Split'!$G$12</f>
        <v>10016943526.940821</v>
      </c>
      <c r="N13" s="20">
        <f>'KEEI BAU - Industry'!AD$38*'Others Split'!$G$12</f>
        <v>10178204105.758413</v>
      </c>
      <c r="O13" s="20">
        <f>'KEEI BAU - Industry'!AE$38*'Others Split'!$G$12</f>
        <v>10339464684.575954</v>
      </c>
      <c r="P13" s="20">
        <f>'KEEI BAU - Industry'!AF$38*'Others Split'!$G$12</f>
        <v>10500725263.393547</v>
      </c>
      <c r="Q13" s="20">
        <f>'KEEI BAU - Industry'!AG$38*'Others Split'!$G$12</f>
        <v>10661985842.211143</v>
      </c>
      <c r="R13" s="20">
        <f>'KEEI BAU - Industry'!AH$38*'Others Split'!$G$12</f>
        <v>10845165334.654385</v>
      </c>
      <c r="S13" s="20">
        <f>'KEEI BAU - Industry'!AI$38*'Others Split'!$G$12</f>
        <v>11028344827.097679</v>
      </c>
      <c r="T13" s="20">
        <f>'KEEI BAU - Industry'!AJ$38*'Others Split'!$G$12</f>
        <v>11211524319.540926</v>
      </c>
      <c r="U13" s="20">
        <f>'KEEI BAU - Industry'!AK$38*'Others Split'!$G$12</f>
        <v>11394703811.984222</v>
      </c>
      <c r="V13" s="20">
        <f>'KEEI BAU - Industry'!AL$38*'Others Split'!$G$12</f>
        <v>11577883304.427513</v>
      </c>
      <c r="W13" s="20">
        <f>'KEEI BAU - Industry'!AM$38*'Others Split'!$G$12</f>
        <v>11731837578.703175</v>
      </c>
      <c r="X13" s="20">
        <f>'KEEI BAU - Industry'!AN$38*'Others Split'!$G$12</f>
        <v>11905718138.093079</v>
      </c>
      <c r="Y13" s="20">
        <f>'KEEI BAU - Industry'!AO$38*'Others Split'!$G$12</f>
        <v>12079598697.48303</v>
      </c>
      <c r="Z13" s="20">
        <f>'KEEI BAU - Industry'!AP$38*'Others Split'!$G$12</f>
        <v>12253479256.87298</v>
      </c>
      <c r="AA13" s="20">
        <f>'KEEI BAU - Industry'!AQ$38*'Others Split'!$G$12</f>
        <v>12427359816.262932</v>
      </c>
      <c r="AB13" s="20">
        <f>'KEEI BAU - Industry'!AR$38*'Others Split'!$G$12</f>
        <v>12601240375.652884</v>
      </c>
      <c r="AC13" s="20">
        <f>'KEEI BAU - Industry'!AS$38*'Others Split'!$G$12</f>
        <v>12775120935.042835</v>
      </c>
      <c r="AD13" s="20">
        <f>'KEEI BAU - Industry'!AT$38*'Others Split'!$G$12</f>
        <v>12949001494.432787</v>
      </c>
      <c r="AE13" s="20">
        <f>'KEEI BAU - Industry'!AU$38*'Others Split'!$G$12</f>
        <v>13122882053.822739</v>
      </c>
      <c r="AF13" s="20">
        <f>'KEEI BAU - Industry'!AV$38*'Others Split'!$G$12</f>
        <v>13296762613.21269</v>
      </c>
    </row>
    <row r="14" spans="1:35">
      <c r="A14" s="4" t="s">
        <v>14</v>
      </c>
      <c r="B14" s="20">
        <f>'KEEI BAU - Industry'!R$38*'Others Split'!$G$13</f>
        <v>13073932027.885769</v>
      </c>
      <c r="C14" s="20">
        <f>'KEEI BAU - Industry'!S$38*'Others Split'!$G$13</f>
        <v>13281561979.713949</v>
      </c>
      <c r="D14" s="20">
        <f>'KEEI BAU - Industry'!T$38*'Others Split'!$G$13</f>
        <v>13489191931.542057</v>
      </c>
      <c r="E14" s="20">
        <f>'KEEI BAU - Industry'!U$38*'Others Split'!$G$13</f>
        <v>13696821883.370237</v>
      </c>
      <c r="F14" s="20">
        <f>'KEEI BAU - Industry'!V$38*'Others Split'!$G$13</f>
        <v>13904451835.198418</v>
      </c>
      <c r="G14" s="20">
        <f>'KEEI BAU - Industry'!W$38*'Others Split'!$G$13</f>
        <v>14112081787.02656</v>
      </c>
      <c r="H14" s="20">
        <f>'KEEI BAU - Industry'!X$38*'Others Split'!$G$13</f>
        <v>14351640607.538822</v>
      </c>
      <c r="I14" s="20">
        <f>'KEEI BAU - Industry'!Y$38*'Others Split'!$G$13</f>
        <v>14591199428.05097</v>
      </c>
      <c r="J14" s="20">
        <f>'KEEI BAU - Industry'!Z$38*'Others Split'!$G$13</f>
        <v>14830758248.563192</v>
      </c>
      <c r="K14" s="20">
        <f>'KEEI BAU - Industry'!AA$38*'Others Split'!$G$13</f>
        <v>15070317069.075415</v>
      </c>
      <c r="L14" s="20">
        <f>'KEEI BAU - Industry'!AB$38*'Others Split'!$G$13</f>
        <v>15309875889.587631</v>
      </c>
      <c r="M14" s="20">
        <f>'KEEI BAU - Industry'!AC$38*'Others Split'!$G$13</f>
        <v>15560379021.696865</v>
      </c>
      <c r="N14" s="20">
        <f>'KEEI BAU - Industry'!AD$38*'Others Split'!$G$13</f>
        <v>15810882153.806095</v>
      </c>
      <c r="O14" s="20">
        <f>'KEEI BAU - Industry'!AE$38*'Others Split'!$G$13</f>
        <v>16061385285.915249</v>
      </c>
      <c r="P14" s="20">
        <f>'KEEI BAU - Industry'!AF$38*'Others Split'!$G$13</f>
        <v>16311888418.024477</v>
      </c>
      <c r="Q14" s="20">
        <f>'KEEI BAU - Industry'!AG$38*'Others Split'!$G$13</f>
        <v>16562391550.133715</v>
      </c>
      <c r="R14" s="20">
        <f>'KEEI BAU - Industry'!AH$38*'Others Split'!$G$13</f>
        <v>16846943651.655783</v>
      </c>
      <c r="S14" s="20">
        <f>'KEEI BAU - Industry'!AI$38*'Others Split'!$G$13</f>
        <v>17131495753.177935</v>
      </c>
      <c r="T14" s="20">
        <f>'KEEI BAU - Industry'!AJ$38*'Others Split'!$G$13</f>
        <v>17416047854.700012</v>
      </c>
      <c r="U14" s="20">
        <f>'KEEI BAU - Industry'!AK$38*'Others Split'!$G$13</f>
        <v>17700599956.222164</v>
      </c>
      <c r="V14" s="20">
        <f>'KEEI BAU - Industry'!AL$38*'Others Split'!$G$13</f>
        <v>17985152057.744308</v>
      </c>
      <c r="W14" s="20">
        <f>'KEEI BAU - Industry'!AM$38*'Others Split'!$G$13</f>
        <v>18224305533.382519</v>
      </c>
      <c r="X14" s="20">
        <f>'KEEI BAU - Industry'!AN$38*'Others Split'!$G$13</f>
        <v>18494412617.577881</v>
      </c>
      <c r="Y14" s="20">
        <f>'KEEI BAU - Industry'!AO$38*'Others Split'!$G$13</f>
        <v>18764519701.773315</v>
      </c>
      <c r="Z14" s="20">
        <f>'KEEI BAU - Industry'!AP$38*'Others Split'!$G$13</f>
        <v>19034626785.96875</v>
      </c>
      <c r="AA14" s="20">
        <f>'KEEI BAU - Industry'!AQ$38*'Others Split'!$G$13</f>
        <v>19304733870.164185</v>
      </c>
      <c r="AB14" s="20">
        <f>'KEEI BAU - Industry'!AR$38*'Others Split'!$G$13</f>
        <v>19574840954.359619</v>
      </c>
      <c r="AC14" s="20">
        <f>'KEEI BAU - Industry'!AS$38*'Others Split'!$G$13</f>
        <v>19844948038.555054</v>
      </c>
      <c r="AD14" s="20">
        <f>'KEEI BAU - Industry'!AT$38*'Others Split'!$G$13</f>
        <v>20115055122.750488</v>
      </c>
      <c r="AE14" s="20">
        <f>'KEEI BAU - Industry'!AU$38*'Others Split'!$G$13</f>
        <v>20385162206.945923</v>
      </c>
      <c r="AF14" s="20">
        <f>'KEEI BAU - Industry'!AV$38*'Others Split'!$G$13</f>
        <v>20655269291.141357</v>
      </c>
    </row>
    <row r="15" spans="1:35">
      <c r="A15" s="4" t="s">
        <v>15</v>
      </c>
      <c r="B15" s="185">
        <f>'KEEI BAU - Industry'!R24</f>
        <v>67123659182.606934</v>
      </c>
      <c r="C15" s="37">
        <f>'KEEI BAU - Industry'!S24</f>
        <v>67864289266.41748</v>
      </c>
      <c r="D15" s="37">
        <f>'KEEI BAU - Industry'!T24</f>
        <v>68604919350.228027</v>
      </c>
      <c r="E15" s="37">
        <f>'KEEI BAU - Industry'!U24</f>
        <v>69345549434.038818</v>
      </c>
      <c r="F15" s="37">
        <f>'KEEI BAU - Industry'!V24</f>
        <v>70086179517.849365</v>
      </c>
      <c r="G15" s="37">
        <f>'KEEI BAU - Industry'!W24</f>
        <v>70826809601.660004</v>
      </c>
      <c r="H15" s="37">
        <f>'KEEI BAU - Industry'!X24</f>
        <v>71366140290.676025</v>
      </c>
      <c r="I15" s="37">
        <f>'KEEI BAU - Industry'!Y24</f>
        <v>71905470979.692017</v>
      </c>
      <c r="J15" s="37">
        <f>'KEEI BAU - Industry'!Z24</f>
        <v>72444801668.708008</v>
      </c>
      <c r="K15" s="37">
        <f>'KEEI BAU - Industry'!AA24</f>
        <v>72984132357.724121</v>
      </c>
      <c r="L15" s="37">
        <f>'KEEI BAU - Industry'!AB24</f>
        <v>73523463046.740005</v>
      </c>
      <c r="M15" s="37">
        <f>'KEEI BAU - Industry'!AC24</f>
        <v>74150038406.038086</v>
      </c>
      <c r="N15" s="37">
        <f>'KEEI BAU - Industry'!AD24</f>
        <v>74776613765.335938</v>
      </c>
      <c r="O15" s="37">
        <f>'KEEI BAU - Industry'!AE24</f>
        <v>75403189124.634033</v>
      </c>
      <c r="P15" s="37">
        <f>'KEEI BAU - Industry'!AF24</f>
        <v>76029764483.932129</v>
      </c>
      <c r="Q15" s="37">
        <f>'KEEI BAU - Industry'!AG24</f>
        <v>76656339843.229996</v>
      </c>
      <c r="R15" s="37">
        <f>'KEEI BAU - Industry'!AH24</f>
        <v>77171876531.26001</v>
      </c>
      <c r="S15" s="37">
        <f>'KEEI BAU - Industry'!AI24</f>
        <v>77687413219.289917</v>
      </c>
      <c r="T15" s="37">
        <f>'KEEI BAU - Industry'!AJ24</f>
        <v>78202949907.319946</v>
      </c>
      <c r="U15" s="37">
        <f>'KEEI BAU - Industry'!AK24</f>
        <v>78718486595.349976</v>
      </c>
      <c r="V15" s="37">
        <f>'KEEI BAU - Industry'!AL24</f>
        <v>79234023283.380005</v>
      </c>
      <c r="W15" s="37">
        <f>'KEEI BAU - Industry'!AM24</f>
        <v>79897611533.100586</v>
      </c>
      <c r="X15" s="37">
        <f>'KEEI BAU - Industry'!AN24</f>
        <v>80460255536.213867</v>
      </c>
      <c r="Y15" s="37">
        <f>'KEEI BAU - Industry'!AO24</f>
        <v>81022899539.327393</v>
      </c>
      <c r="Z15" s="37">
        <f>'KEEI BAU - Industry'!AP24</f>
        <v>81585543542.440674</v>
      </c>
      <c r="AA15" s="37">
        <f>'KEEI BAU - Industry'!AQ24</f>
        <v>82148187545.554199</v>
      </c>
      <c r="AB15" s="37">
        <f>'KEEI BAU - Industry'!AR24</f>
        <v>82710831548.66748</v>
      </c>
      <c r="AC15" s="37">
        <f>'KEEI BAU - Industry'!AS24</f>
        <v>83273475551.781006</v>
      </c>
      <c r="AD15" s="37">
        <f>'KEEI BAU - Industry'!AT24</f>
        <v>83836119554.894287</v>
      </c>
      <c r="AE15" s="37">
        <f>'KEEI BAU - Industry'!AU24</f>
        <v>84398763558.007568</v>
      </c>
      <c r="AF15" s="37">
        <f>'KEEI BAU - Industry'!AV24</f>
        <v>84961407561.121094</v>
      </c>
    </row>
    <row r="16" spans="1:35">
      <c r="A16" s="4" t="s">
        <v>16</v>
      </c>
      <c r="B16" s="20">
        <f>'KEEI BAU - Industry'!R$17*'Non-ferrous Metals Split'!$G$6</f>
        <v>9277298366.0128326</v>
      </c>
      <c r="C16" s="20">
        <f>'KEEI BAU - Industry'!S$17*'Non-ferrous Metals Split'!$G$6</f>
        <v>9476710427.8666477</v>
      </c>
      <c r="D16" s="20">
        <f>'KEEI BAU - Industry'!T$17*'Non-ferrous Metals Split'!$G$6</f>
        <v>9676122489.7204628</v>
      </c>
      <c r="E16" s="20">
        <f>'KEEI BAU - Industry'!U$17*'Non-ferrous Metals Split'!$G$6</f>
        <v>9875534551.5742779</v>
      </c>
      <c r="F16" s="20">
        <f>'KEEI BAU - Industry'!V$17*'Non-ferrous Metals Split'!$G$6</f>
        <v>10074946613.428093</v>
      </c>
      <c r="G16" s="20">
        <f>'KEEI BAU - Industry'!W$17*'Non-ferrous Metals Split'!$G$6</f>
        <v>10274358675.281916</v>
      </c>
      <c r="H16" s="20">
        <f>'KEEI BAU - Industry'!X$17*'Non-ferrous Metals Split'!$G$6</f>
        <v>10378238447.038321</v>
      </c>
      <c r="I16" s="20">
        <f>'KEEI BAU - Industry'!Y$17*'Non-ferrous Metals Split'!$G$6</f>
        <v>10482118218.794735</v>
      </c>
      <c r="J16" s="20">
        <f>'KEEI BAU - Industry'!Z$17*'Non-ferrous Metals Split'!$G$6</f>
        <v>10585997990.551147</v>
      </c>
      <c r="K16" s="20">
        <f>'KEEI BAU - Industry'!AA$17*'Non-ferrous Metals Split'!$G$6</f>
        <v>10689877762.307537</v>
      </c>
      <c r="L16" s="20">
        <f>'KEEI BAU - Industry'!AB$17*'Non-ferrous Metals Split'!$G$6</f>
        <v>10793757534.06394</v>
      </c>
      <c r="M16" s="20">
        <f>'KEEI BAU - Industry'!AC$17*'Non-ferrous Metals Split'!$G$6</f>
        <v>10852189905.676908</v>
      </c>
      <c r="N16" s="20">
        <f>'KEEI BAU - Industry'!AD$17*'Non-ferrous Metals Split'!$G$6</f>
        <v>10910622277.289894</v>
      </c>
      <c r="O16" s="20">
        <f>'KEEI BAU - Industry'!AE$17*'Non-ferrous Metals Split'!$G$6</f>
        <v>10969054648.902878</v>
      </c>
      <c r="P16" s="20">
        <f>'KEEI BAU - Industry'!AF$17*'Non-ferrous Metals Split'!$G$6</f>
        <v>11027487020.515862</v>
      </c>
      <c r="Q16" s="20">
        <f>'KEEI BAU - Industry'!AG$17*'Non-ferrous Metals Split'!$G$6</f>
        <v>11085919392.12883</v>
      </c>
      <c r="R16" s="20">
        <f>'KEEI BAU - Industry'!AH$17*'Non-ferrous Metals Split'!$G$6</f>
        <v>11111889335.06793</v>
      </c>
      <c r="S16" s="20">
        <f>'KEEI BAU - Industry'!AI$17*'Non-ferrous Metals Split'!$G$6</f>
        <v>11137859278.007027</v>
      </c>
      <c r="T16" s="20">
        <f>'KEEI BAU - Industry'!AJ$17*'Non-ferrous Metals Split'!$G$6</f>
        <v>11163829220.946131</v>
      </c>
      <c r="U16" s="20">
        <f>'KEEI BAU - Industry'!AK$17*'Non-ferrous Metals Split'!$G$6</f>
        <v>11189799163.885235</v>
      </c>
      <c r="V16" s="20">
        <f>'KEEI BAU - Industry'!AL$17*'Non-ferrous Metals Split'!$G$6</f>
        <v>11215769106.824335</v>
      </c>
      <c r="W16" s="20">
        <f>'KEEI BAU - Industry'!AM$17*'Non-ferrous Metals Split'!$G$6</f>
        <v>11285022287.99527</v>
      </c>
      <c r="X16" s="20">
        <f>'KEEI BAU - Industry'!AN$17*'Non-ferrous Metals Split'!$G$6</f>
        <v>11324764170.37178</v>
      </c>
      <c r="Y16" s="20">
        <f>'KEEI BAU - Industry'!AO$17*'Non-ferrous Metals Split'!$G$6</f>
        <v>11364506052.74828</v>
      </c>
      <c r="Z16" s="20">
        <f>'KEEI BAU - Industry'!AP$17*'Non-ferrous Metals Split'!$G$6</f>
        <v>11404247935.124779</v>
      </c>
      <c r="AA16" s="20">
        <f>'KEEI BAU - Industry'!AQ$17*'Non-ferrous Metals Split'!$G$6</f>
        <v>11443989817.501289</v>
      </c>
      <c r="AB16" s="20">
        <f>'KEEI BAU - Industry'!AR$17*'Non-ferrous Metals Split'!$G$6</f>
        <v>11483731699.877789</v>
      </c>
      <c r="AC16" s="20">
        <f>'KEEI BAU - Industry'!AS$17*'Non-ferrous Metals Split'!$G$6</f>
        <v>11523473582.254299</v>
      </c>
      <c r="AD16" s="20">
        <f>'KEEI BAU - Industry'!AT$17*'Non-ferrous Metals Split'!$G$6</f>
        <v>11563215464.630798</v>
      </c>
      <c r="AE16" s="20">
        <f>'KEEI BAU - Industry'!AU$17*'Non-ferrous Metals Split'!$G$6</f>
        <v>11602957347.007298</v>
      </c>
      <c r="AF16" s="20">
        <f>'KEEI BAU - Industry'!AV$17*'Non-ferrous Metals Split'!$G$6</f>
        <v>11642699229.383808</v>
      </c>
    </row>
    <row r="17" spans="1:33">
      <c r="A17" s="4" t="s">
        <v>17</v>
      </c>
      <c r="B17" s="20">
        <f>'KEEI BAU - Industry'!R$17*'Non-ferrous Metals Split'!$G$7</f>
        <v>13389320192.317123</v>
      </c>
      <c r="C17" s="20">
        <f>'KEEI BAU - Industry'!S$17*'Non-ferrous Metals Split'!$G$7</f>
        <v>13677118626.843313</v>
      </c>
      <c r="D17" s="20">
        <f>'KEEI BAU - Industry'!T$17*'Non-ferrous Metals Split'!$G$7</f>
        <v>13964917061.369503</v>
      </c>
      <c r="E17" s="20">
        <f>'KEEI BAU - Industry'!U$17*'Non-ferrous Metals Split'!$G$7</f>
        <v>14252715495.895693</v>
      </c>
      <c r="F17" s="20">
        <f>'KEEI BAU - Industry'!V$17*'Non-ferrous Metals Split'!$G$7</f>
        <v>14540513930.421883</v>
      </c>
      <c r="G17" s="20">
        <f>'KEEI BAU - Industry'!W$17*'Non-ferrous Metals Split'!$G$7</f>
        <v>14828312364.948084</v>
      </c>
      <c r="H17" s="20">
        <f>'KEEI BAU - Industry'!X$17*'Non-ferrous Metals Split'!$G$7</f>
        <v>14978235270.375681</v>
      </c>
      <c r="I17" s="20">
        <f>'KEEI BAU - Industry'!Y$17*'Non-ferrous Metals Split'!$G$7</f>
        <v>15128158175.803288</v>
      </c>
      <c r="J17" s="20">
        <f>'KEEI BAU - Industry'!Z$17*'Non-ferrous Metals Split'!$G$7</f>
        <v>15278081081.230896</v>
      </c>
      <c r="K17" s="20">
        <f>'KEEI BAU - Industry'!AA$17*'Non-ferrous Metals Split'!$G$7</f>
        <v>15428003986.658466</v>
      </c>
      <c r="L17" s="20">
        <f>'KEEI BAU - Industry'!AB$17*'Non-ferrous Metals Split'!$G$7</f>
        <v>15577926892.086061</v>
      </c>
      <c r="M17" s="20">
        <f>'KEEI BAU - Industry'!AC$17*'Non-ferrous Metals Split'!$G$7</f>
        <v>15662258526.389071</v>
      </c>
      <c r="N17" s="20">
        <f>'KEEI BAU - Industry'!AD$17*'Non-ferrous Metals Split'!$G$7</f>
        <v>15746590160.692101</v>
      </c>
      <c r="O17" s="20">
        <f>'KEEI BAU - Industry'!AE$17*'Non-ferrous Metals Split'!$G$7</f>
        <v>15830921794.995132</v>
      </c>
      <c r="P17" s="20">
        <f>'KEEI BAU - Industry'!AF$17*'Non-ferrous Metals Split'!$G$7</f>
        <v>15915253429.298164</v>
      </c>
      <c r="Q17" s="20">
        <f>'KEEI BAU - Industry'!AG$17*'Non-ferrous Metals Split'!$G$7</f>
        <v>15999585063.601173</v>
      </c>
      <c r="R17" s="20">
        <f>'KEEI BAU - Industry'!AH$17*'Non-ferrous Metals Split'!$G$7</f>
        <v>16037065789.958071</v>
      </c>
      <c r="S17" s="20">
        <f>'KEEI BAU - Industry'!AI$17*'Non-ferrous Metals Split'!$G$7</f>
        <v>16074546516.314964</v>
      </c>
      <c r="T17" s="20">
        <f>'KEEI BAU - Industry'!AJ$17*'Non-ferrous Metals Split'!$G$7</f>
        <v>16112027242.671865</v>
      </c>
      <c r="U17" s="20">
        <f>'KEEI BAU - Industry'!AK$17*'Non-ferrous Metals Split'!$G$7</f>
        <v>16149507969.028767</v>
      </c>
      <c r="V17" s="20">
        <f>'KEEI BAU - Industry'!AL$17*'Non-ferrous Metals Split'!$G$7</f>
        <v>16186988695.385664</v>
      </c>
      <c r="W17" s="20">
        <f>'KEEI BAU - Industry'!AM$17*'Non-ferrous Metals Split'!$G$7</f>
        <v>16286937299.004059</v>
      </c>
      <c r="X17" s="20">
        <f>'KEEI BAU - Industry'!AN$17*'Non-ferrous Metals Split'!$G$7</f>
        <v>16344294168.125992</v>
      </c>
      <c r="Y17" s="20">
        <f>'KEEI BAU - Industry'!AO$17*'Non-ferrous Metals Split'!$G$7</f>
        <v>16401651037.247906</v>
      </c>
      <c r="Z17" s="20">
        <f>'KEEI BAU - Industry'!AP$17*'Non-ferrous Metals Split'!$G$7</f>
        <v>16459007906.36982</v>
      </c>
      <c r="AA17" s="20">
        <f>'KEEI BAU - Industry'!AQ$17*'Non-ferrous Metals Split'!$G$7</f>
        <v>16516364775.491753</v>
      </c>
      <c r="AB17" s="20">
        <f>'KEEI BAU - Industry'!AR$17*'Non-ferrous Metals Split'!$G$7</f>
        <v>16573721644.613667</v>
      </c>
      <c r="AC17" s="20">
        <f>'KEEI BAU - Industry'!AS$17*'Non-ferrous Metals Split'!$G$7</f>
        <v>16631078513.7356</v>
      </c>
      <c r="AD17" s="20">
        <f>'KEEI BAU - Industry'!AT$17*'Non-ferrous Metals Split'!$G$7</f>
        <v>16688435382.857513</v>
      </c>
      <c r="AE17" s="20">
        <f>'KEEI BAU - Industry'!AU$17*'Non-ferrous Metals Split'!$G$7</f>
        <v>16745792251.979427</v>
      </c>
      <c r="AF17" s="20">
        <f>'KEEI BAU - Industry'!AV$17*'Non-ferrous Metals Split'!$G$7</f>
        <v>16803149121.10136</v>
      </c>
    </row>
    <row r="18" spans="1:33">
      <c r="A18" s="4" t="s">
        <v>18</v>
      </c>
      <c r="B18" s="20">
        <f>'KEEI BAU - Industry'!R$31*'Machinery Split'!$G6</f>
        <v>40886717089.7575</v>
      </c>
      <c r="C18" s="20">
        <f>'KEEI BAU - Industry'!S$31*'Machinery Split'!$G6</f>
        <v>41297703186.012886</v>
      </c>
      <c r="D18" s="20">
        <f>'KEEI BAU - Industry'!T$31*'Machinery Split'!$G6</f>
        <v>41708689282.268272</v>
      </c>
      <c r="E18" s="20">
        <f>'KEEI BAU - Industry'!U$31*'Machinery Split'!$G6</f>
        <v>42119675378.523537</v>
      </c>
      <c r="F18" s="20">
        <f>'KEEI BAU - Industry'!V$31*'Machinery Split'!$G6</f>
        <v>42530661474.778923</v>
      </c>
      <c r="G18" s="20">
        <f>'KEEI BAU - Industry'!W$31*'Machinery Split'!$G6</f>
        <v>42941647571.034195</v>
      </c>
      <c r="H18" s="20">
        <f>'KEEI BAU - Industry'!X$31*'Machinery Split'!$G6</f>
        <v>43825740315.143608</v>
      </c>
      <c r="I18" s="20">
        <f>'KEEI BAU - Industry'!Y$31*'Machinery Split'!$G6</f>
        <v>44709833059.253288</v>
      </c>
      <c r="J18" s="20">
        <f>'KEEI BAU - Industry'!Z$31*'Machinery Split'!$G6</f>
        <v>45593925803.362717</v>
      </c>
      <c r="K18" s="20">
        <f>'KEEI BAU - Industry'!AA$31*'Machinery Split'!$G6</f>
        <v>46478018547.472397</v>
      </c>
      <c r="L18" s="20">
        <f>'KEEI BAU - Industry'!AB$31*'Machinery Split'!$G6</f>
        <v>47362111291.581825</v>
      </c>
      <c r="M18" s="20">
        <f>'KEEI BAU - Industry'!AC$31*'Machinery Split'!$G6</f>
        <v>48172869153.691635</v>
      </c>
      <c r="N18" s="20">
        <f>'KEEI BAU - Industry'!AD$31*'Machinery Split'!$G6</f>
        <v>48983627015.801186</v>
      </c>
      <c r="O18" s="20">
        <f>'KEEI BAU - Industry'!AE$31*'Machinery Split'!$G6</f>
        <v>49794384877.910988</v>
      </c>
      <c r="P18" s="20">
        <f>'KEEI BAU - Industry'!AF$31*'Machinery Split'!$G6</f>
        <v>50605142740.020538</v>
      </c>
      <c r="Q18" s="20">
        <f>'KEEI BAU - Industry'!AG$31*'Machinery Split'!$G6</f>
        <v>51415900602.130127</v>
      </c>
      <c r="R18" s="20">
        <f>'KEEI BAU - Industry'!AH$31*'Machinery Split'!$G6</f>
        <v>52267400065.350746</v>
      </c>
      <c r="S18" s="20">
        <f>'KEEI BAU - Industry'!AI$31*'Machinery Split'!$G6</f>
        <v>53118899528.571396</v>
      </c>
      <c r="T18" s="20">
        <f>'KEEI BAU - Industry'!AJ$31*'Machinery Split'!$G6</f>
        <v>53970398991.792046</v>
      </c>
      <c r="U18" s="20">
        <f>'KEEI BAU - Industry'!AK$31*'Machinery Split'!$G6</f>
        <v>54821898455.012695</v>
      </c>
      <c r="V18" s="20">
        <f>'KEEI BAU - Industry'!AL$31*'Machinery Split'!$G6</f>
        <v>55673397918.233612</v>
      </c>
      <c r="W18" s="20">
        <f>'KEEI BAU - Industry'!AM$31*'Machinery Split'!$G6</f>
        <v>56470575246.639366</v>
      </c>
      <c r="X18" s="20">
        <f>'KEEI BAU - Industry'!AN$31*'Machinery Split'!$G6</f>
        <v>57304790394.237045</v>
      </c>
      <c r="Y18" s="20">
        <f>'KEEI BAU - Industry'!AO$31*'Machinery Split'!$G6</f>
        <v>58139005541.834969</v>
      </c>
      <c r="Z18" s="20">
        <f>'KEEI BAU - Industry'!AP$31*'Machinery Split'!$G6</f>
        <v>58973220689.432648</v>
      </c>
      <c r="AA18" s="20">
        <f>'KEEI BAU - Industry'!AQ$31*'Machinery Split'!$G6</f>
        <v>59807435837.030579</v>
      </c>
      <c r="AB18" s="20">
        <f>'KEEI BAU - Industry'!AR$31*'Machinery Split'!$G6</f>
        <v>60641650984.62825</v>
      </c>
      <c r="AC18" s="20">
        <f>'KEEI BAU - Industry'!AS$31*'Machinery Split'!$G6</f>
        <v>61475866132.226181</v>
      </c>
      <c r="AD18" s="20">
        <f>'KEEI BAU - Industry'!AT$31*'Machinery Split'!$G6</f>
        <v>62310081279.82386</v>
      </c>
      <c r="AE18" s="20">
        <f>'KEEI BAU - Industry'!AU$31*'Machinery Split'!$G6</f>
        <v>63144296427.421532</v>
      </c>
      <c r="AF18" s="20">
        <f>'KEEI BAU - Industry'!AV$31*'Machinery Split'!$G6</f>
        <v>63978511575.019463</v>
      </c>
    </row>
    <row r="19" spans="1:33">
      <c r="A19" s="4" t="s">
        <v>19</v>
      </c>
      <c r="B19" s="20">
        <f>'KEEI BAU - Industry'!R$31*'Machinery Split'!$G7</f>
        <v>6015879381.7172108</v>
      </c>
      <c r="C19" s="20">
        <f>'KEEI BAU - Industry'!S$31*'Machinery Split'!$G7</f>
        <v>6076349944.2524118</v>
      </c>
      <c r="D19" s="20">
        <f>'KEEI BAU - Industry'!T$31*'Machinery Split'!$G7</f>
        <v>6136820506.787612</v>
      </c>
      <c r="E19" s="20">
        <f>'KEEI BAU - Industry'!U$31*'Machinery Split'!$G7</f>
        <v>6197291069.322794</v>
      </c>
      <c r="F19" s="20">
        <f>'KEEI BAU - Industry'!V$31*'Machinery Split'!$G7</f>
        <v>6257761631.8579941</v>
      </c>
      <c r="G19" s="20">
        <f>'KEEI BAU - Industry'!W$31*'Machinery Split'!$G7</f>
        <v>6318232194.393178</v>
      </c>
      <c r="H19" s="20">
        <f>'KEEI BAU - Industry'!X$31*'Machinery Split'!$G7</f>
        <v>6448313445.4541979</v>
      </c>
      <c r="I19" s="20">
        <f>'KEEI BAU - Industry'!Y$31*'Machinery Split'!$G7</f>
        <v>6578394696.5152559</v>
      </c>
      <c r="J19" s="20">
        <f>'KEEI BAU - Industry'!Z$31*'Machinery Split'!$G7</f>
        <v>6708475947.5762777</v>
      </c>
      <c r="K19" s="20">
        <f>'KEEI BAU - Industry'!AA$31*'Machinery Split'!$G7</f>
        <v>6838557198.6373358</v>
      </c>
      <c r="L19" s="20">
        <f>'KEEI BAU - Industry'!AB$31*'Machinery Split'!$G7</f>
        <v>6968638449.6983576</v>
      </c>
      <c r="M19" s="20">
        <f>'KEEI BAU - Industry'!AC$31*'Machinery Split'!$G7</f>
        <v>7087929550.9018173</v>
      </c>
      <c r="N19" s="20">
        <f>'KEEI BAU - Industry'!AD$31*'Machinery Split'!$G7</f>
        <v>7207220652.1052399</v>
      </c>
      <c r="O19" s="20">
        <f>'KEEI BAU - Industry'!AE$31*'Machinery Split'!$G7</f>
        <v>7326511753.3086996</v>
      </c>
      <c r="P19" s="20">
        <f>'KEEI BAU - Industry'!AF$31*'Machinery Split'!$G7</f>
        <v>7445802854.5121231</v>
      </c>
      <c r="Q19" s="20">
        <f>'KEEI BAU - Industry'!AG$31*'Machinery Split'!$G7</f>
        <v>7565093955.7155504</v>
      </c>
      <c r="R19" s="20">
        <f>'KEEI BAU - Industry'!AH$31*'Machinery Split'!$G7</f>
        <v>7690379584.6176424</v>
      </c>
      <c r="S19" s="20">
        <f>'KEEI BAU - Industry'!AI$31*'Machinery Split'!$G7</f>
        <v>7815665213.5197401</v>
      </c>
      <c r="T19" s="20">
        <f>'KEEI BAU - Industry'!AJ$31*'Machinery Split'!$G7</f>
        <v>7940950842.4218369</v>
      </c>
      <c r="U19" s="20">
        <f>'KEEI BAU - Industry'!AK$31*'Machinery Split'!$G7</f>
        <v>8066236471.3239336</v>
      </c>
      <c r="V19" s="20">
        <f>'KEEI BAU - Industry'!AL$31*'Machinery Split'!$G7</f>
        <v>8191522100.2260704</v>
      </c>
      <c r="W19" s="20">
        <f>'KEEI BAU - Industry'!AM$31*'Machinery Split'!$G7</f>
        <v>8308815025.5299206</v>
      </c>
      <c r="X19" s="20">
        <f>'KEEI BAU - Industry'!AN$31*'Machinery Split'!$G7</f>
        <v>8431557521.4689312</v>
      </c>
      <c r="Y19" s="20">
        <f>'KEEI BAU - Industry'!AO$31*'Machinery Split'!$G7</f>
        <v>8554300017.407979</v>
      </c>
      <c r="Z19" s="20">
        <f>'KEEI BAU - Industry'!AP$31*'Machinery Split'!$G7</f>
        <v>8677042513.3469906</v>
      </c>
      <c r="AA19" s="20">
        <f>'KEEI BAU - Industry'!AQ$31*'Machinery Split'!$G7</f>
        <v>8799785009.2860374</v>
      </c>
      <c r="AB19" s="20">
        <f>'KEEI BAU - Industry'!AR$31*'Machinery Split'!$G7</f>
        <v>8922527505.2250481</v>
      </c>
      <c r="AC19" s="20">
        <f>'KEEI BAU - Industry'!AS$31*'Machinery Split'!$G7</f>
        <v>9045270001.1640968</v>
      </c>
      <c r="AD19" s="20">
        <f>'KEEI BAU - Industry'!AT$31*'Machinery Split'!$G7</f>
        <v>9168012497.1031075</v>
      </c>
      <c r="AE19" s="20">
        <f>'KEEI BAU - Industry'!AU$31*'Machinery Split'!$G7</f>
        <v>9290754993.0421181</v>
      </c>
      <c r="AF19" s="20">
        <f>'KEEI BAU - Industry'!AV$31*'Machinery Split'!$G7</f>
        <v>9413497488.9811649</v>
      </c>
    </row>
    <row r="20" spans="1:33">
      <c r="A20" s="4" t="s">
        <v>20</v>
      </c>
      <c r="B20" s="20">
        <f>'KEEI BAU - Industry'!R$31*'Machinery Split'!$G8</f>
        <v>4780442848.11654</v>
      </c>
      <c r="C20" s="20">
        <f>'KEEI BAU - Industry'!S$31*'Machinery Split'!$G8</f>
        <v>4828495019.6862535</v>
      </c>
      <c r="D20" s="20">
        <f>'KEEI BAU - Industry'!T$31*'Machinery Split'!$G8</f>
        <v>4876547191.2559681</v>
      </c>
      <c r="E20" s="20">
        <f>'KEEI BAU - Industry'!U$31*'Machinery Split'!$G8</f>
        <v>4924599362.8256683</v>
      </c>
      <c r="F20" s="20">
        <f>'KEEI BAU - Industry'!V$31*'Machinery Split'!$G8</f>
        <v>4972651534.3953819</v>
      </c>
      <c r="G20" s="20">
        <f>'KEEI BAU - Industry'!W$31*'Machinery Split'!$G8</f>
        <v>5020703705.9650841</v>
      </c>
      <c r="H20" s="20">
        <f>'KEEI BAU - Industry'!X$31*'Machinery Split'!$G8</f>
        <v>5124071135.2055283</v>
      </c>
      <c r="I20" s="20">
        <f>'KEEI BAU - Industry'!Y$31*'Machinery Split'!$G8</f>
        <v>5227438564.4460039</v>
      </c>
      <c r="J20" s="20">
        <f>'KEEI BAU - Industry'!Z$31*'Machinery Split'!$G8</f>
        <v>5330805993.68645</v>
      </c>
      <c r="K20" s="20">
        <f>'KEEI BAU - Industry'!AA$31*'Machinery Split'!$G8</f>
        <v>5434173422.9269247</v>
      </c>
      <c r="L20" s="20">
        <f>'KEEI BAU - Industry'!AB$31*'Machinery Split'!$G8</f>
        <v>5537540852.1673708</v>
      </c>
      <c r="M20" s="20">
        <f>'KEEI BAU - Industry'!AC$31*'Machinery Split'!$G8</f>
        <v>5632334024.6044893</v>
      </c>
      <c r="N20" s="20">
        <f>'KEEI BAU - Industry'!AD$31*'Machinery Split'!$G8</f>
        <v>5727127197.0415792</v>
      </c>
      <c r="O20" s="20">
        <f>'KEEI BAU - Industry'!AE$31*'Machinery Split'!$G8</f>
        <v>5821920369.4786978</v>
      </c>
      <c r="P20" s="20">
        <f>'KEEI BAU - Industry'!AF$31*'Machinery Split'!$G8</f>
        <v>5916713541.9157867</v>
      </c>
      <c r="Q20" s="20">
        <f>'KEEI BAU - Industry'!AG$31*'Machinery Split'!$G8</f>
        <v>6011506714.3528795</v>
      </c>
      <c r="R20" s="20">
        <f>'KEEI BAU - Industry'!AH$31*'Machinery Split'!$G8</f>
        <v>6111063362.7918367</v>
      </c>
      <c r="S20" s="20">
        <f>'KEEI BAU - Industry'!AI$31*'Machinery Split'!$G8</f>
        <v>6210620011.2307978</v>
      </c>
      <c r="T20" s="20">
        <f>'KEEI BAU - Industry'!AJ$31*'Machinery Split'!$G8</f>
        <v>6310176659.6697578</v>
      </c>
      <c r="U20" s="20">
        <f>'KEEI BAU - Industry'!AK$31*'Machinery Split'!$G8</f>
        <v>6409733308.1087189</v>
      </c>
      <c r="V20" s="20">
        <f>'KEEI BAU - Industry'!AL$31*'Machinery Split'!$G8</f>
        <v>6509289956.5477104</v>
      </c>
      <c r="W20" s="20">
        <f>'KEEI BAU - Industry'!AM$31*'Machinery Split'!$G8</f>
        <v>6602495303.6508312</v>
      </c>
      <c r="X20" s="20">
        <f>'KEEI BAU - Industry'!AN$31*'Machinery Split'!$G8</f>
        <v>6700031083.4829273</v>
      </c>
      <c r="Y20" s="20">
        <f>'KEEI BAU - Industry'!AO$31*'Machinery Split'!$G8</f>
        <v>6797566863.315053</v>
      </c>
      <c r="Z20" s="20">
        <f>'KEEI BAU - Industry'!AP$31*'Machinery Split'!$G8</f>
        <v>6895102643.1471491</v>
      </c>
      <c r="AA20" s="20">
        <f>'KEEI BAU - Industry'!AQ$31*'Machinery Split'!$G8</f>
        <v>6992638422.9792747</v>
      </c>
      <c r="AB20" s="20">
        <f>'KEEI BAU - Industry'!AR$31*'Machinery Split'!$G8</f>
        <v>7090174202.8113718</v>
      </c>
      <c r="AC20" s="20">
        <f>'KEEI BAU - Industry'!AS$31*'Machinery Split'!$G8</f>
        <v>7187709982.6434975</v>
      </c>
      <c r="AD20" s="20">
        <f>'KEEI BAU - Industry'!AT$31*'Machinery Split'!$G8</f>
        <v>7285245762.4755936</v>
      </c>
      <c r="AE20" s="20">
        <f>'KEEI BAU - Industry'!AU$31*'Machinery Split'!$G8</f>
        <v>7382781542.3076897</v>
      </c>
      <c r="AF20" s="20">
        <f>'KEEI BAU - Industry'!AV$31*'Machinery Split'!$G8</f>
        <v>7480317322.1398153</v>
      </c>
    </row>
    <row r="21" spans="1:33">
      <c r="A21" s="4" t="s">
        <v>21</v>
      </c>
      <c r="B21" s="20">
        <f>'KEEI BAU - Industry'!R$31*'Machinery Split'!$G9</f>
        <v>25115654871.507988</v>
      </c>
      <c r="C21" s="20">
        <f>'KEEI BAU - Industry'!S$31*'Machinery Split'!$G9</f>
        <v>25368113021.373108</v>
      </c>
      <c r="D21" s="20">
        <f>'KEEI BAU - Industry'!T$31*'Machinery Split'!$G9</f>
        <v>25620571171.238224</v>
      </c>
      <c r="E21" s="20">
        <f>'KEEI BAU - Industry'!U$31*'Machinery Split'!$G9</f>
        <v>25873029321.103264</v>
      </c>
      <c r="F21" s="20">
        <f>'KEEI BAU - Industry'!V$31*'Machinery Split'!$G9</f>
        <v>26125487470.96838</v>
      </c>
      <c r="G21" s="20">
        <f>'KEEI BAU - Industry'!W$31*'Machinery Split'!$G9</f>
        <v>26377945620.833431</v>
      </c>
      <c r="H21" s="20">
        <f>'KEEI BAU - Industry'!X$31*'Machinery Split'!$G9</f>
        <v>26921020971.850521</v>
      </c>
      <c r="I21" s="20">
        <f>'KEEI BAU - Industry'!Y$31*'Machinery Split'!$G9</f>
        <v>27464096322.867771</v>
      </c>
      <c r="J21" s="20">
        <f>'KEEI BAU - Industry'!Z$31*'Machinery Split'!$G9</f>
        <v>28007171673.884872</v>
      </c>
      <c r="K21" s="20">
        <f>'KEEI BAU - Industry'!AA$31*'Machinery Split'!$G9</f>
        <v>28550247024.902122</v>
      </c>
      <c r="L21" s="20">
        <f>'KEEI BAU - Industry'!AB$31*'Machinery Split'!$G9</f>
        <v>29093322375.919224</v>
      </c>
      <c r="M21" s="20">
        <f>'KEEI BAU - Industry'!AC$31*'Machinery Split'!$G9</f>
        <v>29591350001.967304</v>
      </c>
      <c r="N21" s="20">
        <f>'KEEI BAU - Industry'!AD$31*'Machinery Split'!$G9</f>
        <v>30089377628.015232</v>
      </c>
      <c r="O21" s="20">
        <f>'KEEI BAU - Industry'!AE$31*'Machinery Split'!$G9</f>
        <v>30587405254.063316</v>
      </c>
      <c r="P21" s="20">
        <f>'KEEI BAU - Industry'!AF$31*'Machinery Split'!$G9</f>
        <v>31085432880.111244</v>
      </c>
      <c r="Q21" s="20">
        <f>'KEEI BAU - Industry'!AG$31*'Machinery Split'!$G9</f>
        <v>31583460506.159191</v>
      </c>
      <c r="R21" s="20">
        <f>'KEEI BAU - Industry'!AH$31*'Machinery Split'!$G9</f>
        <v>32106514646.078896</v>
      </c>
      <c r="S21" s="20">
        <f>'KEEI BAU - Industry'!AI$31*'Machinery Split'!$G9</f>
        <v>32629568785.998619</v>
      </c>
      <c r="T21" s="20">
        <f>'KEEI BAU - Industry'!AJ$31*'Machinery Split'!$G9</f>
        <v>33152622925.918343</v>
      </c>
      <c r="U21" s="20">
        <f>'KEEI BAU - Industry'!AK$31*'Machinery Split'!$G9</f>
        <v>33675677065.838066</v>
      </c>
      <c r="V21" s="20">
        <f>'KEEI BAU - Industry'!AL$31*'Machinery Split'!$G9</f>
        <v>34198731205.757954</v>
      </c>
      <c r="W21" s="20">
        <f>'KEEI BAU - Industry'!AM$31*'Machinery Split'!$G9</f>
        <v>34688416660.515221</v>
      </c>
      <c r="X21" s="20">
        <f>'KEEI BAU - Industry'!AN$31*'Machinery Split'!$G9</f>
        <v>35200853491.519585</v>
      </c>
      <c r="Y21" s="20">
        <f>'KEEI BAU - Industry'!AO$31*'Machinery Split'!$G9</f>
        <v>35713290322.524109</v>
      </c>
      <c r="Z21" s="20">
        <f>'KEEI BAU - Industry'!AP$31*'Machinery Split'!$G9</f>
        <v>36225727153.528473</v>
      </c>
      <c r="AA21" s="20">
        <f>'KEEI BAU - Industry'!AQ$31*'Machinery Split'!$G9</f>
        <v>36738163984.53299</v>
      </c>
      <c r="AB21" s="20">
        <f>'KEEI BAU - Industry'!AR$31*'Machinery Split'!$G9</f>
        <v>37250600815.537354</v>
      </c>
      <c r="AC21" s="20">
        <f>'KEEI BAU - Industry'!AS$31*'Machinery Split'!$G9</f>
        <v>37763037646.541878</v>
      </c>
      <c r="AD21" s="20">
        <f>'KEEI BAU - Industry'!AT$31*'Machinery Split'!$G9</f>
        <v>38275474477.546242</v>
      </c>
      <c r="AE21" s="20">
        <f>'KEEI BAU - Industry'!AU$31*'Machinery Split'!$G9</f>
        <v>38787911308.550606</v>
      </c>
      <c r="AF21" s="20">
        <f>'KEEI BAU - Industry'!AV$31*'Machinery Split'!$G9</f>
        <v>39300348139.555122</v>
      </c>
    </row>
    <row r="22" spans="1:33">
      <c r="A22" s="4" t="s">
        <v>22</v>
      </c>
      <c r="B22" s="20">
        <f>'KEEI BAU - Industry'!R$31*'Machinery Split'!$G10</f>
        <v>2797145623.5528536</v>
      </c>
      <c r="C22" s="20">
        <f>'KEEI BAU - Industry'!S$31*'Machinery Split'!$G10</f>
        <v>2825262039.8931084</v>
      </c>
      <c r="D22" s="20">
        <f>'KEEI BAU - Industry'!T$31*'Machinery Split'!$G10</f>
        <v>2853378456.2333632</v>
      </c>
      <c r="E22" s="20">
        <f>'KEEI BAU - Industry'!U$31*'Machinery Split'!$G10</f>
        <v>2881494872.5736089</v>
      </c>
      <c r="F22" s="20">
        <f>'KEEI BAU - Industry'!V$31*'Machinery Split'!$G10</f>
        <v>2909611288.9138637</v>
      </c>
      <c r="G22" s="20">
        <f>'KEEI BAU - Industry'!W$31*'Machinery Split'!$G10</f>
        <v>2937727705.2541108</v>
      </c>
      <c r="H22" s="20">
        <f>'KEEI BAU - Industry'!X$31*'Machinery Split'!$G10</f>
        <v>2998210334.4799232</v>
      </c>
      <c r="I22" s="20">
        <f>'KEEI BAU - Industry'!Y$31*'Machinery Split'!$G10</f>
        <v>3058692963.7057533</v>
      </c>
      <c r="J22" s="20">
        <f>'KEEI BAU - Industry'!Z$31*'Machinery Split'!$G10</f>
        <v>3119175592.9315667</v>
      </c>
      <c r="K22" s="20">
        <f>'KEEI BAU - Industry'!AA$31*'Machinery Split'!$G10</f>
        <v>3179658222.1573968</v>
      </c>
      <c r="L22" s="20">
        <f>'KEEI BAU - Industry'!AB$31*'Machinery Split'!$G10</f>
        <v>3240140851.3832102</v>
      </c>
      <c r="M22" s="20">
        <f>'KEEI BAU - Industry'!AC$31*'Machinery Split'!$G10</f>
        <v>3295606488.3230271</v>
      </c>
      <c r="N22" s="20">
        <f>'KEEI BAU - Industry'!AD$31*'Machinery Split'!$G10</f>
        <v>3351072125.2628269</v>
      </c>
      <c r="O22" s="20">
        <f>'KEEI BAU - Industry'!AE$31*'Machinery Split'!$G10</f>
        <v>3406537762.2026443</v>
      </c>
      <c r="P22" s="20">
        <f>'KEEI BAU - Industry'!AF$31*'Machinery Split'!$G10</f>
        <v>3462003399.1424441</v>
      </c>
      <c r="Q22" s="20">
        <f>'KEEI BAU - Industry'!AG$31*'Machinery Split'!$G10</f>
        <v>3517469036.0822463</v>
      </c>
      <c r="R22" s="20">
        <f>'KEEI BAU - Industry'!AH$31*'Machinery Split'!$G10</f>
        <v>3575721890.9587221</v>
      </c>
      <c r="S22" s="20">
        <f>'KEEI BAU - Industry'!AI$31*'Machinery Split'!$G10</f>
        <v>3633974745.8351998</v>
      </c>
      <c r="T22" s="20">
        <f>'KEEI BAU - Industry'!AJ$31*'Machinery Split'!$G10</f>
        <v>3692227600.7116776</v>
      </c>
      <c r="U22" s="20">
        <f>'KEEI BAU - Industry'!AK$31*'Machinery Split'!$G10</f>
        <v>3750480455.5881553</v>
      </c>
      <c r="V22" s="20">
        <f>'KEEI BAU - Industry'!AL$31*'Machinery Split'!$G10</f>
        <v>3808733310.4646511</v>
      </c>
      <c r="W22" s="20">
        <f>'KEEI BAU - Industry'!AM$31*'Machinery Split'!$G10</f>
        <v>3863269874.7588849</v>
      </c>
      <c r="X22" s="20">
        <f>'KEEI BAU - Industry'!AN$31*'Machinery Split'!$G10</f>
        <v>3920340273.5410089</v>
      </c>
      <c r="Y22" s="20">
        <f>'KEEI BAU - Industry'!AO$31*'Machinery Split'!$G10</f>
        <v>3977410672.3231502</v>
      </c>
      <c r="Z22" s="20">
        <f>'KEEI BAU - Industry'!AP$31*'Machinery Split'!$G10</f>
        <v>4034481071.1052737</v>
      </c>
      <c r="AA22" s="20">
        <f>'KEEI BAU - Industry'!AQ$31*'Machinery Split'!$G10</f>
        <v>4091551469.8874149</v>
      </c>
      <c r="AB22" s="20">
        <f>'KEEI BAU - Industry'!AR$31*'Machinery Split'!$G10</f>
        <v>4148621868.669539</v>
      </c>
      <c r="AC22" s="20">
        <f>'KEEI BAU - Industry'!AS$31*'Machinery Split'!$G10</f>
        <v>4205692267.4516797</v>
      </c>
      <c r="AD22" s="20">
        <f>'KEEI BAU - Industry'!AT$31*'Machinery Split'!$G10</f>
        <v>4262762666.2338037</v>
      </c>
      <c r="AE22" s="20">
        <f>'KEEI BAU - Industry'!AU$31*'Machinery Split'!$G10</f>
        <v>4319833065.0159273</v>
      </c>
      <c r="AF22" s="20">
        <f>'KEEI BAU - Industry'!AV$31*'Machinery Split'!$G10</f>
        <v>4376903463.798069</v>
      </c>
    </row>
    <row r="23" spans="1:33">
      <c r="A23" s="4" t="s">
        <v>23</v>
      </c>
      <c r="B23" s="20">
        <f>'KEEI BAU - Industry'!R$38*'Others Split'!$G$14</f>
        <v>13735891026.273489</v>
      </c>
      <c r="C23" s="20">
        <f>'KEEI BAU - Industry'!S$38*'Others Split'!$G$14</f>
        <v>13954033692.612829</v>
      </c>
      <c r="D23" s="20">
        <f>'KEEI BAU - Industry'!T$38*'Others Split'!$G$14</f>
        <v>14172176358.952093</v>
      </c>
      <c r="E23" s="20">
        <f>'KEEI BAU - Industry'!U$38*'Others Split'!$G$14</f>
        <v>14390319025.291433</v>
      </c>
      <c r="F23" s="20">
        <f>'KEEI BAU - Industry'!V$38*'Others Split'!$G$14</f>
        <v>14608461691.630774</v>
      </c>
      <c r="G23" s="20">
        <f>'KEEI BAU - Industry'!W$38*'Others Split'!$G$14</f>
        <v>14826604357.970074</v>
      </c>
      <c r="H23" s="20">
        <f>'KEEI BAU - Industry'!X$38*'Others Split'!$G$14</f>
        <v>15078292514.671556</v>
      </c>
      <c r="I23" s="20">
        <f>'KEEI BAU - Industry'!Y$38*'Others Split'!$G$14</f>
        <v>15329980671.372919</v>
      </c>
      <c r="J23" s="20">
        <f>'KEEI BAU - Industry'!Z$38*'Others Split'!$G$14</f>
        <v>15581668828.07436</v>
      </c>
      <c r="K23" s="20">
        <f>'KEEI BAU - Industry'!AA$38*'Others Split'!$G$14</f>
        <v>15833356984.775801</v>
      </c>
      <c r="L23" s="20">
        <f>'KEEI BAU - Industry'!AB$38*'Others Split'!$G$14</f>
        <v>16085045141.477234</v>
      </c>
      <c r="M23" s="20">
        <f>'KEEI BAU - Industry'!AC$38*'Others Split'!$G$14</f>
        <v>16348231741.885855</v>
      </c>
      <c r="N23" s="20">
        <f>'KEEI BAU - Industry'!AD$38*'Others Split'!$G$14</f>
        <v>16611418342.29447</v>
      </c>
      <c r="O23" s="20">
        <f>'KEEI BAU - Industry'!AE$38*'Others Split'!$G$14</f>
        <v>16874604942.703005</v>
      </c>
      <c r="P23" s="20">
        <f>'KEEI BAU - Industry'!AF$38*'Others Split'!$G$14</f>
        <v>17137791543.111618</v>
      </c>
      <c r="Q23" s="20">
        <f>'KEEI BAU - Industry'!AG$38*'Others Split'!$G$14</f>
        <v>17400978143.520241</v>
      </c>
      <c r="R23" s="20">
        <f>'KEEI BAU - Industry'!AH$38*'Others Split'!$G$14</f>
        <v>17699937679.906658</v>
      </c>
      <c r="S23" s="20">
        <f>'KEEI BAU - Industry'!AI$38*'Others Split'!$G$14</f>
        <v>17998897216.293163</v>
      </c>
      <c r="T23" s="20">
        <f>'KEEI BAU - Industry'!AJ$38*'Others Split'!$G$14</f>
        <v>18297856752.679588</v>
      </c>
      <c r="U23" s="20">
        <f>'KEEI BAU - Industry'!AK$38*'Others Split'!$G$14</f>
        <v>18596816289.06609</v>
      </c>
      <c r="V23" s="20">
        <f>'KEEI BAU - Industry'!AL$38*'Others Split'!$G$14</f>
        <v>18895775825.452587</v>
      </c>
      <c r="W23" s="20">
        <f>'KEEI BAU - Industry'!AM$38*'Others Split'!$G$14</f>
        <v>19147038113.868526</v>
      </c>
      <c r="X23" s="20">
        <f>'KEEI BAU - Industry'!AN$38*'Others Split'!$G$14</f>
        <v>19430821253.173397</v>
      </c>
      <c r="Y23" s="20">
        <f>'KEEI BAU - Industry'!AO$38*'Others Split'!$G$14</f>
        <v>19714604392.478352</v>
      </c>
      <c r="Z23" s="20">
        <f>'KEEI BAU - Industry'!AP$38*'Others Split'!$G$14</f>
        <v>19998387531.783302</v>
      </c>
      <c r="AA23" s="20">
        <f>'KEEI BAU - Industry'!AQ$38*'Others Split'!$G$14</f>
        <v>20282170671.088253</v>
      </c>
      <c r="AB23" s="20">
        <f>'KEEI BAU - Industry'!AR$38*'Others Split'!$G$14</f>
        <v>20565953810.393204</v>
      </c>
      <c r="AC23" s="20">
        <f>'KEEI BAU - Industry'!AS$38*'Others Split'!$G$14</f>
        <v>20849736949.698154</v>
      </c>
      <c r="AD23" s="20">
        <f>'KEEI BAU - Industry'!AT$38*'Others Split'!$G$14</f>
        <v>21133520089.003105</v>
      </c>
      <c r="AE23" s="20">
        <f>'KEEI BAU - Industry'!AU$38*'Others Split'!$G$14</f>
        <v>21417303228.308056</v>
      </c>
      <c r="AF23" s="20">
        <f>'KEEI BAU - Industry'!AV$38*'Others Split'!$G$14</f>
        <v>21701086367.613007</v>
      </c>
    </row>
    <row r="24" spans="1:33">
      <c r="A24" s="4" t="s">
        <v>24</v>
      </c>
      <c r="B24" s="185">
        <f>-SUM('2019 KESIS Energy Balance'!Q44:R44)*'KEEI BAU - Industry'!$A$44/1000*(1+'KEEI BAU - Gas Supply'!R9)</f>
        <v>4617163393.3785238</v>
      </c>
      <c r="C24" s="185">
        <f>B24*(1+'KEEI BAU - Gas Supply'!S9)</f>
        <v>4649857303.4478159</v>
      </c>
      <c r="D24" s="185">
        <f>C24*(1+'KEEI BAU - Gas Supply'!T9)</f>
        <v>4682551213.5170994</v>
      </c>
      <c r="E24" s="185">
        <f>D24*(1+'KEEI BAU - Gas Supply'!U9)</f>
        <v>4715245123.5863829</v>
      </c>
      <c r="F24" s="185">
        <f>E24*(1+'KEEI BAU - Gas Supply'!V9)</f>
        <v>4747939033.6556673</v>
      </c>
      <c r="G24" s="185">
        <f>F24*(1+'KEEI BAU - Gas Supply'!W9)</f>
        <v>4780632943.7249594</v>
      </c>
      <c r="H24" s="185">
        <f>G24*(1+'KEEI BAU - Gas Supply'!X9)</f>
        <v>4867544254.6591339</v>
      </c>
      <c r="I24" s="185">
        <f>H24*(1+'KEEI BAU - Gas Supply'!Y9)</f>
        <v>4954455565.5933084</v>
      </c>
      <c r="J24" s="185">
        <f>I24*(1+'KEEI BAU - Gas Supply'!Z9)</f>
        <v>5041366876.5275173</v>
      </c>
      <c r="K24" s="185">
        <f>J24*(1+'KEEI BAU - Gas Supply'!AA9)</f>
        <v>5128278187.4616919</v>
      </c>
      <c r="L24" s="185">
        <f>K24*(1+'KEEI BAU - Gas Supply'!AB9)</f>
        <v>5215189498.3958778</v>
      </c>
      <c r="M24" s="185">
        <f>L24*(1+'KEEI BAU - Gas Supply'!AC9)</f>
        <v>5278329612.2171726</v>
      </c>
      <c r="N24" s="185">
        <f>M24*(1+'KEEI BAU - Gas Supply'!AD9)</f>
        <v>5341469726.0384789</v>
      </c>
      <c r="O24" s="185">
        <f>N24*(1+'KEEI BAU - Gas Supply'!AE9)</f>
        <v>5404609839.8598022</v>
      </c>
      <c r="P24" s="185">
        <f>O24*(1+'KEEI BAU - Gas Supply'!AF9)</f>
        <v>5467749953.6811094</v>
      </c>
      <c r="Q24" s="185">
        <f>P24*(1+'KEEI BAU - Gas Supply'!AG9)</f>
        <v>5530890067.5024195</v>
      </c>
      <c r="R24" s="185">
        <f>Q24*(1+'KEEI BAU - Gas Supply'!AH9)</f>
        <v>5636038450.14711</v>
      </c>
      <c r="S24" s="185">
        <f>R24*(1+'KEEI BAU - Gas Supply'!AI9)</f>
        <v>5741186832.7918377</v>
      </c>
      <c r="T24" s="185">
        <f>S24*(1+'KEEI BAU - Gas Supply'!AJ9)</f>
        <v>5846335215.436532</v>
      </c>
      <c r="U24" s="185">
        <f>T24*(1+'KEEI BAU - Gas Supply'!AK9)</f>
        <v>5951483598.0812263</v>
      </c>
      <c r="V24" s="185">
        <f>U24*(1+'KEEI BAU - Gas Supply'!AL9)</f>
        <v>6056631980.7259569</v>
      </c>
      <c r="W24" s="185">
        <f>V24*(1+'KEEI BAU - Gas Supply'!AM9)</f>
        <v>6105769338.2728195</v>
      </c>
      <c r="X24" s="185">
        <f>W24*(1+'KEEI BAU - Gas Supply'!AN9)</f>
        <v>6193096031.1136351</v>
      </c>
      <c r="Y24" s="185">
        <f>X24*(1+'KEEI BAU - Gas Supply'!AO9)</f>
        <v>6280422723.954483</v>
      </c>
      <c r="Z24" s="185">
        <f>Y24*(1+'KEEI BAU - Gas Supply'!AP9)</f>
        <v>6367749416.795332</v>
      </c>
      <c r="AA24" s="185">
        <f>Z24*(1+'KEEI BAU - Gas Supply'!AQ9)</f>
        <v>6455076109.6361809</v>
      </c>
      <c r="AB24" s="185">
        <f>AA24*(1+'KEEI BAU - Gas Supply'!AR9)</f>
        <v>6542402802.4769964</v>
      </c>
      <c r="AC24" s="185">
        <f>AB24*(1+'KEEI BAU - Gas Supply'!AS9)</f>
        <v>6629729495.3178453</v>
      </c>
      <c r="AD24" s="185">
        <f>AC24*(1+'KEEI BAU - Gas Supply'!AT9)</f>
        <v>6717056188.1586952</v>
      </c>
      <c r="AE24" s="185">
        <f>AD24*(1+'KEEI BAU - Gas Supply'!AU9)</f>
        <v>6804382880.9995441</v>
      </c>
      <c r="AF24" s="185">
        <f>AE24*(1+'KEEI BAU - Gas Supply'!AV9)</f>
        <v>6891709573.8403931</v>
      </c>
      <c r="AG24" s="16"/>
    </row>
    <row r="25" spans="1:33">
      <c r="A25" s="4" t="s">
        <v>25</v>
      </c>
      <c r="B25" s="185">
        <f>'Water and Waste'!E34*(1+'Water and Waste'!D40)*(1+'Water and Waste'!E40)</f>
        <v>5506553237.7754517</v>
      </c>
      <c r="C25" s="185">
        <f>B25*(1+'Water and Waste'!F40)</f>
        <v>5512059791.0132265</v>
      </c>
      <c r="D25" s="185">
        <f>C25*(1+'Water and Waste'!G40)</f>
        <v>5517571850.8042393</v>
      </c>
      <c r="E25" s="185">
        <f>D25*(1+'Water and Waste'!H40)</f>
        <v>5523089422.6550426</v>
      </c>
      <c r="F25" s="185">
        <f>E25*(1+'Water and Waste'!I40)</f>
        <v>5528612512.0776968</v>
      </c>
      <c r="G25" s="185">
        <f>F25*(1+'Water and Waste'!J40)</f>
        <v>5534141124.5897741</v>
      </c>
      <c r="H25" s="185">
        <f>G25*(1+'Water and Waste'!K40)</f>
        <v>5539675265.7143631</v>
      </c>
      <c r="I25" s="185">
        <f>H25*(1+'Water and Waste'!L40)</f>
        <v>5545214940.9800768</v>
      </c>
      <c r="J25" s="185">
        <f>I25*(1+'Water and Waste'!M40)</f>
        <v>5550760155.9210558</v>
      </c>
      <c r="K25" s="185">
        <f>J25*(1+'Water and Waste'!N40)</f>
        <v>5556310916.0769758</v>
      </c>
      <c r="L25" s="185">
        <f>K25*(1+'Water and Waste'!O40)</f>
        <v>5561867226.9930525</v>
      </c>
      <c r="M25" s="185">
        <f>L25*(1+'Water and Waste'!P40)</f>
        <v>5567429094.2200451</v>
      </c>
      <c r="N25" s="185">
        <f>M25*(1+'Water and Waste'!Q40)</f>
        <v>5572996523.3142643</v>
      </c>
      <c r="O25" s="185">
        <f>N25*(1+'Water and Waste'!R40)</f>
        <v>5578569519.8375778</v>
      </c>
      <c r="P25" s="185">
        <f>O25*(1+'Water and Waste'!S40)</f>
        <v>5584148089.3574152</v>
      </c>
      <c r="Q25" s="185">
        <f>P25*(1+'Water and Waste'!T40)</f>
        <v>5589732237.4467716</v>
      </c>
      <c r="R25" s="185">
        <f>Q25*(1+'Water and Waste'!U40)</f>
        <v>5595321969.6842175</v>
      </c>
      <c r="S25" s="185">
        <f>R25*(1+'Water and Waste'!V40)</f>
        <v>5600917291.6539011</v>
      </c>
      <c r="T25" s="185">
        <f>S25*(1+'Water and Waste'!W40)</f>
        <v>5606518208.9455547</v>
      </c>
      <c r="U25" s="185">
        <f>T25*(1+'Water and Waste'!X40)</f>
        <v>5612124727.1545</v>
      </c>
      <c r="V25" s="185">
        <f>U25*(1+'Water and Waste'!Y40)</f>
        <v>5617736851.8816538</v>
      </c>
      <c r="W25" s="185">
        <f>V25*(1+'Water and Waste'!Z40)</f>
        <v>5589648167.6222458</v>
      </c>
      <c r="X25" s="185">
        <f>W25*(1+'Water and Waste'!AA40)</f>
        <v>5561699926.7841349</v>
      </c>
      <c r="Y25" s="185">
        <f>X25*(1+'Water and Waste'!AB40)</f>
        <v>5533891427.1502142</v>
      </c>
      <c r="Z25" s="185">
        <f>Y25*(1+'Water and Waste'!AC40)</f>
        <v>5506221970.0144634</v>
      </c>
      <c r="AA25" s="185">
        <f>Z25*(1+'Water and Waste'!AD40)</f>
        <v>5478690860.1643915</v>
      </c>
      <c r="AB25" s="185">
        <f>AA25*(1+'Water and Waste'!AE40)</f>
        <v>5451297405.8635693</v>
      </c>
      <c r="AC25" s="185">
        <f>AB25*(1+'Water and Waste'!AF40)</f>
        <v>5424040918.8342514</v>
      </c>
      <c r="AD25" s="185">
        <f>AC25*(1+'Water and Waste'!AG40)</f>
        <v>5396920714.2400799</v>
      </c>
      <c r="AE25" s="185">
        <f>AD25*(1+'Water and Waste'!AH40)</f>
        <v>5369936110.6688795</v>
      </c>
      <c r="AF25" s="185">
        <f>AE25*(1+'Water and Waste'!AI40)</f>
        <v>5343086430.1155348</v>
      </c>
    </row>
    <row r="26" spans="1:33">
      <c r="A26" s="4" t="s">
        <v>26</v>
      </c>
      <c r="B26" s="20">
        <f>'KEEI BAU - Industry'!R$38*'Others Split'!$G$15</f>
        <v>4669689.2831118442</v>
      </c>
      <c r="C26" s="20">
        <f>'KEEI BAU - Industry'!S$38*'Others Split'!$G$15</f>
        <v>4743849.6320288396</v>
      </c>
      <c r="D26" s="20">
        <f>'KEEI BAU - Industry'!T$38*'Others Split'!$G$15</f>
        <v>4818009.9809458079</v>
      </c>
      <c r="E26" s="20">
        <f>'KEEI BAU - Industry'!U$38*'Others Split'!$G$15</f>
        <v>4892170.3298628032</v>
      </c>
      <c r="F26" s="20">
        <f>'KEEI BAU - Industry'!V$38*'Others Split'!$G$15</f>
        <v>4966330.6787797976</v>
      </c>
      <c r="G26" s="20">
        <f>'KEEI BAU - Industry'!W$38*'Others Split'!$G$15</f>
        <v>5040491.027696779</v>
      </c>
      <c r="H26" s="20">
        <f>'KEEI BAU - Industry'!X$38*'Others Split'!$G$15</f>
        <v>5126055.588873554</v>
      </c>
      <c r="I26" s="20">
        <f>'KEEI BAU - Industry'!Y$38*'Others Split'!$G$15</f>
        <v>5211620.1500502871</v>
      </c>
      <c r="J26" s="20">
        <f>'KEEI BAU - Industry'!Z$38*'Others Split'!$G$15</f>
        <v>5297184.7112270482</v>
      </c>
      <c r="K26" s="20">
        <f>'KEEI BAU - Industry'!AA$38*'Others Split'!$G$15</f>
        <v>5382749.2724038083</v>
      </c>
      <c r="L26" s="20">
        <f>'KEEI BAU - Industry'!AB$38*'Others Split'!$G$15</f>
        <v>5468313.8335805666</v>
      </c>
      <c r="M26" s="20">
        <f>'KEEI BAU - Industry'!AC$38*'Others Split'!$G$15</f>
        <v>5557787.4356232733</v>
      </c>
      <c r="N26" s="20">
        <f>'KEEI BAU - Industry'!AD$38*'Others Split'!$G$15</f>
        <v>5647261.0376659771</v>
      </c>
      <c r="O26" s="20">
        <f>'KEEI BAU - Industry'!AE$38*'Others Split'!$G$15</f>
        <v>5736734.639708654</v>
      </c>
      <c r="P26" s="20">
        <f>'KEEI BAU - Industry'!AF$38*'Others Split'!$G$15</f>
        <v>5826208.2417513588</v>
      </c>
      <c r="Q26" s="20">
        <f>'KEEI BAU - Industry'!AG$38*'Others Split'!$G$15</f>
        <v>5915681.8437940655</v>
      </c>
      <c r="R26" s="20">
        <f>'KEEI BAU - Industry'!AH$38*'Others Split'!$G$15</f>
        <v>6017316.9063085709</v>
      </c>
      <c r="S26" s="20">
        <f>'KEEI BAU - Industry'!AI$38*'Others Split'!$G$15</f>
        <v>6118951.9688231051</v>
      </c>
      <c r="T26" s="20">
        <f>'KEEI BAU - Industry'!AJ$38*'Others Split'!$G$15</f>
        <v>6220587.0313376132</v>
      </c>
      <c r="U26" s="20">
        <f>'KEEI BAU - Industry'!AK$38*'Others Split'!$G$15</f>
        <v>6322222.0938521484</v>
      </c>
      <c r="V26" s="20">
        <f>'KEEI BAU - Industry'!AL$38*'Others Split'!$G$15</f>
        <v>6423857.1563666798</v>
      </c>
      <c r="W26" s="20">
        <f>'KEEI BAU - Industry'!AM$38*'Others Split'!$G$15</f>
        <v>6509276.9382520923</v>
      </c>
      <c r="X26" s="20">
        <f>'KEEI BAU - Industry'!AN$38*'Others Split'!$G$15</f>
        <v>6605752.5932936938</v>
      </c>
      <c r="Y26" s="20">
        <f>'KEEI BAU - Industry'!AO$38*'Others Split'!$G$15</f>
        <v>6702228.2483353233</v>
      </c>
      <c r="Z26" s="20">
        <f>'KEEI BAU - Industry'!AP$38*'Others Split'!$G$15</f>
        <v>6798703.9033769518</v>
      </c>
      <c r="AA26" s="20">
        <f>'KEEI BAU - Industry'!AQ$38*'Others Split'!$G$15</f>
        <v>6895179.5584185803</v>
      </c>
      <c r="AB26" s="20">
        <f>'KEEI BAU - Industry'!AR$38*'Others Split'!$G$15</f>
        <v>6991655.2134602088</v>
      </c>
      <c r="AC26" s="20">
        <f>'KEEI BAU - Industry'!AS$38*'Others Split'!$G$15</f>
        <v>7088130.8685018383</v>
      </c>
      <c r="AD26" s="20">
        <f>'KEEI BAU - Industry'!AT$38*'Others Split'!$G$15</f>
        <v>7184606.5235434668</v>
      </c>
      <c r="AE26" s="20">
        <f>'KEEI BAU - Industry'!AU$38*'Others Split'!$G$15</f>
        <v>7281082.1785850953</v>
      </c>
      <c r="AF26" s="20">
        <f>'KEEI BAU - Industry'!AV$38*'Others Split'!$G$15</f>
        <v>7377557.8336267248</v>
      </c>
    </row>
    <row r="29" spans="1:33">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260"/>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8" spans="2:33">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3" spans="2:33">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row>
    <row r="55" spans="2:33">
      <c r="B55" s="2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sheetData>
  <phoneticPr fontId="35"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26"/>
  <sheetViews>
    <sheetView zoomScale="55" zoomScaleNormal="55" workbookViewId="0">
      <selection activeCell="B24" sqref="B24:AF24"/>
    </sheetView>
  </sheetViews>
  <sheetFormatPr defaultColWidth="9.08203125" defaultRowHeight="17"/>
  <cols>
    <col min="1" max="1" width="39.9140625" style="4" customWidth="1"/>
    <col min="2" max="33" width="11.58203125" style="4" customWidth="1"/>
    <col min="34" max="35" width="9.58203125" style="4" bestFit="1" customWidth="1"/>
    <col min="36"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2"/>
      <c r="AH1" s="12"/>
      <c r="AI1" s="12"/>
    </row>
    <row r="2" spans="1:35">
      <c r="A2" s="4" t="s">
        <v>2</v>
      </c>
      <c r="B2" s="20">
        <f>'KEEI BAU - Industry'!R40*'Others Split'!$H$6</f>
        <v>25877090041.845791</v>
      </c>
      <c r="C2" s="20">
        <f>'KEEI BAU - Industry'!S40*'Others Split'!$H$6</f>
        <v>26680648750.173962</v>
      </c>
      <c r="D2" s="20">
        <f>'KEEI BAU - Industry'!T40*'Others Split'!$H$6</f>
        <v>27484207458.502384</v>
      </c>
      <c r="E2" s="20">
        <f>'KEEI BAU - Industry'!U40*'Others Split'!$H$6</f>
        <v>28287766166.830555</v>
      </c>
      <c r="F2" s="20">
        <f>'KEEI BAU - Industry'!V40*'Others Split'!$H$6</f>
        <v>29091324875.15873</v>
      </c>
      <c r="G2" s="20">
        <f>'KEEI BAU - Industry'!W40*'Others Split'!$H$6</f>
        <v>29894883583.487022</v>
      </c>
      <c r="H2" s="20">
        <f>'KEEI BAU - Industry'!X40*'Others Split'!$H$6</f>
        <v>30698221735.902824</v>
      </c>
      <c r="I2" s="20">
        <f>'KEEI BAU - Industry'!Y40*'Others Split'!$H$6</f>
        <v>31501559888.318241</v>
      </c>
      <c r="J2" s="20">
        <f>'KEEI BAU - Industry'!Z40*'Others Split'!$H$6</f>
        <v>32304898040.73391</v>
      </c>
      <c r="K2" s="20">
        <f>'KEEI BAU - Industry'!AA40*'Others Split'!$H$6</f>
        <v>33108236193.149582</v>
      </c>
      <c r="L2" s="20">
        <f>'KEEI BAU - Industry'!AB40*'Others Split'!$H$6</f>
        <v>33911574345.565109</v>
      </c>
      <c r="M2" s="20">
        <f>'KEEI BAU - Industry'!AC40*'Others Split'!$H$6</f>
        <v>34629483841.15757</v>
      </c>
      <c r="N2" s="20">
        <f>'KEEI BAU - Industry'!AD40*'Others Split'!$H$6</f>
        <v>35347393336.749893</v>
      </c>
      <c r="O2" s="20">
        <f>'KEEI BAU - Industry'!AE40*'Others Split'!$H$6</f>
        <v>36065302832.342216</v>
      </c>
      <c r="P2" s="20">
        <f>'KEEI BAU - Industry'!AF40*'Others Split'!$H$6</f>
        <v>36783212327.934792</v>
      </c>
      <c r="Q2" s="20">
        <f>'KEEI BAU - Industry'!AG40*'Others Split'!$H$6</f>
        <v>37501121823.527267</v>
      </c>
      <c r="R2" s="20">
        <f>'KEEI BAU - Industry'!AH40*'Others Split'!$H$6</f>
        <v>38234470233.003601</v>
      </c>
      <c r="S2" s="20">
        <f>'KEEI BAU - Industry'!AI40*'Others Split'!$H$6</f>
        <v>38967818642.479591</v>
      </c>
      <c r="T2" s="20">
        <f>'KEEI BAU - Industry'!AJ40*'Others Split'!$H$6</f>
        <v>39701167051.955833</v>
      </c>
      <c r="U2" s="20">
        <f>'KEEI BAU - Industry'!AK40*'Others Split'!$H$6</f>
        <v>40434515461.432076</v>
      </c>
      <c r="V2" s="20">
        <f>'KEEI BAU - Industry'!AL40*'Others Split'!$H$6</f>
        <v>41167863870.907982</v>
      </c>
      <c r="W2" s="20">
        <f>'KEEI BAU - Industry'!AM40*'Others Split'!$H$6</f>
        <v>41880627061.872665</v>
      </c>
      <c r="X2" s="20">
        <f>'KEEI BAU - Industry'!AN40*'Others Split'!$H$6</f>
        <v>42607425629.095329</v>
      </c>
      <c r="Y2" s="20">
        <f>'KEEI BAU - Industry'!AO40*'Others Split'!$H$6</f>
        <v>43334224196.317741</v>
      </c>
      <c r="Z2" s="20">
        <f>'KEEI BAU - Industry'!AP40*'Others Split'!$H$6</f>
        <v>44061022763.540154</v>
      </c>
      <c r="AA2" s="20">
        <f>'KEEI BAU - Industry'!AQ40*'Others Split'!$H$6</f>
        <v>44787821330.762566</v>
      </c>
      <c r="AB2" s="20">
        <f>'KEEI BAU - Industry'!AR40*'Others Split'!$H$6</f>
        <v>45514619897.985229</v>
      </c>
      <c r="AC2" s="20">
        <f>'KEEI BAU - Industry'!AS40*'Others Split'!$H$6</f>
        <v>46241418465.207642</v>
      </c>
      <c r="AD2" s="20">
        <f>'KEEI BAU - Industry'!AT40*'Others Split'!$H$6</f>
        <v>46968217032.430054</v>
      </c>
      <c r="AE2" s="20">
        <f>'KEEI BAU - Industry'!AU40*'Others Split'!$H$6</f>
        <v>47695015599.652458</v>
      </c>
      <c r="AF2" s="20">
        <f>'KEEI BAU - Industry'!AV40*'Others Split'!$H$6</f>
        <v>48421814166.87487</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Industry'!R$40*'Others Split'!$H$7</f>
        <v>11546086.936393801</v>
      </c>
      <c r="C5" s="20">
        <f>'KEEI BAU - Industry'!S$40*'Others Split'!$H$7</f>
        <v>11904626.42788415</v>
      </c>
      <c r="D5" s="20">
        <f>'KEEI BAU - Industry'!T$40*'Others Split'!$H$7</f>
        <v>12263165.919374613</v>
      </c>
      <c r="E5" s="20">
        <f>'KEEI BAU - Industry'!U$40*'Others Split'!$H$7</f>
        <v>12621705.410864962</v>
      </c>
      <c r="F5" s="20">
        <f>'KEEI BAU - Industry'!V$40*'Others Split'!$H$7</f>
        <v>12980244.902355311</v>
      </c>
      <c r="G5" s="20">
        <f>'KEEI BAU - Industry'!W$40*'Others Split'!$H$7</f>
        <v>13338784.393845716</v>
      </c>
      <c r="H5" s="20">
        <f>'KEEI BAU - Industry'!X$40*'Others Split'!$H$7</f>
        <v>13697225.47559469</v>
      </c>
      <c r="I5" s="20">
        <f>'KEEI BAU - Industry'!Y$40*'Others Split'!$H$7</f>
        <v>14055666.557343492</v>
      </c>
      <c r="J5" s="20">
        <f>'KEEI BAU - Industry'!Z$40*'Others Split'!$H$7</f>
        <v>14414107.63909241</v>
      </c>
      <c r="K5" s="20">
        <f>'KEEI BAU - Industry'!AA$40*'Others Split'!$H$7</f>
        <v>14772548.720841326</v>
      </c>
      <c r="L5" s="20">
        <f>'KEEI BAU - Industry'!AB$40*'Others Split'!$H$7</f>
        <v>15130989.802590178</v>
      </c>
      <c r="M5" s="20">
        <f>'KEEI BAU - Industry'!AC$40*'Others Split'!$H$7</f>
        <v>15451313.511135805</v>
      </c>
      <c r="N5" s="20">
        <f>'KEEI BAU - Industry'!AD$40*'Others Split'!$H$7</f>
        <v>15771637.219681371</v>
      </c>
      <c r="O5" s="20">
        <f>'KEEI BAU - Industry'!AE$40*'Others Split'!$H$7</f>
        <v>16091960.928226937</v>
      </c>
      <c r="P5" s="20">
        <f>'KEEI BAU - Industry'!AF$40*'Others Split'!$H$7</f>
        <v>16412284.636772616</v>
      </c>
      <c r="Q5" s="20">
        <f>'KEEI BAU - Industry'!AG$40*'Others Split'!$H$7</f>
        <v>16732608.34531825</v>
      </c>
      <c r="R5" s="20">
        <f>'KEEI BAU - Industry'!AH$40*'Others Split'!$H$7</f>
        <v>17059820.735768162</v>
      </c>
      <c r="S5" s="20">
        <f>'KEEI BAU - Industry'!AI$40*'Others Split'!$H$7</f>
        <v>17387033.126217913</v>
      </c>
      <c r="T5" s="20">
        <f>'KEEI BAU - Industry'!AJ$40*'Others Split'!$H$7</f>
        <v>17714245.51666778</v>
      </c>
      <c r="U5" s="20">
        <f>'KEEI BAU - Industry'!AK$40*'Others Split'!$H$7</f>
        <v>18041457.907117646</v>
      </c>
      <c r="V5" s="20">
        <f>'KEEI BAU - Industry'!AL$40*'Others Split'!$H$7</f>
        <v>18368670.297567364</v>
      </c>
      <c r="W5" s="20">
        <f>'KEEI BAU - Industry'!AM$40*'Others Split'!$H$7</f>
        <v>18686697.778811645</v>
      </c>
      <c r="X5" s="20">
        <f>'KEEI BAU - Industry'!AN$40*'Others Split'!$H$7</f>
        <v>19010987.698150691</v>
      </c>
      <c r="Y5" s="20">
        <f>'KEEI BAU - Industry'!AO$40*'Others Split'!$H$7</f>
        <v>19335277.617489621</v>
      </c>
      <c r="Z5" s="20">
        <f>'KEEI BAU - Industry'!AP$40*'Others Split'!$H$7</f>
        <v>19659567.536828551</v>
      </c>
      <c r="AA5" s="20">
        <f>'KEEI BAU - Industry'!AQ$40*'Others Split'!$H$7</f>
        <v>19983857.456167482</v>
      </c>
      <c r="AB5" s="20">
        <f>'KEEI BAU - Industry'!AR$40*'Others Split'!$H$7</f>
        <v>20308147.375506524</v>
      </c>
      <c r="AC5" s="20">
        <f>'KEEI BAU - Industry'!AS$40*'Others Split'!$H$7</f>
        <v>20632437.294845454</v>
      </c>
      <c r="AD5" s="20">
        <f>'KEEI BAU - Industry'!AT$40*'Others Split'!$H$7</f>
        <v>20956727.214184385</v>
      </c>
      <c r="AE5" s="20">
        <f>'KEEI BAU - Industry'!AU$40*'Others Split'!$H$7</f>
        <v>21281017.133523315</v>
      </c>
      <c r="AF5" s="20">
        <f>'KEEI BAU - Industry'!AV$40*'Others Split'!$H$7</f>
        <v>21605307.052862246</v>
      </c>
    </row>
    <row r="6" spans="1:35">
      <c r="A6" s="4" t="s">
        <v>6</v>
      </c>
      <c r="B6" s="20">
        <f>'KEEI BAU - Industry'!R$40*'Others Split'!$H$8</f>
        <v>9777418852.5205441</v>
      </c>
      <c r="C6" s="20">
        <f>'KEEI BAU - Industry'!S$40*'Others Split'!$H$8</f>
        <v>10081036069.572763</v>
      </c>
      <c r="D6" s="20">
        <f>'KEEI BAU - Industry'!T$40*'Others Split'!$H$8</f>
        <v>10384653286.625078</v>
      </c>
      <c r="E6" s="20">
        <f>'KEEI BAU - Industry'!U$40*'Others Split'!$H$8</f>
        <v>10688270503.677298</v>
      </c>
      <c r="F6" s="20">
        <f>'KEEI BAU - Industry'!V$40*'Others Split'!$H$8</f>
        <v>10991887720.729517</v>
      </c>
      <c r="G6" s="20">
        <f>'KEEI BAU - Industry'!W$40*'Others Split'!$H$8</f>
        <v>11295504937.781784</v>
      </c>
      <c r="H6" s="20">
        <f>'KEEI BAU - Industry'!X$40*'Others Split'!$H$8</f>
        <v>11599038819.824844</v>
      </c>
      <c r="I6" s="20">
        <f>'KEEI BAU - Industry'!Y$40*'Others Split'!$H$8</f>
        <v>11902572701.86776</v>
      </c>
      <c r="J6" s="20">
        <f>'KEEI BAU - Industry'!Z$40*'Others Split'!$H$8</f>
        <v>12206106583.91077</v>
      </c>
      <c r="K6" s="20">
        <f>'KEEI BAU - Industry'!AA$40*'Others Split'!$H$8</f>
        <v>12509640465.953781</v>
      </c>
      <c r="L6" s="20">
        <f>'KEEI BAU - Industry'!AB$40*'Others Split'!$H$8</f>
        <v>12813174347.996738</v>
      </c>
      <c r="M6" s="20">
        <f>'KEEI BAU - Industry'!AC$40*'Others Split'!$H$8</f>
        <v>13084429803.121653</v>
      </c>
      <c r="N6" s="20">
        <f>'KEEI BAU - Industry'!AD$40*'Others Split'!$H$8</f>
        <v>13355685258.246513</v>
      </c>
      <c r="O6" s="20">
        <f>'KEEI BAU - Industry'!AE$40*'Others Split'!$H$8</f>
        <v>13626940713.371374</v>
      </c>
      <c r="P6" s="20">
        <f>'KEEI BAU - Industry'!AF$40*'Others Split'!$H$8</f>
        <v>13898196168.49633</v>
      </c>
      <c r="Q6" s="20">
        <f>'KEEI BAU - Industry'!AG$40*'Others Split'!$H$8</f>
        <v>14169451623.62125</v>
      </c>
      <c r="R6" s="20">
        <f>'KEEI BAU - Industry'!AH$40*'Others Split'!$H$8</f>
        <v>14446540529.394073</v>
      </c>
      <c r="S6" s="20">
        <f>'KEEI BAU - Industry'!AI$40*'Others Split'!$H$8</f>
        <v>14723629435.166767</v>
      </c>
      <c r="T6" s="20">
        <f>'KEEI BAU - Industry'!AJ$40*'Others Split'!$H$8</f>
        <v>15000718340.939554</v>
      </c>
      <c r="U6" s="20">
        <f>'KEEI BAU - Industry'!AK$40*'Others Split'!$H$8</f>
        <v>15277807246.712343</v>
      </c>
      <c r="V6" s="20">
        <f>'KEEI BAU - Industry'!AL$40*'Others Split'!$H$8</f>
        <v>15554896152.485003</v>
      </c>
      <c r="W6" s="20">
        <f>'KEEI BAU - Industry'!AM$40*'Others Split'!$H$8</f>
        <v>15824207124.060682</v>
      </c>
      <c r="X6" s="20">
        <f>'KEEI BAU - Industry'!AN$40*'Others Split'!$H$8</f>
        <v>16098821232.588974</v>
      </c>
      <c r="Y6" s="20">
        <f>'KEEI BAU - Industry'!AO$40*'Others Split'!$H$8</f>
        <v>16373435341.117168</v>
      </c>
      <c r="Z6" s="20">
        <f>'KEEI BAU - Industry'!AP$40*'Others Split'!$H$8</f>
        <v>16648049449.645365</v>
      </c>
      <c r="AA6" s="20">
        <f>'KEEI BAU - Industry'!AQ$40*'Others Split'!$H$8</f>
        <v>16922663558.173559</v>
      </c>
      <c r="AB6" s="20">
        <f>'KEEI BAU - Industry'!AR$40*'Others Split'!$H$8</f>
        <v>17197277666.701851</v>
      </c>
      <c r="AC6" s="20">
        <f>'KEEI BAU - Industry'!AS$40*'Others Split'!$H$8</f>
        <v>17471891775.230045</v>
      </c>
      <c r="AD6" s="20">
        <f>'KEEI BAU - Industry'!AT$40*'Others Split'!$H$8</f>
        <v>17746505883.75824</v>
      </c>
      <c r="AE6" s="20">
        <f>'KEEI BAU - Industry'!AU$40*'Others Split'!$H$8</f>
        <v>18021119992.286438</v>
      </c>
      <c r="AF6" s="20">
        <f>'KEEI BAU - Industry'!AV$40*'Others Split'!$H$8</f>
        <v>18295734100.814632</v>
      </c>
    </row>
    <row r="7" spans="1:35">
      <c r="A7" s="4" t="s">
        <v>7</v>
      </c>
      <c r="B7" s="20">
        <f>'KEEI BAU - Industry'!R$40*'Others Split'!$H$9</f>
        <v>21098357093.654667</v>
      </c>
      <c r="C7" s="20">
        <f>'KEEI BAU - Industry'!S$40*'Others Split'!$H$9</f>
        <v>21753522282.113174</v>
      </c>
      <c r="D7" s="20">
        <f>'KEEI BAU - Industry'!T$40*'Others Split'!$H$9</f>
        <v>22408687470.571888</v>
      </c>
      <c r="E7" s="20">
        <f>'KEEI BAU - Industry'!U$40*'Others Split'!$H$9</f>
        <v>23063852659.030396</v>
      </c>
      <c r="F7" s="20">
        <f>'KEEI BAU - Industry'!V$40*'Others Split'!$H$9</f>
        <v>23719017847.488903</v>
      </c>
      <c r="G7" s="20">
        <f>'KEEI BAU - Industry'!W$40*'Others Split'!$H$9</f>
        <v>24374183035.94751</v>
      </c>
      <c r="H7" s="20">
        <f>'KEEI BAU - Industry'!X$40*'Others Split'!$H$9</f>
        <v>25029168398.645439</v>
      </c>
      <c r="I7" s="20">
        <f>'KEEI BAU - Industry'!Y$40*'Others Split'!$H$9</f>
        <v>25684153761.343056</v>
      </c>
      <c r="J7" s="20">
        <f>'KEEI BAU - Industry'!Z$40*'Others Split'!$H$9</f>
        <v>26339139124.040878</v>
      </c>
      <c r="K7" s="20">
        <f>'KEEI BAU - Industry'!AA$40*'Others Split'!$H$9</f>
        <v>26994124486.738705</v>
      </c>
      <c r="L7" s="20">
        <f>'KEEI BAU - Industry'!AB$40*'Others Split'!$H$9</f>
        <v>27649109849.436409</v>
      </c>
      <c r="M7" s="20">
        <f>'KEEI BAU - Industry'!AC$40*'Others Split'!$H$9</f>
        <v>28234442700.790314</v>
      </c>
      <c r="N7" s="20">
        <f>'KEEI BAU - Industry'!AD$40*'Others Split'!$H$9</f>
        <v>28819775552.1441</v>
      </c>
      <c r="O7" s="20">
        <f>'KEEI BAU - Industry'!AE$40*'Others Split'!$H$9</f>
        <v>29405108403.497887</v>
      </c>
      <c r="P7" s="20">
        <f>'KEEI BAU - Industry'!AF$40*'Others Split'!$H$9</f>
        <v>29990441254.851883</v>
      </c>
      <c r="Q7" s="20">
        <f>'KEEI BAU - Industry'!AG$40*'Others Split'!$H$9</f>
        <v>30575774106.205799</v>
      </c>
      <c r="R7" s="20">
        <f>'KEEI BAU - Industry'!AH$40*'Others Split'!$H$9</f>
        <v>31173694760.814758</v>
      </c>
      <c r="S7" s="20">
        <f>'KEEI BAU - Industry'!AI$40*'Others Split'!$H$9</f>
        <v>31771615415.423435</v>
      </c>
      <c r="T7" s="20">
        <f>'KEEI BAU - Industry'!AJ$40*'Others Split'!$H$9</f>
        <v>32369536070.032318</v>
      </c>
      <c r="U7" s="20">
        <f>'KEEI BAU - Industry'!AK$40*'Others Split'!$H$9</f>
        <v>32967456724.641201</v>
      </c>
      <c r="V7" s="20">
        <f>'KEEI BAU - Industry'!AL$40*'Others Split'!$H$9</f>
        <v>33565377379.249805</v>
      </c>
      <c r="W7" s="20">
        <f>'KEEI BAU - Industry'!AM$40*'Others Split'!$H$9</f>
        <v>34146514296.185505</v>
      </c>
      <c r="X7" s="20">
        <f>'KEEI BAU - Industry'!AN$40*'Others Split'!$H$9</f>
        <v>34739094670.625725</v>
      </c>
      <c r="Y7" s="20">
        <f>'KEEI BAU - Industry'!AO$40*'Others Split'!$H$9</f>
        <v>35331675045.065742</v>
      </c>
      <c r="Z7" s="20">
        <f>'KEEI BAU - Industry'!AP$40*'Others Split'!$H$9</f>
        <v>35924255419.50576</v>
      </c>
      <c r="AA7" s="20">
        <f>'KEEI BAU - Industry'!AQ$40*'Others Split'!$H$9</f>
        <v>36516835793.945778</v>
      </c>
      <c r="AB7" s="20">
        <f>'KEEI BAU - Industry'!AR$40*'Others Split'!$H$9</f>
        <v>37109416168.386002</v>
      </c>
      <c r="AC7" s="20">
        <f>'KEEI BAU - Industry'!AS$40*'Others Split'!$H$9</f>
        <v>37701996542.826019</v>
      </c>
      <c r="AD7" s="20">
        <f>'KEEI BAU - Industry'!AT$40*'Others Split'!$H$9</f>
        <v>38294576917.266037</v>
      </c>
      <c r="AE7" s="20">
        <f>'KEEI BAU - Industry'!AU$40*'Others Split'!$H$9</f>
        <v>38887157291.706055</v>
      </c>
      <c r="AF7" s="20">
        <f>'KEEI BAU - Industry'!AV$40*'Others Split'!$H$9</f>
        <v>39479737666.146072</v>
      </c>
    </row>
    <row r="8" spans="1:35">
      <c r="A8" s="4" t="s">
        <v>8</v>
      </c>
      <c r="B8" s="20">
        <f>'KEEI BAU - Industry'!R$40*'Others Split'!$H$10</f>
        <v>13011862672.968996</v>
      </c>
      <c r="C8" s="20">
        <f>'KEEI BAU - Industry'!S$40*'Others Split'!$H$10</f>
        <v>13415918752.904045</v>
      </c>
      <c r="D8" s="20">
        <f>'KEEI BAU - Industry'!T$40*'Others Split'!$H$10</f>
        <v>13819974832.839222</v>
      </c>
      <c r="E8" s="20">
        <f>'KEEI BAU - Industry'!U$40*'Others Split'!$H$10</f>
        <v>14224030912.774271</v>
      </c>
      <c r="F8" s="20">
        <f>'KEEI BAU - Industry'!V$40*'Others Split'!$H$10</f>
        <v>14628086992.709322</v>
      </c>
      <c r="G8" s="20">
        <f>'KEEI BAU - Industry'!W$40*'Others Split'!$H$10</f>
        <v>15032143072.644432</v>
      </c>
      <c r="H8" s="20">
        <f>'KEEI BAU - Industry'!X$40*'Others Split'!$H$10</f>
        <v>15436088249.721439</v>
      </c>
      <c r="I8" s="20">
        <f>'KEEI BAU - Industry'!Y$40*'Others Split'!$H$10</f>
        <v>15840033426.798252</v>
      </c>
      <c r="J8" s="20">
        <f>'KEEI BAU - Industry'!Z$40*'Others Split'!$H$10</f>
        <v>16243978603.875193</v>
      </c>
      <c r="K8" s="20">
        <f>'KEEI BAU - Industry'!AA$40*'Others Split'!$H$10</f>
        <v>16647923780.952135</v>
      </c>
      <c r="L8" s="20">
        <f>'KEEI BAU - Industry'!AB$40*'Others Split'!$H$10</f>
        <v>17051868958.029003</v>
      </c>
      <c r="M8" s="20">
        <f>'KEEI BAU - Industry'!AC$40*'Others Split'!$H$10</f>
        <v>17412857761.3745</v>
      </c>
      <c r="N8" s="20">
        <f>'KEEI BAU - Industry'!AD$40*'Others Split'!$H$10</f>
        <v>17773846564.719925</v>
      </c>
      <c r="O8" s="20">
        <f>'KEEI BAU - Industry'!AE$40*'Others Split'!$H$10</f>
        <v>18134835368.06535</v>
      </c>
      <c r="P8" s="20">
        <f>'KEEI BAU - Industry'!AF$40*'Others Split'!$H$10</f>
        <v>18495824171.4109</v>
      </c>
      <c r="Q8" s="20">
        <f>'KEEI BAU - Industry'!AG$40*'Others Split'!$H$10</f>
        <v>18856812974.756405</v>
      </c>
      <c r="R8" s="20">
        <f>'KEEI BAU - Industry'!AH$40*'Others Split'!$H$10</f>
        <v>19225564978.173931</v>
      </c>
      <c r="S8" s="20">
        <f>'KEEI BAU - Industry'!AI$40*'Others Split'!$H$10</f>
        <v>19594316981.591282</v>
      </c>
      <c r="T8" s="20">
        <f>'KEEI BAU - Industry'!AJ$40*'Others Split'!$H$10</f>
        <v>19963068985.008759</v>
      </c>
      <c r="U8" s="20">
        <f>'KEEI BAU - Industry'!AK$40*'Others Split'!$H$10</f>
        <v>20331820988.426235</v>
      </c>
      <c r="V8" s="20">
        <f>'KEEI BAU - Industry'!AL$40*'Others Split'!$H$10</f>
        <v>20700572991.843544</v>
      </c>
      <c r="W8" s="20">
        <f>'KEEI BAU - Industry'!AM$40*'Others Split'!$H$10</f>
        <v>21058974061.831787</v>
      </c>
      <c r="X8" s="20">
        <f>'KEEI BAU - Industry'!AN$40*'Others Split'!$H$10</f>
        <v>21424432586.430923</v>
      </c>
      <c r="Y8" s="20">
        <f>'KEEI BAU - Industry'!AO$40*'Others Split'!$H$10</f>
        <v>21789891111.02993</v>
      </c>
      <c r="Z8" s="20">
        <f>'KEEI BAU - Industry'!AP$40*'Others Split'!$H$10</f>
        <v>22155349635.628941</v>
      </c>
      <c r="AA8" s="20">
        <f>'KEEI BAU - Industry'!AQ$40*'Others Split'!$H$10</f>
        <v>22520808160.227947</v>
      </c>
      <c r="AB8" s="20">
        <f>'KEEI BAU - Industry'!AR$40*'Others Split'!$H$10</f>
        <v>22886266684.827084</v>
      </c>
      <c r="AC8" s="20">
        <f>'KEEI BAU - Industry'!AS$40*'Others Split'!$H$10</f>
        <v>23251725209.42609</v>
      </c>
      <c r="AD8" s="20">
        <f>'KEEI BAU - Industry'!AT$40*'Others Split'!$H$10</f>
        <v>23617183734.025097</v>
      </c>
      <c r="AE8" s="20">
        <f>'KEEI BAU - Industry'!AU$40*'Others Split'!$H$10</f>
        <v>23982642258.624107</v>
      </c>
      <c r="AF8" s="20">
        <f>'KEEI BAU - Industry'!AV$40*'Others Split'!$H$10</f>
        <v>24348100783.223114</v>
      </c>
    </row>
    <row r="9" spans="1:35">
      <c r="A9" s="4" t="s">
        <v>9</v>
      </c>
      <c r="B9" s="20">
        <f>'KEEI BAU - Industry'!R$40*'Others Split'!$H$11</f>
        <v>115493968146.489</v>
      </c>
      <c r="C9" s="20">
        <f>'KEEI BAU - Industry'!S$40*'Others Split'!$H$11</f>
        <v>119080390874.60144</v>
      </c>
      <c r="D9" s="20">
        <f>'KEEI BAU - Industry'!T$40*'Others Split'!$H$11</f>
        <v>122666813602.715</v>
      </c>
      <c r="E9" s="20">
        <f>'KEEI BAU - Industry'!U$40*'Others Split'!$H$11</f>
        <v>126253236330.82744</v>
      </c>
      <c r="F9" s="20">
        <f>'KEEI BAU - Industry'!V$40*'Others Split'!$H$11</f>
        <v>129839659058.93987</v>
      </c>
      <c r="G9" s="20">
        <f>'KEEI BAU - Industry'!W$40*'Others Split'!$H$11</f>
        <v>133426081787.05284</v>
      </c>
      <c r="H9" s="20">
        <f>'KEEI BAU - Industry'!X$40*'Others Split'!$H$11</f>
        <v>137011520135.6436</v>
      </c>
      <c r="I9" s="20">
        <f>'KEEI BAU - Industry'!Y$40*'Others Split'!$H$11</f>
        <v>140596958484.23264</v>
      </c>
      <c r="J9" s="20">
        <f>'KEEI BAU - Industry'!Z$40*'Others Split'!$H$11</f>
        <v>144182396832.82281</v>
      </c>
      <c r="K9" s="20">
        <f>'KEEI BAU - Industry'!AA$40*'Others Split'!$H$11</f>
        <v>147767835181.41299</v>
      </c>
      <c r="L9" s="20">
        <f>'KEEI BAU - Industry'!AB$40*'Others Split'!$H$11</f>
        <v>151353273530.00253</v>
      </c>
      <c r="M9" s="20">
        <f>'KEEI BAU - Industry'!AC$40*'Others Split'!$H$11</f>
        <v>154557428876.75665</v>
      </c>
      <c r="N9" s="20">
        <f>'KEEI BAU - Industry'!AD$40*'Others Split'!$H$11</f>
        <v>157761584223.51013</v>
      </c>
      <c r="O9" s="20">
        <f>'KEEI BAU - Industry'!AE$40*'Others Split'!$H$11</f>
        <v>160965739570.26361</v>
      </c>
      <c r="P9" s="20">
        <f>'KEEI BAU - Industry'!AF$40*'Others Split'!$H$11</f>
        <v>164169894917.01822</v>
      </c>
      <c r="Q9" s="20">
        <f>'KEEI BAU - Industry'!AG$40*'Others Split'!$H$11</f>
        <v>167374050263.77243</v>
      </c>
      <c r="R9" s="20">
        <f>'KEEI BAU - Industry'!AH$40*'Others Split'!$H$11</f>
        <v>170647112177.12415</v>
      </c>
      <c r="S9" s="20">
        <f>'KEEI BAU - Industry'!AI$40*'Others Split'!$H$11</f>
        <v>173920174090.4743</v>
      </c>
      <c r="T9" s="20">
        <f>'KEEI BAU - Industry'!AJ$40*'Others Split'!$H$11</f>
        <v>177193236003.82559</v>
      </c>
      <c r="U9" s="20">
        <f>'KEEI BAU - Industry'!AK$40*'Others Split'!$H$11</f>
        <v>180466297917.17688</v>
      </c>
      <c r="V9" s="20">
        <f>'KEEI BAU - Industry'!AL$40*'Others Split'!$H$11</f>
        <v>183739359830.52664</v>
      </c>
      <c r="W9" s="20">
        <f>'KEEI BAU - Industry'!AM$40*'Others Split'!$H$11</f>
        <v>186920546321.74905</v>
      </c>
      <c r="X9" s="20">
        <f>'KEEI BAU - Industry'!AN$40*'Others Split'!$H$11</f>
        <v>190164375146.24161</v>
      </c>
      <c r="Y9" s="20">
        <f>'KEEI BAU - Industry'!AO$40*'Others Split'!$H$11</f>
        <v>193408203970.733</v>
      </c>
      <c r="Z9" s="20">
        <f>'KEEI BAU - Industry'!AP$40*'Others Split'!$H$11</f>
        <v>196652032795.22443</v>
      </c>
      <c r="AA9" s="20">
        <f>'KEEI BAU - Industry'!AQ$40*'Others Split'!$H$11</f>
        <v>199895861619.71582</v>
      </c>
      <c r="AB9" s="20">
        <f>'KEEI BAU - Industry'!AR$40*'Others Split'!$H$11</f>
        <v>203139690444.20837</v>
      </c>
      <c r="AC9" s="20">
        <f>'KEEI BAU - Industry'!AS$40*'Others Split'!$H$11</f>
        <v>206383519268.69977</v>
      </c>
      <c r="AD9" s="20">
        <f>'KEEI BAU - Industry'!AT$40*'Others Split'!$H$11</f>
        <v>209627348093.19119</v>
      </c>
      <c r="AE9" s="20">
        <f>'KEEI BAU - Industry'!AU$40*'Others Split'!$H$11</f>
        <v>212871176917.68259</v>
      </c>
      <c r="AF9" s="20">
        <f>'KEEI BAU - Industry'!AV$40*'Others Split'!$H$11</f>
        <v>216115005742.17401</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Industry'!R$12*'Petrochemicals Split'!$H$6</f>
        <v>0</v>
      </c>
      <c r="C11" s="20">
        <f>'KEEI BAU - Industry'!S$12*'Petrochemicals Split'!$H$6</f>
        <v>0</v>
      </c>
      <c r="D11" s="20">
        <f>'KEEI BAU - Industry'!T$12*'Petrochemicals Split'!$H$6</f>
        <v>0</v>
      </c>
      <c r="E11" s="20">
        <f>'KEEI BAU - Industry'!U$12*'Petrochemicals Split'!$H$6</f>
        <v>0</v>
      </c>
      <c r="F11" s="20">
        <f>'KEEI BAU - Industry'!V$12*'Petrochemicals Split'!$H$6</f>
        <v>0</v>
      </c>
      <c r="G11" s="20">
        <f>'KEEI BAU - Industry'!W$12*'Petrochemicals Split'!$H$6</f>
        <v>0</v>
      </c>
      <c r="H11" s="20">
        <f>'KEEI BAU - Industry'!X$12*'Petrochemicals Split'!$H$6</f>
        <v>0</v>
      </c>
      <c r="I11" s="20">
        <f>'KEEI BAU - Industry'!Y$12*'Petrochemicals Split'!$H$6</f>
        <v>0</v>
      </c>
      <c r="J11" s="20">
        <f>'KEEI BAU - Industry'!Z$12*'Petrochemicals Split'!$H$6</f>
        <v>0</v>
      </c>
      <c r="K11" s="20">
        <f>'KEEI BAU - Industry'!AA$12*'Petrochemicals Split'!$H$6</f>
        <v>0</v>
      </c>
      <c r="L11" s="20">
        <f>'KEEI BAU - Industry'!AB$12*'Petrochemicals Split'!$H$6</f>
        <v>0</v>
      </c>
      <c r="M11" s="20">
        <f>'KEEI BAU - Industry'!AC$12*'Petrochemicals Split'!$H$6</f>
        <v>0</v>
      </c>
      <c r="N11" s="20">
        <f>'KEEI BAU - Industry'!AD$12*'Petrochemicals Split'!$H$6</f>
        <v>0</v>
      </c>
      <c r="O11" s="20">
        <f>'KEEI BAU - Industry'!AE$12*'Petrochemicals Split'!$H$6</f>
        <v>0</v>
      </c>
      <c r="P11" s="20">
        <f>'KEEI BAU - Industry'!AF$12*'Petrochemicals Split'!$H$6</f>
        <v>0</v>
      </c>
      <c r="Q11" s="20">
        <f>'KEEI BAU - Industry'!AG$12*'Petrochemicals Split'!$H$6</f>
        <v>0</v>
      </c>
      <c r="R11" s="20">
        <f>'KEEI BAU - Industry'!AH$12*'Petrochemicals Split'!$H$6</f>
        <v>0</v>
      </c>
      <c r="S11" s="20">
        <f>'KEEI BAU - Industry'!AI$12*'Petrochemicals Split'!$H$6</f>
        <v>0</v>
      </c>
      <c r="T11" s="20">
        <f>'KEEI BAU - Industry'!AJ$12*'Petrochemicals Split'!$H$6</f>
        <v>0</v>
      </c>
      <c r="U11" s="20">
        <f>'KEEI BAU - Industry'!AK$12*'Petrochemicals Split'!$H$6</f>
        <v>0</v>
      </c>
      <c r="V11" s="20">
        <f>'KEEI BAU - Industry'!AL$12*'Petrochemicals Split'!$H$6</f>
        <v>0</v>
      </c>
      <c r="W11" s="20">
        <f>'KEEI BAU - Industry'!AM$12*'Petrochemicals Split'!$H$6</f>
        <v>0</v>
      </c>
      <c r="X11" s="20">
        <f>'KEEI BAU - Industry'!AN$12*'Petrochemicals Split'!$H$6</f>
        <v>0</v>
      </c>
      <c r="Y11" s="20">
        <f>'KEEI BAU - Industry'!AO$12*'Petrochemicals Split'!$H$6</f>
        <v>0</v>
      </c>
      <c r="Z11" s="20">
        <f>'KEEI BAU - Industry'!AP$12*'Petrochemicals Split'!$H$6</f>
        <v>0</v>
      </c>
      <c r="AA11" s="20">
        <f>'KEEI BAU - Industry'!AQ$12*'Petrochemicals Split'!$H$6</f>
        <v>0</v>
      </c>
      <c r="AB11" s="20">
        <f>'KEEI BAU - Industry'!AR$12*'Petrochemicals Split'!$H$6</f>
        <v>0</v>
      </c>
      <c r="AC11" s="20">
        <f>'KEEI BAU - Industry'!AS$12*'Petrochemicals Split'!$H$6</f>
        <v>0</v>
      </c>
      <c r="AD11" s="20">
        <f>'KEEI BAU - Industry'!AT$12*'Petrochemicals Split'!$H$6</f>
        <v>0</v>
      </c>
      <c r="AE11" s="20">
        <f>'KEEI BAU - Industry'!AU$12*'Petrochemicals Split'!$H$6</f>
        <v>0</v>
      </c>
      <c r="AF11" s="20">
        <f>'KEEI BAU - Industry'!AV$12*'Petrochemicals Split'!$H$6</f>
        <v>0</v>
      </c>
    </row>
    <row r="12" spans="1:35">
      <c r="A12" s="4" t="s">
        <v>12</v>
      </c>
      <c r="B12" s="20">
        <f>'KEEI BAU - Industry'!R$12*'Petrochemicals Split'!$H$7</f>
        <v>0</v>
      </c>
      <c r="C12" s="20">
        <f>'KEEI BAU - Industry'!S$12*'Petrochemicals Split'!$H$7</f>
        <v>0</v>
      </c>
      <c r="D12" s="20">
        <f>'KEEI BAU - Industry'!T$12*'Petrochemicals Split'!$H$7</f>
        <v>0</v>
      </c>
      <c r="E12" s="20">
        <f>'KEEI BAU - Industry'!U$12*'Petrochemicals Split'!$H$7</f>
        <v>0</v>
      </c>
      <c r="F12" s="20">
        <f>'KEEI BAU - Industry'!V$12*'Petrochemicals Split'!$H$7</f>
        <v>0</v>
      </c>
      <c r="G12" s="20">
        <f>'KEEI BAU - Industry'!W$12*'Petrochemicals Split'!$H$7</f>
        <v>0</v>
      </c>
      <c r="H12" s="20">
        <f>'KEEI BAU - Industry'!X$12*'Petrochemicals Split'!$H$7</f>
        <v>0</v>
      </c>
      <c r="I12" s="20">
        <f>'KEEI BAU - Industry'!Y$12*'Petrochemicals Split'!$H$7</f>
        <v>0</v>
      </c>
      <c r="J12" s="20">
        <f>'KEEI BAU - Industry'!Z$12*'Petrochemicals Split'!$H$7</f>
        <v>0</v>
      </c>
      <c r="K12" s="20">
        <f>'KEEI BAU - Industry'!AA$12*'Petrochemicals Split'!$H$7</f>
        <v>0</v>
      </c>
      <c r="L12" s="20">
        <f>'KEEI BAU - Industry'!AB$12*'Petrochemicals Split'!$H$7</f>
        <v>0</v>
      </c>
      <c r="M12" s="20">
        <f>'KEEI BAU - Industry'!AC$12*'Petrochemicals Split'!$H$7</f>
        <v>0</v>
      </c>
      <c r="N12" s="20">
        <f>'KEEI BAU - Industry'!AD$12*'Petrochemicals Split'!$H$7</f>
        <v>0</v>
      </c>
      <c r="O12" s="20">
        <f>'KEEI BAU - Industry'!AE$12*'Petrochemicals Split'!$H$7</f>
        <v>0</v>
      </c>
      <c r="P12" s="20">
        <f>'KEEI BAU - Industry'!AF$12*'Petrochemicals Split'!$H$7</f>
        <v>0</v>
      </c>
      <c r="Q12" s="20">
        <f>'KEEI BAU - Industry'!AG$12*'Petrochemicals Split'!$H$7</f>
        <v>0</v>
      </c>
      <c r="R12" s="20">
        <f>'KEEI BAU - Industry'!AH$12*'Petrochemicals Split'!$H$7</f>
        <v>0</v>
      </c>
      <c r="S12" s="20">
        <f>'KEEI BAU - Industry'!AI$12*'Petrochemicals Split'!$H$7</f>
        <v>0</v>
      </c>
      <c r="T12" s="20">
        <f>'KEEI BAU - Industry'!AJ$12*'Petrochemicals Split'!$H$7</f>
        <v>0</v>
      </c>
      <c r="U12" s="20">
        <f>'KEEI BAU - Industry'!AK$12*'Petrochemicals Split'!$H$7</f>
        <v>0</v>
      </c>
      <c r="V12" s="20">
        <f>'KEEI BAU - Industry'!AL$12*'Petrochemicals Split'!$H$7</f>
        <v>0</v>
      </c>
      <c r="W12" s="20">
        <f>'KEEI BAU - Industry'!AM$12*'Petrochemicals Split'!$H$7</f>
        <v>0</v>
      </c>
      <c r="X12" s="20">
        <f>'KEEI BAU - Industry'!AN$12*'Petrochemicals Split'!$H$7</f>
        <v>0</v>
      </c>
      <c r="Y12" s="20">
        <f>'KEEI BAU - Industry'!AO$12*'Petrochemicals Split'!$H$7</f>
        <v>0</v>
      </c>
      <c r="Z12" s="20">
        <f>'KEEI BAU - Industry'!AP$12*'Petrochemicals Split'!$H$7</f>
        <v>0</v>
      </c>
      <c r="AA12" s="20">
        <f>'KEEI BAU - Industry'!AQ$12*'Petrochemicals Split'!$H$7</f>
        <v>0</v>
      </c>
      <c r="AB12" s="20">
        <f>'KEEI BAU - Industry'!AR$12*'Petrochemicals Split'!$H$7</f>
        <v>0</v>
      </c>
      <c r="AC12" s="20">
        <f>'KEEI BAU - Industry'!AS$12*'Petrochemicals Split'!$H$7</f>
        <v>0</v>
      </c>
      <c r="AD12" s="20">
        <f>'KEEI BAU - Industry'!AT$12*'Petrochemicals Split'!$H$7</f>
        <v>0</v>
      </c>
      <c r="AE12" s="20">
        <f>'KEEI BAU - Industry'!AU$12*'Petrochemicals Split'!$H$7</f>
        <v>0</v>
      </c>
      <c r="AF12" s="20">
        <f>'KEEI BAU - Industry'!AV$12*'Petrochemicals Split'!$H$7</f>
        <v>0</v>
      </c>
    </row>
    <row r="13" spans="1:35">
      <c r="A13" s="4" t="s">
        <v>13</v>
      </c>
      <c r="B13" s="20">
        <f>'KEEI BAU - Industry'!R$40*'Others Split'!$H$12</f>
        <v>0</v>
      </c>
      <c r="C13" s="20">
        <f>'KEEI BAU - Industry'!S$40*'Others Split'!$H$12</f>
        <v>0</v>
      </c>
      <c r="D13" s="20">
        <f>'KEEI BAU - Industry'!T$40*'Others Split'!$H$12</f>
        <v>0</v>
      </c>
      <c r="E13" s="20">
        <f>'KEEI BAU - Industry'!U$40*'Others Split'!$H$12</f>
        <v>0</v>
      </c>
      <c r="F13" s="20">
        <f>'KEEI BAU - Industry'!V$40*'Others Split'!$H$12</f>
        <v>0</v>
      </c>
      <c r="G13" s="20">
        <f>'KEEI BAU - Industry'!W$40*'Others Split'!$H$12</f>
        <v>0</v>
      </c>
      <c r="H13" s="20">
        <f>'KEEI BAU - Industry'!X$40*'Others Split'!$H$12</f>
        <v>0</v>
      </c>
      <c r="I13" s="20">
        <f>'KEEI BAU - Industry'!Y$40*'Others Split'!$H$12</f>
        <v>0</v>
      </c>
      <c r="J13" s="20">
        <f>'KEEI BAU - Industry'!Z$40*'Others Split'!$H$12</f>
        <v>0</v>
      </c>
      <c r="K13" s="20">
        <f>'KEEI BAU - Industry'!AA$40*'Others Split'!$H$12</f>
        <v>0</v>
      </c>
      <c r="L13" s="20">
        <f>'KEEI BAU - Industry'!AB$40*'Others Split'!$H$12</f>
        <v>0</v>
      </c>
      <c r="M13" s="20">
        <f>'KEEI BAU - Industry'!AC$40*'Others Split'!$H$12</f>
        <v>0</v>
      </c>
      <c r="N13" s="20">
        <f>'KEEI BAU - Industry'!AD$40*'Others Split'!$H$12</f>
        <v>0</v>
      </c>
      <c r="O13" s="20">
        <f>'KEEI BAU - Industry'!AE$40*'Others Split'!$H$12</f>
        <v>0</v>
      </c>
      <c r="P13" s="20">
        <f>'KEEI BAU - Industry'!AF$40*'Others Split'!$H$12</f>
        <v>0</v>
      </c>
      <c r="Q13" s="20">
        <f>'KEEI BAU - Industry'!AG$40*'Others Split'!$H$12</f>
        <v>0</v>
      </c>
      <c r="R13" s="20">
        <f>'KEEI BAU - Industry'!AH$40*'Others Split'!$H$12</f>
        <v>0</v>
      </c>
      <c r="S13" s="20">
        <f>'KEEI BAU - Industry'!AI$40*'Others Split'!$H$12</f>
        <v>0</v>
      </c>
      <c r="T13" s="20">
        <f>'KEEI BAU - Industry'!AJ$40*'Others Split'!$H$12</f>
        <v>0</v>
      </c>
      <c r="U13" s="20">
        <f>'KEEI BAU - Industry'!AK$40*'Others Split'!$H$12</f>
        <v>0</v>
      </c>
      <c r="V13" s="20">
        <f>'KEEI BAU - Industry'!AL$40*'Others Split'!$H$12</f>
        <v>0</v>
      </c>
      <c r="W13" s="20">
        <f>'KEEI BAU - Industry'!AM$40*'Others Split'!$H$12</f>
        <v>0</v>
      </c>
      <c r="X13" s="20">
        <f>'KEEI BAU - Industry'!AN$40*'Others Split'!$H$12</f>
        <v>0</v>
      </c>
      <c r="Y13" s="20">
        <f>'KEEI BAU - Industry'!AO$40*'Others Split'!$H$12</f>
        <v>0</v>
      </c>
      <c r="Z13" s="20">
        <f>'KEEI BAU - Industry'!AP$40*'Others Split'!$H$12</f>
        <v>0</v>
      </c>
      <c r="AA13" s="20">
        <f>'KEEI BAU - Industry'!AQ$40*'Others Split'!$H$12</f>
        <v>0</v>
      </c>
      <c r="AB13" s="20">
        <f>'KEEI BAU - Industry'!AR$40*'Others Split'!$H$12</f>
        <v>0</v>
      </c>
      <c r="AC13" s="20">
        <f>'KEEI BAU - Industry'!AS$40*'Others Split'!$H$12</f>
        <v>0</v>
      </c>
      <c r="AD13" s="20">
        <f>'KEEI BAU - Industry'!AT$40*'Others Split'!$H$12</f>
        <v>0</v>
      </c>
      <c r="AE13" s="20">
        <f>'KEEI BAU - Industry'!AU$40*'Others Split'!$H$12</f>
        <v>0</v>
      </c>
      <c r="AF13" s="20">
        <f>'KEEI BAU - Industry'!AV$40*'Others Split'!$H$12</f>
        <v>0</v>
      </c>
    </row>
    <row r="14" spans="1:35">
      <c r="A14" s="4" t="s">
        <v>14</v>
      </c>
      <c r="B14" s="20">
        <f>'KEEI BAU - Industry'!R$40*'Others Split'!$H$13</f>
        <v>134608130200.1244</v>
      </c>
      <c r="C14" s="20">
        <f>'KEEI BAU - Industry'!S$40*'Others Split'!$H$13</f>
        <v>138788103105.08273</v>
      </c>
      <c r="D14" s="20">
        <f>'KEEI BAU - Industry'!T$40*'Others Split'!$H$13</f>
        <v>142968076010.04236</v>
      </c>
      <c r="E14" s="20">
        <f>'KEEI BAU - Industry'!U$40*'Others Split'!$H$13</f>
        <v>147148048915.0007</v>
      </c>
      <c r="F14" s="20">
        <f>'KEEI BAU - Industry'!V$40*'Others Split'!$H$13</f>
        <v>151328021819.95901</v>
      </c>
      <c r="G14" s="20">
        <f>'KEEI BAU - Industry'!W$40*'Others Split'!$H$13</f>
        <v>155507994724.91797</v>
      </c>
      <c r="H14" s="20">
        <f>'KEEI BAU - Industry'!X$40*'Others Split'!$H$13</f>
        <v>159686820336.30811</v>
      </c>
      <c r="I14" s="20">
        <f>'KEEI BAU - Industry'!Y$40*'Others Split'!$H$13</f>
        <v>163865645947.69623</v>
      </c>
      <c r="J14" s="20">
        <f>'KEEI BAU - Industry'!Z$40*'Others Split'!$H$13</f>
        <v>168044471559.08569</v>
      </c>
      <c r="K14" s="20">
        <f>'KEEI BAU - Industry'!AA$40*'Others Split'!$H$13</f>
        <v>172223297170.47513</v>
      </c>
      <c r="L14" s="20">
        <f>'KEEI BAU - Industry'!AB$40*'Others Split'!$H$13</f>
        <v>176402122781.86383</v>
      </c>
      <c r="M14" s="20">
        <f>'KEEI BAU - Industry'!AC$40*'Others Split'!$H$13</f>
        <v>180136563350.65829</v>
      </c>
      <c r="N14" s="20">
        <f>'KEEI BAU - Industry'!AD$40*'Others Split'!$H$13</f>
        <v>183871003919.452</v>
      </c>
      <c r="O14" s="20">
        <f>'KEEI BAU - Industry'!AE$40*'Others Split'!$H$13</f>
        <v>187605444488.24573</v>
      </c>
      <c r="P14" s="20">
        <f>'KEEI BAU - Industry'!AF$40*'Others Split'!$H$13</f>
        <v>191339885057.04074</v>
      </c>
      <c r="Q14" s="20">
        <f>'KEEI BAU - Industry'!AG$40*'Others Split'!$H$13</f>
        <v>195074325625.8353</v>
      </c>
      <c r="R14" s="20">
        <f>'KEEI BAU - Industry'!AH$40*'Others Split'!$H$13</f>
        <v>198889076744.49713</v>
      </c>
      <c r="S14" s="20">
        <f>'KEEI BAU - Industry'!AI$40*'Others Split'!$H$13</f>
        <v>202703827863.1572</v>
      </c>
      <c r="T14" s="20">
        <f>'KEEI BAU - Industry'!AJ$40*'Others Split'!$H$13</f>
        <v>206518578981.81857</v>
      </c>
      <c r="U14" s="20">
        <f>'KEEI BAU - Industry'!AK$40*'Others Split'!$H$13</f>
        <v>210333330100.47992</v>
      </c>
      <c r="V14" s="20">
        <f>'KEEI BAU - Industry'!AL$40*'Others Split'!$H$13</f>
        <v>214148081219.13953</v>
      </c>
      <c r="W14" s="20">
        <f>'KEEI BAU - Industry'!AM$40*'Others Split'!$H$13</f>
        <v>217855751604.64578</v>
      </c>
      <c r="X14" s="20">
        <f>'KEEI BAU - Industry'!AN$40*'Others Split'!$H$13</f>
        <v>221636431580.94012</v>
      </c>
      <c r="Y14" s="20">
        <f>'KEEI BAU - Industry'!AO$40*'Others Split'!$H$13</f>
        <v>225417111557.23318</v>
      </c>
      <c r="Z14" s="20">
        <f>'KEEI BAU - Industry'!AP$40*'Others Split'!$H$13</f>
        <v>229197791533.52621</v>
      </c>
      <c r="AA14" s="20">
        <f>'KEEI BAU - Industry'!AQ$40*'Others Split'!$H$13</f>
        <v>232978471509.81924</v>
      </c>
      <c r="AB14" s="20">
        <f>'KEEI BAU - Industry'!AR$40*'Others Split'!$H$13</f>
        <v>236759151486.11359</v>
      </c>
      <c r="AC14" s="20">
        <f>'KEEI BAU - Industry'!AS$40*'Others Split'!$H$13</f>
        <v>240539831462.40662</v>
      </c>
      <c r="AD14" s="20">
        <f>'KEEI BAU - Industry'!AT$40*'Others Split'!$H$13</f>
        <v>244320511438.69965</v>
      </c>
      <c r="AE14" s="20">
        <f>'KEEI BAU - Industry'!AU$40*'Others Split'!$H$13</f>
        <v>248101191414.99268</v>
      </c>
      <c r="AF14" s="20">
        <f>'KEEI BAU - Industry'!AV$40*'Others Split'!$H$13</f>
        <v>251881871391.28571</v>
      </c>
    </row>
    <row r="15" spans="1:35">
      <c r="A15" s="4" t="s">
        <v>15</v>
      </c>
      <c r="B15" s="4">
        <f>'KEEI BAU - Industry'!R26</f>
        <v>0</v>
      </c>
      <c r="C15" s="37">
        <f>'KEEI BAU - Industry'!S26</f>
        <v>0</v>
      </c>
      <c r="D15" s="37">
        <f>'KEEI BAU - Industry'!T26</f>
        <v>0</v>
      </c>
      <c r="E15" s="37">
        <f>'KEEI BAU - Industry'!U26</f>
        <v>0</v>
      </c>
      <c r="F15" s="37">
        <f>'KEEI BAU - Industry'!V26</f>
        <v>0</v>
      </c>
      <c r="G15" s="37">
        <f>'KEEI BAU - Industry'!W26</f>
        <v>0</v>
      </c>
      <c r="H15" s="37">
        <f>'KEEI BAU - Industry'!X26</f>
        <v>0</v>
      </c>
      <c r="I15" s="37">
        <f>'KEEI BAU - Industry'!Y26</f>
        <v>0</v>
      </c>
      <c r="J15" s="37">
        <f>'KEEI BAU - Industry'!Z26</f>
        <v>0</v>
      </c>
      <c r="K15" s="37">
        <f>'KEEI BAU - Industry'!AA26</f>
        <v>0</v>
      </c>
      <c r="L15" s="37">
        <f>'KEEI BAU - Industry'!AB26</f>
        <v>0</v>
      </c>
      <c r="M15" s="37">
        <f>'KEEI BAU - Industry'!AC26</f>
        <v>0</v>
      </c>
      <c r="N15" s="37">
        <f>'KEEI BAU - Industry'!AD26</f>
        <v>0</v>
      </c>
      <c r="O15" s="37">
        <f>'KEEI BAU - Industry'!AE26</f>
        <v>0</v>
      </c>
      <c r="P15" s="37">
        <f>'KEEI BAU - Industry'!AF26</f>
        <v>0</v>
      </c>
      <c r="Q15" s="37">
        <f>'KEEI BAU - Industry'!AG26</f>
        <v>0</v>
      </c>
      <c r="R15" s="37">
        <f>'KEEI BAU - Industry'!AH26</f>
        <v>0</v>
      </c>
      <c r="S15" s="37">
        <f>'KEEI BAU - Industry'!AI26</f>
        <v>0</v>
      </c>
      <c r="T15" s="37">
        <f>'KEEI BAU - Industry'!AJ26</f>
        <v>0</v>
      </c>
      <c r="U15" s="37">
        <f>'KEEI BAU - Industry'!AK26</f>
        <v>0</v>
      </c>
      <c r="V15" s="37">
        <f>'KEEI BAU - Industry'!AL26</f>
        <v>0</v>
      </c>
      <c r="W15" s="37">
        <f>'KEEI BAU - Industry'!AM26</f>
        <v>0</v>
      </c>
      <c r="X15" s="37">
        <f>'KEEI BAU - Industry'!AN26</f>
        <v>0</v>
      </c>
      <c r="Y15" s="37">
        <f>'KEEI BAU - Industry'!AO26</f>
        <v>0</v>
      </c>
      <c r="Z15" s="37">
        <f>'KEEI BAU - Industry'!AP26</f>
        <v>0</v>
      </c>
      <c r="AA15" s="37">
        <f>'KEEI BAU - Industry'!AQ26</f>
        <v>0</v>
      </c>
      <c r="AB15" s="37">
        <f>'KEEI BAU - Industry'!AR26</f>
        <v>0</v>
      </c>
      <c r="AC15" s="37">
        <f>'KEEI BAU - Industry'!AS26</f>
        <v>0</v>
      </c>
      <c r="AD15" s="37">
        <f>'KEEI BAU - Industry'!AT26</f>
        <v>0</v>
      </c>
      <c r="AE15" s="37">
        <f>'KEEI BAU - Industry'!AU26</f>
        <v>0</v>
      </c>
      <c r="AF15" s="37">
        <f>'KEEI BAU - Industry'!AV26</f>
        <v>0</v>
      </c>
    </row>
    <row r="16" spans="1:35">
      <c r="A16" s="4" t="s">
        <v>16</v>
      </c>
      <c r="B16" s="20">
        <f>'KEEI BAU - Industry'!R$19*'Non-ferrous Metals Split'!$H$6</f>
        <v>0</v>
      </c>
      <c r="C16" s="20">
        <f>'KEEI BAU - Industry'!S$19*'Non-ferrous Metals Split'!$H$6</f>
        <v>0</v>
      </c>
      <c r="D16" s="20">
        <f>'KEEI BAU - Industry'!T$19*'Non-ferrous Metals Split'!$H$6</f>
        <v>0</v>
      </c>
      <c r="E16" s="20">
        <f>'KEEI BAU - Industry'!U$19*'Non-ferrous Metals Split'!$H$6</f>
        <v>0</v>
      </c>
      <c r="F16" s="20">
        <f>'KEEI BAU - Industry'!V$19*'Non-ferrous Metals Split'!$H$6</f>
        <v>0</v>
      </c>
      <c r="G16" s="20">
        <f>'KEEI BAU - Industry'!W$19*'Non-ferrous Metals Split'!$H$6</f>
        <v>0</v>
      </c>
      <c r="H16" s="20">
        <f>'KEEI BAU - Industry'!X$19*'Non-ferrous Metals Split'!$H$6</f>
        <v>0</v>
      </c>
      <c r="I16" s="20">
        <f>'KEEI BAU - Industry'!Y$19*'Non-ferrous Metals Split'!$H$6</f>
        <v>0</v>
      </c>
      <c r="J16" s="20">
        <f>'KEEI BAU - Industry'!Z$19*'Non-ferrous Metals Split'!$H$6</f>
        <v>0</v>
      </c>
      <c r="K16" s="20">
        <f>'KEEI BAU - Industry'!AA$19*'Non-ferrous Metals Split'!$H$6</f>
        <v>0</v>
      </c>
      <c r="L16" s="20">
        <f>'KEEI BAU - Industry'!AB$19*'Non-ferrous Metals Split'!$H$6</f>
        <v>0</v>
      </c>
      <c r="M16" s="20">
        <f>'KEEI BAU - Industry'!AC$19*'Non-ferrous Metals Split'!$H$6</f>
        <v>0</v>
      </c>
      <c r="N16" s="20">
        <f>'KEEI BAU - Industry'!AD$19*'Non-ferrous Metals Split'!$H$6</f>
        <v>0</v>
      </c>
      <c r="O16" s="20">
        <f>'KEEI BAU - Industry'!AE$19*'Non-ferrous Metals Split'!$H$6</f>
        <v>0</v>
      </c>
      <c r="P16" s="20">
        <f>'KEEI BAU - Industry'!AF$19*'Non-ferrous Metals Split'!$H$6</f>
        <v>0</v>
      </c>
      <c r="Q16" s="20">
        <f>'KEEI BAU - Industry'!AG$19*'Non-ferrous Metals Split'!$H$6</f>
        <v>0</v>
      </c>
      <c r="R16" s="20">
        <f>'KEEI BAU - Industry'!AH$19*'Non-ferrous Metals Split'!$H$6</f>
        <v>0</v>
      </c>
      <c r="S16" s="20">
        <f>'KEEI BAU - Industry'!AI$19*'Non-ferrous Metals Split'!$H$6</f>
        <v>0</v>
      </c>
      <c r="T16" s="20">
        <f>'KEEI BAU - Industry'!AJ$19*'Non-ferrous Metals Split'!$H$6</f>
        <v>0</v>
      </c>
      <c r="U16" s="20">
        <f>'KEEI BAU - Industry'!AK$19*'Non-ferrous Metals Split'!$H$6</f>
        <v>0</v>
      </c>
      <c r="V16" s="20">
        <f>'KEEI BAU - Industry'!AL$19*'Non-ferrous Metals Split'!$H$6</f>
        <v>0</v>
      </c>
      <c r="W16" s="20">
        <f>'KEEI BAU - Industry'!AM$19*'Non-ferrous Metals Split'!$H$6</f>
        <v>0</v>
      </c>
      <c r="X16" s="20">
        <f>'KEEI BAU - Industry'!AN$19*'Non-ferrous Metals Split'!$H$6</f>
        <v>0</v>
      </c>
      <c r="Y16" s="20">
        <f>'KEEI BAU - Industry'!AO$19*'Non-ferrous Metals Split'!$H$6</f>
        <v>0</v>
      </c>
      <c r="Z16" s="20">
        <f>'KEEI BAU - Industry'!AP$19*'Non-ferrous Metals Split'!$H$6</f>
        <v>0</v>
      </c>
      <c r="AA16" s="20">
        <f>'KEEI BAU - Industry'!AQ$19*'Non-ferrous Metals Split'!$H$6</f>
        <v>0</v>
      </c>
      <c r="AB16" s="20">
        <f>'KEEI BAU - Industry'!AR$19*'Non-ferrous Metals Split'!$H$6</f>
        <v>0</v>
      </c>
      <c r="AC16" s="20">
        <f>'KEEI BAU - Industry'!AS$19*'Non-ferrous Metals Split'!$H$6</f>
        <v>0</v>
      </c>
      <c r="AD16" s="20">
        <f>'KEEI BAU - Industry'!AT$19*'Non-ferrous Metals Split'!$H$6</f>
        <v>0</v>
      </c>
      <c r="AE16" s="20">
        <f>'KEEI BAU - Industry'!AU$19*'Non-ferrous Metals Split'!$H$6</f>
        <v>0</v>
      </c>
      <c r="AF16" s="20">
        <f>'KEEI BAU - Industry'!AV$19*'Non-ferrous Metals Split'!$H$6</f>
        <v>0</v>
      </c>
    </row>
    <row r="17" spans="1:32">
      <c r="A17" s="4" t="s">
        <v>17</v>
      </c>
      <c r="B17" s="20">
        <f>'KEEI BAU - Industry'!R$19*'Non-ferrous Metals Split'!$H$7</f>
        <v>0</v>
      </c>
      <c r="C17" s="20">
        <f>'KEEI BAU - Industry'!S$19*'Non-ferrous Metals Split'!$H$7</f>
        <v>0</v>
      </c>
      <c r="D17" s="20">
        <f>'KEEI BAU - Industry'!T$19*'Non-ferrous Metals Split'!$H$7</f>
        <v>0</v>
      </c>
      <c r="E17" s="20">
        <f>'KEEI BAU - Industry'!U$19*'Non-ferrous Metals Split'!$H$7</f>
        <v>0</v>
      </c>
      <c r="F17" s="20">
        <f>'KEEI BAU - Industry'!V$19*'Non-ferrous Metals Split'!$H$7</f>
        <v>0</v>
      </c>
      <c r="G17" s="20">
        <f>'KEEI BAU - Industry'!W$19*'Non-ferrous Metals Split'!$H$7</f>
        <v>0</v>
      </c>
      <c r="H17" s="20">
        <f>'KEEI BAU - Industry'!X$19*'Non-ferrous Metals Split'!$H$7</f>
        <v>0</v>
      </c>
      <c r="I17" s="20">
        <f>'KEEI BAU - Industry'!Y$19*'Non-ferrous Metals Split'!$H$7</f>
        <v>0</v>
      </c>
      <c r="J17" s="20">
        <f>'KEEI BAU - Industry'!Z$19*'Non-ferrous Metals Split'!$H$7</f>
        <v>0</v>
      </c>
      <c r="K17" s="20">
        <f>'KEEI BAU - Industry'!AA$19*'Non-ferrous Metals Split'!$H$7</f>
        <v>0</v>
      </c>
      <c r="L17" s="20">
        <f>'KEEI BAU - Industry'!AB$19*'Non-ferrous Metals Split'!$H$7</f>
        <v>0</v>
      </c>
      <c r="M17" s="20">
        <f>'KEEI BAU - Industry'!AC$19*'Non-ferrous Metals Split'!$H$7</f>
        <v>0</v>
      </c>
      <c r="N17" s="20">
        <f>'KEEI BAU - Industry'!AD$19*'Non-ferrous Metals Split'!$H$7</f>
        <v>0</v>
      </c>
      <c r="O17" s="20">
        <f>'KEEI BAU - Industry'!AE$19*'Non-ferrous Metals Split'!$H$7</f>
        <v>0</v>
      </c>
      <c r="P17" s="20">
        <f>'KEEI BAU - Industry'!AF$19*'Non-ferrous Metals Split'!$H$7</f>
        <v>0</v>
      </c>
      <c r="Q17" s="20">
        <f>'KEEI BAU - Industry'!AG$19*'Non-ferrous Metals Split'!$H$7</f>
        <v>0</v>
      </c>
      <c r="R17" s="20">
        <f>'KEEI BAU - Industry'!AH$19*'Non-ferrous Metals Split'!$H$7</f>
        <v>0</v>
      </c>
      <c r="S17" s="20">
        <f>'KEEI BAU - Industry'!AI$19*'Non-ferrous Metals Split'!$H$7</f>
        <v>0</v>
      </c>
      <c r="T17" s="20">
        <f>'KEEI BAU - Industry'!AJ$19*'Non-ferrous Metals Split'!$H$7</f>
        <v>0</v>
      </c>
      <c r="U17" s="20">
        <f>'KEEI BAU - Industry'!AK$19*'Non-ferrous Metals Split'!$H$7</f>
        <v>0</v>
      </c>
      <c r="V17" s="20">
        <f>'KEEI BAU - Industry'!AL$19*'Non-ferrous Metals Split'!$H$7</f>
        <v>0</v>
      </c>
      <c r="W17" s="20">
        <f>'KEEI BAU - Industry'!AM$19*'Non-ferrous Metals Split'!$H$7</f>
        <v>0</v>
      </c>
      <c r="X17" s="20">
        <f>'KEEI BAU - Industry'!AN$19*'Non-ferrous Metals Split'!$H$7</f>
        <v>0</v>
      </c>
      <c r="Y17" s="20">
        <f>'KEEI BAU - Industry'!AO$19*'Non-ferrous Metals Split'!$H$7</f>
        <v>0</v>
      </c>
      <c r="Z17" s="20">
        <f>'KEEI BAU - Industry'!AP$19*'Non-ferrous Metals Split'!$H$7</f>
        <v>0</v>
      </c>
      <c r="AA17" s="20">
        <f>'KEEI BAU - Industry'!AQ$19*'Non-ferrous Metals Split'!$H$7</f>
        <v>0</v>
      </c>
      <c r="AB17" s="20">
        <f>'KEEI BAU - Industry'!AR$19*'Non-ferrous Metals Split'!$H$7</f>
        <v>0</v>
      </c>
      <c r="AC17" s="20">
        <f>'KEEI BAU - Industry'!AS$19*'Non-ferrous Metals Split'!$H$7</f>
        <v>0</v>
      </c>
      <c r="AD17" s="20">
        <f>'KEEI BAU - Industry'!AT$19*'Non-ferrous Metals Split'!$H$7</f>
        <v>0</v>
      </c>
      <c r="AE17" s="20">
        <f>'KEEI BAU - Industry'!AU$19*'Non-ferrous Metals Split'!$H$7</f>
        <v>0</v>
      </c>
      <c r="AF17" s="20">
        <f>'KEEI BAU - Industry'!AV$19*'Non-ferrous Metals Split'!$H$7</f>
        <v>0</v>
      </c>
    </row>
    <row r="18" spans="1:32">
      <c r="A18" s="4" t="s">
        <v>18</v>
      </c>
      <c r="B18" s="20">
        <f>'KEEI BAU - Industry'!R$33*'Machinery Split'!$H6</f>
        <v>0</v>
      </c>
      <c r="C18" s="20">
        <f>'KEEI BAU - Industry'!S$33*'Machinery Split'!$H6</f>
        <v>0</v>
      </c>
      <c r="D18" s="20">
        <f>'KEEI BAU - Industry'!T$33*'Machinery Split'!$H6</f>
        <v>0</v>
      </c>
      <c r="E18" s="20">
        <f>'KEEI BAU - Industry'!U$33*'Machinery Split'!$H6</f>
        <v>0</v>
      </c>
      <c r="F18" s="20">
        <f>'KEEI BAU - Industry'!V$33*'Machinery Split'!$H6</f>
        <v>0</v>
      </c>
      <c r="G18" s="20">
        <f>'KEEI BAU - Industry'!W$33*'Machinery Split'!$H6</f>
        <v>0</v>
      </c>
      <c r="H18" s="20">
        <f>'KEEI BAU - Industry'!X$33*'Machinery Split'!$H6</f>
        <v>0</v>
      </c>
      <c r="I18" s="20">
        <f>'KEEI BAU - Industry'!Y$33*'Machinery Split'!$H6</f>
        <v>0</v>
      </c>
      <c r="J18" s="20">
        <f>'KEEI BAU - Industry'!Z$33*'Machinery Split'!$H6</f>
        <v>0</v>
      </c>
      <c r="K18" s="20">
        <f>'KEEI BAU - Industry'!AA$33*'Machinery Split'!$H6</f>
        <v>0</v>
      </c>
      <c r="L18" s="20">
        <f>'KEEI BAU - Industry'!AB$33*'Machinery Split'!$H6</f>
        <v>0</v>
      </c>
      <c r="M18" s="20">
        <f>'KEEI BAU - Industry'!AC$33*'Machinery Split'!$H6</f>
        <v>0</v>
      </c>
      <c r="N18" s="20">
        <f>'KEEI BAU - Industry'!AD$33*'Machinery Split'!$H6</f>
        <v>0</v>
      </c>
      <c r="O18" s="20">
        <f>'KEEI BAU - Industry'!AE$33*'Machinery Split'!$H6</f>
        <v>0</v>
      </c>
      <c r="P18" s="20">
        <f>'KEEI BAU - Industry'!AF$33*'Machinery Split'!$H6</f>
        <v>0</v>
      </c>
      <c r="Q18" s="20">
        <f>'KEEI BAU - Industry'!AG$33*'Machinery Split'!$H6</f>
        <v>0</v>
      </c>
      <c r="R18" s="20">
        <f>'KEEI BAU - Industry'!AH$33*'Machinery Split'!$H6</f>
        <v>0</v>
      </c>
      <c r="S18" s="20">
        <f>'KEEI BAU - Industry'!AI$33*'Machinery Split'!$H6</f>
        <v>0</v>
      </c>
      <c r="T18" s="20">
        <f>'KEEI BAU - Industry'!AJ$33*'Machinery Split'!$H6</f>
        <v>0</v>
      </c>
      <c r="U18" s="20">
        <f>'KEEI BAU - Industry'!AK$33*'Machinery Split'!$H6</f>
        <v>0</v>
      </c>
      <c r="V18" s="20">
        <f>'KEEI BAU - Industry'!AL$33*'Machinery Split'!$H6</f>
        <v>0</v>
      </c>
      <c r="W18" s="20">
        <f>'KEEI BAU - Industry'!AM$33*'Machinery Split'!$H6</f>
        <v>0</v>
      </c>
      <c r="X18" s="20">
        <f>'KEEI BAU - Industry'!AN$33*'Machinery Split'!$H6</f>
        <v>0</v>
      </c>
      <c r="Y18" s="20">
        <f>'KEEI BAU - Industry'!AO$33*'Machinery Split'!$H6</f>
        <v>0</v>
      </c>
      <c r="Z18" s="20">
        <f>'KEEI BAU - Industry'!AP$33*'Machinery Split'!$H6</f>
        <v>0</v>
      </c>
      <c r="AA18" s="20">
        <f>'KEEI BAU - Industry'!AQ$33*'Machinery Split'!$H6</f>
        <v>0</v>
      </c>
      <c r="AB18" s="20">
        <f>'KEEI BAU - Industry'!AR$33*'Machinery Split'!$H6</f>
        <v>0</v>
      </c>
      <c r="AC18" s="20">
        <f>'KEEI BAU - Industry'!AS$33*'Machinery Split'!$H6</f>
        <v>0</v>
      </c>
      <c r="AD18" s="20">
        <f>'KEEI BAU - Industry'!AT$33*'Machinery Split'!$H6</f>
        <v>0</v>
      </c>
      <c r="AE18" s="20">
        <f>'KEEI BAU - Industry'!AU$33*'Machinery Split'!$H6</f>
        <v>0</v>
      </c>
      <c r="AF18" s="20">
        <f>'KEEI BAU - Industry'!AV$33*'Machinery Split'!$H6</f>
        <v>0</v>
      </c>
    </row>
    <row r="19" spans="1:32">
      <c r="A19" s="4" t="s">
        <v>19</v>
      </c>
      <c r="B19" s="20">
        <f>'KEEI BAU - Industry'!R$33*'Machinery Split'!$H7</f>
        <v>0</v>
      </c>
      <c r="C19" s="20">
        <f>'KEEI BAU - Industry'!S$33*'Machinery Split'!$H7</f>
        <v>0</v>
      </c>
      <c r="D19" s="20">
        <f>'KEEI BAU - Industry'!T$33*'Machinery Split'!$H7</f>
        <v>0</v>
      </c>
      <c r="E19" s="20">
        <f>'KEEI BAU - Industry'!U$33*'Machinery Split'!$H7</f>
        <v>0</v>
      </c>
      <c r="F19" s="20">
        <f>'KEEI BAU - Industry'!V$33*'Machinery Split'!$H7</f>
        <v>0</v>
      </c>
      <c r="G19" s="20">
        <f>'KEEI BAU - Industry'!W$33*'Machinery Split'!$H7</f>
        <v>0</v>
      </c>
      <c r="H19" s="20">
        <f>'KEEI BAU - Industry'!X$33*'Machinery Split'!$H7</f>
        <v>0</v>
      </c>
      <c r="I19" s="20">
        <f>'KEEI BAU - Industry'!Y$33*'Machinery Split'!$H7</f>
        <v>0</v>
      </c>
      <c r="J19" s="20">
        <f>'KEEI BAU - Industry'!Z$33*'Machinery Split'!$H7</f>
        <v>0</v>
      </c>
      <c r="K19" s="20">
        <f>'KEEI BAU - Industry'!AA$33*'Machinery Split'!$H7</f>
        <v>0</v>
      </c>
      <c r="L19" s="20">
        <f>'KEEI BAU - Industry'!AB$33*'Machinery Split'!$H7</f>
        <v>0</v>
      </c>
      <c r="M19" s="20">
        <f>'KEEI BAU - Industry'!AC$33*'Machinery Split'!$H7</f>
        <v>0</v>
      </c>
      <c r="N19" s="20">
        <f>'KEEI BAU - Industry'!AD$33*'Machinery Split'!$H7</f>
        <v>0</v>
      </c>
      <c r="O19" s="20">
        <f>'KEEI BAU - Industry'!AE$33*'Machinery Split'!$H7</f>
        <v>0</v>
      </c>
      <c r="P19" s="20">
        <f>'KEEI BAU - Industry'!AF$33*'Machinery Split'!$H7</f>
        <v>0</v>
      </c>
      <c r="Q19" s="20">
        <f>'KEEI BAU - Industry'!AG$33*'Machinery Split'!$H7</f>
        <v>0</v>
      </c>
      <c r="R19" s="20">
        <f>'KEEI BAU - Industry'!AH$33*'Machinery Split'!$H7</f>
        <v>0</v>
      </c>
      <c r="S19" s="20">
        <f>'KEEI BAU - Industry'!AI$33*'Machinery Split'!$H7</f>
        <v>0</v>
      </c>
      <c r="T19" s="20">
        <f>'KEEI BAU - Industry'!AJ$33*'Machinery Split'!$H7</f>
        <v>0</v>
      </c>
      <c r="U19" s="20">
        <f>'KEEI BAU - Industry'!AK$33*'Machinery Split'!$H7</f>
        <v>0</v>
      </c>
      <c r="V19" s="20">
        <f>'KEEI BAU - Industry'!AL$33*'Machinery Split'!$H7</f>
        <v>0</v>
      </c>
      <c r="W19" s="20">
        <f>'KEEI BAU - Industry'!AM$33*'Machinery Split'!$H7</f>
        <v>0</v>
      </c>
      <c r="X19" s="20">
        <f>'KEEI BAU - Industry'!AN$33*'Machinery Split'!$H7</f>
        <v>0</v>
      </c>
      <c r="Y19" s="20">
        <f>'KEEI BAU - Industry'!AO$33*'Machinery Split'!$H7</f>
        <v>0</v>
      </c>
      <c r="Z19" s="20">
        <f>'KEEI BAU - Industry'!AP$33*'Machinery Split'!$H7</f>
        <v>0</v>
      </c>
      <c r="AA19" s="20">
        <f>'KEEI BAU - Industry'!AQ$33*'Machinery Split'!$H7</f>
        <v>0</v>
      </c>
      <c r="AB19" s="20">
        <f>'KEEI BAU - Industry'!AR$33*'Machinery Split'!$H7</f>
        <v>0</v>
      </c>
      <c r="AC19" s="20">
        <f>'KEEI BAU - Industry'!AS$33*'Machinery Split'!$H7</f>
        <v>0</v>
      </c>
      <c r="AD19" s="20">
        <f>'KEEI BAU - Industry'!AT$33*'Machinery Split'!$H7</f>
        <v>0</v>
      </c>
      <c r="AE19" s="20">
        <f>'KEEI BAU - Industry'!AU$33*'Machinery Split'!$H7</f>
        <v>0</v>
      </c>
      <c r="AF19" s="20">
        <f>'KEEI BAU - Industry'!AV$33*'Machinery Split'!$H7</f>
        <v>0</v>
      </c>
    </row>
    <row r="20" spans="1:32">
      <c r="A20" s="4" t="s">
        <v>20</v>
      </c>
      <c r="B20" s="20">
        <f>'KEEI BAU - Industry'!R$33*'Machinery Split'!$H8</f>
        <v>0</v>
      </c>
      <c r="C20" s="20">
        <f>'KEEI BAU - Industry'!S$33*'Machinery Split'!$H8</f>
        <v>0</v>
      </c>
      <c r="D20" s="20">
        <f>'KEEI BAU - Industry'!T$33*'Machinery Split'!$H8</f>
        <v>0</v>
      </c>
      <c r="E20" s="20">
        <f>'KEEI BAU - Industry'!U$33*'Machinery Split'!$H8</f>
        <v>0</v>
      </c>
      <c r="F20" s="20">
        <f>'KEEI BAU - Industry'!V$33*'Machinery Split'!$H8</f>
        <v>0</v>
      </c>
      <c r="G20" s="20">
        <f>'KEEI BAU - Industry'!W$33*'Machinery Split'!$H8</f>
        <v>0</v>
      </c>
      <c r="H20" s="20">
        <f>'KEEI BAU - Industry'!X$33*'Machinery Split'!$H8</f>
        <v>0</v>
      </c>
      <c r="I20" s="20">
        <f>'KEEI BAU - Industry'!Y$33*'Machinery Split'!$H8</f>
        <v>0</v>
      </c>
      <c r="J20" s="20">
        <f>'KEEI BAU - Industry'!Z$33*'Machinery Split'!$H8</f>
        <v>0</v>
      </c>
      <c r="K20" s="20">
        <f>'KEEI BAU - Industry'!AA$33*'Machinery Split'!$H8</f>
        <v>0</v>
      </c>
      <c r="L20" s="20">
        <f>'KEEI BAU - Industry'!AB$33*'Machinery Split'!$H8</f>
        <v>0</v>
      </c>
      <c r="M20" s="20">
        <f>'KEEI BAU - Industry'!AC$33*'Machinery Split'!$H8</f>
        <v>0</v>
      </c>
      <c r="N20" s="20">
        <f>'KEEI BAU - Industry'!AD$33*'Machinery Split'!$H8</f>
        <v>0</v>
      </c>
      <c r="O20" s="20">
        <f>'KEEI BAU - Industry'!AE$33*'Machinery Split'!$H8</f>
        <v>0</v>
      </c>
      <c r="P20" s="20">
        <f>'KEEI BAU - Industry'!AF$33*'Machinery Split'!$H8</f>
        <v>0</v>
      </c>
      <c r="Q20" s="20">
        <f>'KEEI BAU - Industry'!AG$33*'Machinery Split'!$H8</f>
        <v>0</v>
      </c>
      <c r="R20" s="20">
        <f>'KEEI BAU - Industry'!AH$33*'Machinery Split'!$H8</f>
        <v>0</v>
      </c>
      <c r="S20" s="20">
        <f>'KEEI BAU - Industry'!AI$33*'Machinery Split'!$H8</f>
        <v>0</v>
      </c>
      <c r="T20" s="20">
        <f>'KEEI BAU - Industry'!AJ$33*'Machinery Split'!$H8</f>
        <v>0</v>
      </c>
      <c r="U20" s="20">
        <f>'KEEI BAU - Industry'!AK$33*'Machinery Split'!$H8</f>
        <v>0</v>
      </c>
      <c r="V20" s="20">
        <f>'KEEI BAU - Industry'!AL$33*'Machinery Split'!$H8</f>
        <v>0</v>
      </c>
      <c r="W20" s="20">
        <f>'KEEI BAU - Industry'!AM$33*'Machinery Split'!$H8</f>
        <v>0</v>
      </c>
      <c r="X20" s="20">
        <f>'KEEI BAU - Industry'!AN$33*'Machinery Split'!$H8</f>
        <v>0</v>
      </c>
      <c r="Y20" s="20">
        <f>'KEEI BAU - Industry'!AO$33*'Machinery Split'!$H8</f>
        <v>0</v>
      </c>
      <c r="Z20" s="20">
        <f>'KEEI BAU - Industry'!AP$33*'Machinery Split'!$H8</f>
        <v>0</v>
      </c>
      <c r="AA20" s="20">
        <f>'KEEI BAU - Industry'!AQ$33*'Machinery Split'!$H8</f>
        <v>0</v>
      </c>
      <c r="AB20" s="20">
        <f>'KEEI BAU - Industry'!AR$33*'Machinery Split'!$H8</f>
        <v>0</v>
      </c>
      <c r="AC20" s="20">
        <f>'KEEI BAU - Industry'!AS$33*'Machinery Split'!$H8</f>
        <v>0</v>
      </c>
      <c r="AD20" s="20">
        <f>'KEEI BAU - Industry'!AT$33*'Machinery Split'!$H8</f>
        <v>0</v>
      </c>
      <c r="AE20" s="20">
        <f>'KEEI BAU - Industry'!AU$33*'Machinery Split'!$H8</f>
        <v>0</v>
      </c>
      <c r="AF20" s="20">
        <f>'KEEI BAU - Industry'!AV$33*'Machinery Split'!$H8</f>
        <v>0</v>
      </c>
    </row>
    <row r="21" spans="1:32">
      <c r="A21" s="4" t="s">
        <v>21</v>
      </c>
      <c r="B21" s="20">
        <f>'KEEI BAU - Industry'!R$33*'Machinery Split'!$H9</f>
        <v>0</v>
      </c>
      <c r="C21" s="20">
        <f>'KEEI BAU - Industry'!S$33*'Machinery Split'!$H9</f>
        <v>0</v>
      </c>
      <c r="D21" s="20">
        <f>'KEEI BAU - Industry'!T$33*'Machinery Split'!$H9</f>
        <v>0</v>
      </c>
      <c r="E21" s="20">
        <f>'KEEI BAU - Industry'!U$33*'Machinery Split'!$H9</f>
        <v>0</v>
      </c>
      <c r="F21" s="20">
        <f>'KEEI BAU - Industry'!V$33*'Machinery Split'!$H9</f>
        <v>0</v>
      </c>
      <c r="G21" s="20">
        <f>'KEEI BAU - Industry'!W$33*'Machinery Split'!$H9</f>
        <v>0</v>
      </c>
      <c r="H21" s="20">
        <f>'KEEI BAU - Industry'!X$33*'Machinery Split'!$H9</f>
        <v>0</v>
      </c>
      <c r="I21" s="20">
        <f>'KEEI BAU - Industry'!Y$33*'Machinery Split'!$H9</f>
        <v>0</v>
      </c>
      <c r="J21" s="20">
        <f>'KEEI BAU - Industry'!Z$33*'Machinery Split'!$H9</f>
        <v>0</v>
      </c>
      <c r="K21" s="20">
        <f>'KEEI BAU - Industry'!AA$33*'Machinery Split'!$H9</f>
        <v>0</v>
      </c>
      <c r="L21" s="20">
        <f>'KEEI BAU - Industry'!AB$33*'Machinery Split'!$H9</f>
        <v>0</v>
      </c>
      <c r="M21" s="20">
        <f>'KEEI BAU - Industry'!AC$33*'Machinery Split'!$H9</f>
        <v>0</v>
      </c>
      <c r="N21" s="20">
        <f>'KEEI BAU - Industry'!AD$33*'Machinery Split'!$H9</f>
        <v>0</v>
      </c>
      <c r="O21" s="20">
        <f>'KEEI BAU - Industry'!AE$33*'Machinery Split'!$H9</f>
        <v>0</v>
      </c>
      <c r="P21" s="20">
        <f>'KEEI BAU - Industry'!AF$33*'Machinery Split'!$H9</f>
        <v>0</v>
      </c>
      <c r="Q21" s="20">
        <f>'KEEI BAU - Industry'!AG$33*'Machinery Split'!$H9</f>
        <v>0</v>
      </c>
      <c r="R21" s="20">
        <f>'KEEI BAU - Industry'!AH$33*'Machinery Split'!$H9</f>
        <v>0</v>
      </c>
      <c r="S21" s="20">
        <f>'KEEI BAU - Industry'!AI$33*'Machinery Split'!$H9</f>
        <v>0</v>
      </c>
      <c r="T21" s="20">
        <f>'KEEI BAU - Industry'!AJ$33*'Machinery Split'!$H9</f>
        <v>0</v>
      </c>
      <c r="U21" s="20">
        <f>'KEEI BAU - Industry'!AK$33*'Machinery Split'!$H9</f>
        <v>0</v>
      </c>
      <c r="V21" s="20">
        <f>'KEEI BAU - Industry'!AL$33*'Machinery Split'!$H9</f>
        <v>0</v>
      </c>
      <c r="W21" s="20">
        <f>'KEEI BAU - Industry'!AM$33*'Machinery Split'!$H9</f>
        <v>0</v>
      </c>
      <c r="X21" s="20">
        <f>'KEEI BAU - Industry'!AN$33*'Machinery Split'!$H9</f>
        <v>0</v>
      </c>
      <c r="Y21" s="20">
        <f>'KEEI BAU - Industry'!AO$33*'Machinery Split'!$H9</f>
        <v>0</v>
      </c>
      <c r="Z21" s="20">
        <f>'KEEI BAU - Industry'!AP$33*'Machinery Split'!$H9</f>
        <v>0</v>
      </c>
      <c r="AA21" s="20">
        <f>'KEEI BAU - Industry'!AQ$33*'Machinery Split'!$H9</f>
        <v>0</v>
      </c>
      <c r="AB21" s="20">
        <f>'KEEI BAU - Industry'!AR$33*'Machinery Split'!$H9</f>
        <v>0</v>
      </c>
      <c r="AC21" s="20">
        <f>'KEEI BAU - Industry'!AS$33*'Machinery Split'!$H9</f>
        <v>0</v>
      </c>
      <c r="AD21" s="20">
        <f>'KEEI BAU - Industry'!AT$33*'Machinery Split'!$H9</f>
        <v>0</v>
      </c>
      <c r="AE21" s="20">
        <f>'KEEI BAU - Industry'!AU$33*'Machinery Split'!$H9</f>
        <v>0</v>
      </c>
      <c r="AF21" s="20">
        <f>'KEEI BAU - Industry'!AV$33*'Machinery Split'!$H9</f>
        <v>0</v>
      </c>
    </row>
    <row r="22" spans="1:32">
      <c r="A22" s="4" t="s">
        <v>22</v>
      </c>
      <c r="B22" s="20">
        <f>'KEEI BAU - Industry'!R$33*'Machinery Split'!$H10</f>
        <v>0</v>
      </c>
      <c r="C22" s="20">
        <f>'KEEI BAU - Industry'!S$33*'Machinery Split'!$H10</f>
        <v>0</v>
      </c>
      <c r="D22" s="20">
        <f>'KEEI BAU - Industry'!T$33*'Machinery Split'!$H10</f>
        <v>0</v>
      </c>
      <c r="E22" s="20">
        <f>'KEEI BAU - Industry'!U$33*'Machinery Split'!$H10</f>
        <v>0</v>
      </c>
      <c r="F22" s="20">
        <f>'KEEI BAU - Industry'!V$33*'Machinery Split'!$H10</f>
        <v>0</v>
      </c>
      <c r="G22" s="20">
        <f>'KEEI BAU - Industry'!W$33*'Machinery Split'!$H10</f>
        <v>0</v>
      </c>
      <c r="H22" s="20">
        <f>'KEEI BAU - Industry'!X$33*'Machinery Split'!$H10</f>
        <v>0</v>
      </c>
      <c r="I22" s="20">
        <f>'KEEI BAU - Industry'!Y$33*'Machinery Split'!$H10</f>
        <v>0</v>
      </c>
      <c r="J22" s="20">
        <f>'KEEI BAU - Industry'!Z$33*'Machinery Split'!$H10</f>
        <v>0</v>
      </c>
      <c r="K22" s="20">
        <f>'KEEI BAU - Industry'!AA$33*'Machinery Split'!$H10</f>
        <v>0</v>
      </c>
      <c r="L22" s="20">
        <f>'KEEI BAU - Industry'!AB$33*'Machinery Split'!$H10</f>
        <v>0</v>
      </c>
      <c r="M22" s="20">
        <f>'KEEI BAU - Industry'!AC$33*'Machinery Split'!$H10</f>
        <v>0</v>
      </c>
      <c r="N22" s="20">
        <f>'KEEI BAU - Industry'!AD$33*'Machinery Split'!$H10</f>
        <v>0</v>
      </c>
      <c r="O22" s="20">
        <f>'KEEI BAU - Industry'!AE$33*'Machinery Split'!$H10</f>
        <v>0</v>
      </c>
      <c r="P22" s="20">
        <f>'KEEI BAU - Industry'!AF$33*'Machinery Split'!$H10</f>
        <v>0</v>
      </c>
      <c r="Q22" s="20">
        <f>'KEEI BAU - Industry'!AG$33*'Machinery Split'!$H10</f>
        <v>0</v>
      </c>
      <c r="R22" s="20">
        <f>'KEEI BAU - Industry'!AH$33*'Machinery Split'!$H10</f>
        <v>0</v>
      </c>
      <c r="S22" s="20">
        <f>'KEEI BAU - Industry'!AI$33*'Machinery Split'!$H10</f>
        <v>0</v>
      </c>
      <c r="T22" s="20">
        <f>'KEEI BAU - Industry'!AJ$33*'Machinery Split'!$H10</f>
        <v>0</v>
      </c>
      <c r="U22" s="20">
        <f>'KEEI BAU - Industry'!AK$33*'Machinery Split'!$H10</f>
        <v>0</v>
      </c>
      <c r="V22" s="20">
        <f>'KEEI BAU - Industry'!AL$33*'Machinery Split'!$H10</f>
        <v>0</v>
      </c>
      <c r="W22" s="20">
        <f>'KEEI BAU - Industry'!AM$33*'Machinery Split'!$H10</f>
        <v>0</v>
      </c>
      <c r="X22" s="20">
        <f>'KEEI BAU - Industry'!AN$33*'Machinery Split'!$H10</f>
        <v>0</v>
      </c>
      <c r="Y22" s="20">
        <f>'KEEI BAU - Industry'!AO$33*'Machinery Split'!$H10</f>
        <v>0</v>
      </c>
      <c r="Z22" s="20">
        <f>'KEEI BAU - Industry'!AP$33*'Machinery Split'!$H10</f>
        <v>0</v>
      </c>
      <c r="AA22" s="20">
        <f>'KEEI BAU - Industry'!AQ$33*'Machinery Split'!$H10</f>
        <v>0</v>
      </c>
      <c r="AB22" s="20">
        <f>'KEEI BAU - Industry'!AR$33*'Machinery Split'!$H10</f>
        <v>0</v>
      </c>
      <c r="AC22" s="20">
        <f>'KEEI BAU - Industry'!AS$33*'Machinery Split'!$H10</f>
        <v>0</v>
      </c>
      <c r="AD22" s="20">
        <f>'KEEI BAU - Industry'!AT$33*'Machinery Split'!$H10</f>
        <v>0</v>
      </c>
      <c r="AE22" s="20">
        <f>'KEEI BAU - Industry'!AU$33*'Machinery Split'!$H10</f>
        <v>0</v>
      </c>
      <c r="AF22" s="20">
        <f>'KEEI BAU - Industry'!AV$33*'Machinery Split'!$H10</f>
        <v>0</v>
      </c>
    </row>
    <row r="23" spans="1:32">
      <c r="A23" s="4" t="s">
        <v>23</v>
      </c>
      <c r="B23" s="20">
        <f>'KEEI BAU - Industry'!R$40*'Others Split'!$H$14</f>
        <v>72490952221.454849</v>
      </c>
      <c r="C23" s="20">
        <f>'KEEI BAU - Industry'!S$40*'Others Split'!$H$14</f>
        <v>74742006564.82785</v>
      </c>
      <c r="D23" s="20">
        <f>'KEEI BAU - Industry'!T$40*'Others Split'!$H$14</f>
        <v>76993060908.201584</v>
      </c>
      <c r="E23" s="20">
        <f>'KEEI BAU - Industry'!U$40*'Others Split'!$H$14</f>
        <v>79244115251.574585</v>
      </c>
      <c r="F23" s="20">
        <f>'KEEI BAU - Industry'!V$40*'Others Split'!$H$14</f>
        <v>81495169594.947601</v>
      </c>
      <c r="G23" s="20">
        <f>'KEEI BAU - Industry'!W$40*'Others Split'!$H$14</f>
        <v>83746223938.320953</v>
      </c>
      <c r="H23" s="20">
        <f>'KEEI BAU - Industry'!X$40*'Others Split'!$H$14</f>
        <v>85996660425.973709</v>
      </c>
      <c r="I23" s="20">
        <f>'KEEI BAU - Industry'!Y$40*'Others Split'!$H$14</f>
        <v>88247096913.625397</v>
      </c>
      <c r="J23" s="20">
        <f>'KEEI BAU - Industry'!Z$40*'Others Split'!$H$14</f>
        <v>90497533401.277786</v>
      </c>
      <c r="K23" s="20">
        <f>'KEEI BAU - Industry'!AA$40*'Others Split'!$H$14</f>
        <v>92747969888.930191</v>
      </c>
      <c r="L23" s="20">
        <f>'KEEI BAU - Industry'!AB$40*'Others Split'!$H$14</f>
        <v>94998406376.582184</v>
      </c>
      <c r="M23" s="20">
        <f>'KEEI BAU - Industry'!AC$40*'Others Split'!$H$14</f>
        <v>97009526748.315063</v>
      </c>
      <c r="N23" s="20">
        <f>'KEEI BAU - Industry'!AD$40*'Others Split'!$H$14</f>
        <v>99020647120.047531</v>
      </c>
      <c r="O23" s="20">
        <f>'KEEI BAU - Industry'!AE$40*'Others Split'!$H$14</f>
        <v>101031767491.78001</v>
      </c>
      <c r="P23" s="20">
        <f>'KEEI BAU - Industry'!AF$40*'Others Split'!$H$14</f>
        <v>103042887863.5132</v>
      </c>
      <c r="Q23" s="20">
        <f>'KEEI BAU - Industry'!AG$40*'Others Split'!$H$14</f>
        <v>105054008235.24612</v>
      </c>
      <c r="R23" s="20">
        <f>'KEEI BAU - Industry'!AH$40*'Others Split'!$H$14</f>
        <v>107108378507.44682</v>
      </c>
      <c r="S23" s="20">
        <f>'KEEI BAU - Industry'!AI$40*'Others Split'!$H$14</f>
        <v>109162748779.64656</v>
      </c>
      <c r="T23" s="20">
        <f>'KEEI BAU - Industry'!AJ$40*'Others Split'!$H$14</f>
        <v>111217119051.84702</v>
      </c>
      <c r="U23" s="20">
        <f>'KEEI BAU - Industry'!AK$40*'Others Split'!$H$14</f>
        <v>113271489324.04745</v>
      </c>
      <c r="V23" s="20">
        <f>'KEEI BAU - Industry'!AL$40*'Others Split'!$H$14</f>
        <v>115325859596.24695</v>
      </c>
      <c r="W23" s="20">
        <f>'KEEI BAU - Industry'!AM$40*'Others Split'!$H$14</f>
        <v>117322563334.49106</v>
      </c>
      <c r="X23" s="20">
        <f>'KEEI BAU - Industry'!AN$40*'Others Split'!$H$14</f>
        <v>119358585164.06931</v>
      </c>
      <c r="Y23" s="20">
        <f>'KEEI BAU - Industry'!AO$40*'Others Split'!$H$14</f>
        <v>121394606993.64685</v>
      </c>
      <c r="Z23" s="20">
        <f>'KEEI BAU - Industry'!AP$40*'Others Split'!$H$14</f>
        <v>123430628823.22438</v>
      </c>
      <c r="AA23" s="20">
        <f>'KEEI BAU - Industry'!AQ$40*'Others Split'!$H$14</f>
        <v>125466650652.80193</v>
      </c>
      <c r="AB23" s="20">
        <f>'KEEI BAU - Industry'!AR$40*'Others Split'!$H$14</f>
        <v>127502672482.38017</v>
      </c>
      <c r="AC23" s="20">
        <f>'KEEI BAU - Industry'!AS$40*'Others Split'!$H$14</f>
        <v>129538694311.95772</v>
      </c>
      <c r="AD23" s="20">
        <f>'KEEI BAU - Industry'!AT$40*'Others Split'!$H$14</f>
        <v>131574716141.53526</v>
      </c>
      <c r="AE23" s="20">
        <f>'KEEI BAU - Industry'!AU$40*'Others Split'!$H$14</f>
        <v>133610737971.11281</v>
      </c>
      <c r="AF23" s="20">
        <f>'KEEI BAU - Industry'!AV$40*'Others Split'!$H$14</f>
        <v>135646759800.69035</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185">
        <f>'Water and Waste'!F34*(1+'Water and Waste'!D40)*(1+'Water and Waste'!E40)</f>
        <v>25612478.040130805</v>
      </c>
      <c r="C25" s="185">
        <f>B25*(1+'Water and Waste'!F40)</f>
        <v>25638090.518170934</v>
      </c>
      <c r="D25" s="185">
        <f>C25*(1+'Water and Waste'!G40)</f>
        <v>25663728.608689103</v>
      </c>
      <c r="E25" s="185">
        <f>D25*(1+'Water and Waste'!H40)</f>
        <v>25689392.33729779</v>
      </c>
      <c r="F25" s="185">
        <f>E25*(1+'Water and Waste'!I40)</f>
        <v>25715081.729635086</v>
      </c>
      <c r="G25" s="185">
        <f>F25*(1+'Water and Waste'!J40)</f>
        <v>25740796.811364718</v>
      </c>
      <c r="H25" s="185">
        <f>G25*(1+'Water and Waste'!K40)</f>
        <v>25766537.608176079</v>
      </c>
      <c r="I25" s="185">
        <f>H25*(1+'Water and Waste'!L40)</f>
        <v>25792304.145784251</v>
      </c>
      <c r="J25" s="185">
        <f>I25*(1+'Water and Waste'!M40)</f>
        <v>25818096.449930035</v>
      </c>
      <c r="K25" s="185">
        <f>J25*(1+'Water and Waste'!N40)</f>
        <v>25843914.546379961</v>
      </c>
      <c r="L25" s="185">
        <f>K25*(1+'Water and Waste'!O40)</f>
        <v>25869758.460926339</v>
      </c>
      <c r="M25" s="185">
        <f>L25*(1+'Water and Waste'!P40)</f>
        <v>25895628.219387263</v>
      </c>
      <c r="N25" s="185">
        <f>M25*(1+'Water and Waste'!Q40)</f>
        <v>25921523.847606648</v>
      </c>
      <c r="O25" s="185">
        <f>N25*(1+'Water and Waste'!R40)</f>
        <v>25947445.37145425</v>
      </c>
      <c r="P25" s="185">
        <f>O25*(1+'Water and Waste'!S40)</f>
        <v>25973392.816825703</v>
      </c>
      <c r="Q25" s="185">
        <f>P25*(1+'Water and Waste'!T40)</f>
        <v>25999366.209642526</v>
      </c>
      <c r="R25" s="185">
        <f>Q25*(1+'Water and Waste'!U40)</f>
        <v>26025365.575852167</v>
      </c>
      <c r="S25" s="185">
        <f>R25*(1+'Water and Waste'!V40)</f>
        <v>26051390.941428017</v>
      </c>
      <c r="T25" s="185">
        <f>S25*(1+'Water and Waste'!W40)</f>
        <v>26077442.332369443</v>
      </c>
      <c r="U25" s="185">
        <f>T25*(1+'Water and Waste'!X40)</f>
        <v>26103519.774701811</v>
      </c>
      <c r="V25" s="185">
        <f>U25*(1+'Water and Waste'!Y40)</f>
        <v>26129623.294476509</v>
      </c>
      <c r="W25" s="185">
        <f>V25*(1+'Water and Waste'!Z40)</f>
        <v>25998975.178004127</v>
      </c>
      <c r="X25" s="185">
        <f>W25*(1+'Water and Waste'!AA40)</f>
        <v>25868980.302114107</v>
      </c>
      <c r="Y25" s="185">
        <f>X25*(1+'Water and Waste'!AB40)</f>
        <v>25739635.400603537</v>
      </c>
      <c r="Z25" s="185">
        <f>Y25*(1+'Water and Waste'!AC40)</f>
        <v>25610937.223600518</v>
      </c>
      <c r="AA25" s="185">
        <f>Z25*(1+'Water and Waste'!AD40)</f>
        <v>25482882.537482515</v>
      </c>
      <c r="AB25" s="185">
        <f>AA25*(1+'Water and Waste'!AE40)</f>
        <v>25355468.124795102</v>
      </c>
      <c r="AC25" s="185">
        <f>AB25*(1+'Water and Waste'!AF40)</f>
        <v>25228690.784171127</v>
      </c>
      <c r="AD25" s="185">
        <f>AC25*(1+'Water and Waste'!AG40)</f>
        <v>25102547.330250271</v>
      </c>
      <c r="AE25" s="185">
        <f>AD25*(1+'Water and Waste'!AH40)</f>
        <v>24977034.593599018</v>
      </c>
      <c r="AF25" s="185">
        <f>AE25*(1+'Water and Waste'!AI40)</f>
        <v>24852149.420631021</v>
      </c>
    </row>
    <row r="26" spans="1:32">
      <c r="A26" s="4" t="s">
        <v>26</v>
      </c>
      <c r="B26" s="20">
        <f>'KEEI BAU - Industry'!R$40*'Others Split'!$H$15</f>
        <v>6440792162.685008</v>
      </c>
      <c r="C26" s="20">
        <f>'KEEI BAU - Industry'!S$40*'Others Split'!$H$15</f>
        <v>6640797442.3547087</v>
      </c>
      <c r="D26" s="20">
        <f>'KEEI BAU - Industry'!T$40*'Others Split'!$H$15</f>
        <v>6840802722.0244713</v>
      </c>
      <c r="E26" s="20">
        <f>'KEEI BAU - Industry'!U$40*'Others Split'!$H$15</f>
        <v>7040808001.694171</v>
      </c>
      <c r="F26" s="20">
        <f>'KEEI BAU - Industry'!V$40*'Others Split'!$H$15</f>
        <v>7240813281.3638716</v>
      </c>
      <c r="G26" s="20">
        <f>'KEEI BAU - Industry'!W$40*'Others Split'!$H$15</f>
        <v>7440818561.0336018</v>
      </c>
      <c r="H26" s="20">
        <f>'KEEI BAU - Industry'!X$40*'Others Split'!$H$15</f>
        <v>7640768944.4692383</v>
      </c>
      <c r="I26" s="20">
        <f>'KEEI BAU - Industry'!Y$40*'Others Split'!$H$15</f>
        <v>7840719327.9047785</v>
      </c>
      <c r="J26" s="20">
        <f>'KEEI BAU - Industry'!Z$40*'Others Split'!$H$15</f>
        <v>8040669711.3403816</v>
      </c>
      <c r="K26" s="20">
        <f>'KEEI BAU - Industry'!AA$40*'Others Split'!$H$15</f>
        <v>8240620094.7759857</v>
      </c>
      <c r="L26" s="20">
        <f>'KEEI BAU - Industry'!AB$40*'Others Split'!$H$15</f>
        <v>8440570478.2115536</v>
      </c>
      <c r="M26" s="20">
        <f>'KEEI BAU - Industry'!AC$40*'Others Split'!$H$15</f>
        <v>8619257720.2952576</v>
      </c>
      <c r="N26" s="20">
        <f>'KEEI BAU - Industry'!AD$40*'Others Split'!$H$15</f>
        <v>8797944962.3789253</v>
      </c>
      <c r="O26" s="20">
        <f>'KEEI BAU - Industry'!AE$40*'Others Split'!$H$15</f>
        <v>8976632204.4625931</v>
      </c>
      <c r="P26" s="20">
        <f>'KEEI BAU - Industry'!AF$40*'Others Split'!$H$15</f>
        <v>9155319446.5463238</v>
      </c>
      <c r="Q26" s="20">
        <f>'KEEI BAU - Industry'!AG$40*'Others Split'!$H$15</f>
        <v>9334006688.6300297</v>
      </c>
      <c r="R26" s="20">
        <f>'KEEI BAU - Industry'!AH$40*'Others Split'!$H$15</f>
        <v>9516536667.1026726</v>
      </c>
      <c r="S26" s="20">
        <f>'KEEI BAU - Industry'!AI$40*'Others Split'!$H$15</f>
        <v>9699066645.5752258</v>
      </c>
      <c r="T26" s="20">
        <f>'KEEI BAU - Industry'!AJ$40*'Others Split'!$H$15</f>
        <v>9881596624.0478439</v>
      </c>
      <c r="U26" s="20">
        <f>'KEEI BAU - Industry'!AK$40*'Others Split'!$H$15</f>
        <v>10064126602.52046</v>
      </c>
      <c r="V26" s="20">
        <f>'KEEI BAU - Industry'!AL$40*'Others Split'!$H$15</f>
        <v>10246656580.992994</v>
      </c>
      <c r="W26" s="20">
        <f>'KEEI BAU - Industry'!AM$40*'Others Split'!$H$15</f>
        <v>10424062910.947096</v>
      </c>
      <c r="X26" s="20">
        <f>'KEEI BAU - Industry'!AN$40*'Others Split'!$H$15</f>
        <v>10604962637.618393</v>
      </c>
      <c r="Y26" s="20">
        <f>'KEEI BAU - Industry'!AO$40*'Others Split'!$H$15</f>
        <v>10785862364.289627</v>
      </c>
      <c r="Z26" s="20">
        <f>'KEEI BAU - Industry'!AP$40*'Others Split'!$H$15</f>
        <v>10966762090.960859</v>
      </c>
      <c r="AA26" s="20">
        <f>'KEEI BAU - Industry'!AQ$40*'Others Split'!$H$15</f>
        <v>11147661817.632093</v>
      </c>
      <c r="AB26" s="20">
        <f>'KEEI BAU - Industry'!AR$40*'Others Split'!$H$15</f>
        <v>11328561544.303389</v>
      </c>
      <c r="AC26" s="20">
        <f>'KEEI BAU - Industry'!AS$40*'Others Split'!$H$15</f>
        <v>11509461270.974623</v>
      </c>
      <c r="AD26" s="20">
        <f>'KEEI BAU - Industry'!AT$40*'Others Split'!$H$15</f>
        <v>11690360997.645857</v>
      </c>
      <c r="AE26" s="20">
        <f>'KEEI BAU - Industry'!AU$40*'Others Split'!$H$15</f>
        <v>11871260724.317089</v>
      </c>
      <c r="AF26" s="20">
        <f>'KEEI BAU - Industry'!AV$40*'Others Split'!$H$15</f>
        <v>12052160450.988323</v>
      </c>
    </row>
  </sheetData>
  <phoneticPr fontId="35" type="noConversion"/>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28"/>
  <sheetViews>
    <sheetView zoomScale="55" zoomScaleNormal="55" workbookViewId="0">
      <selection activeCell="B5" sqref="B5"/>
    </sheetView>
  </sheetViews>
  <sheetFormatPr defaultColWidth="9.08203125" defaultRowHeight="17"/>
  <cols>
    <col min="1" max="1" width="39.9140625" style="4" customWidth="1"/>
    <col min="2"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85">
        <f>'2019 KESIS Energy Balance'!BI51*(1+'KEEI BAU - Industry'!$AW$35)</f>
        <v>0</v>
      </c>
      <c r="C2" s="185">
        <f>B2*(1+'KEEI BAU - Industry'!$AW$35)</f>
        <v>0</v>
      </c>
      <c r="D2" s="185">
        <f>C2*(1+'KEEI BAU - Industry'!$AW$35)</f>
        <v>0</v>
      </c>
      <c r="E2" s="185">
        <f>D2*(1+'KEEI BAU - Industry'!$AW$35)</f>
        <v>0</v>
      </c>
      <c r="F2" s="185">
        <f>E2*(1+'KEEI BAU - Industry'!$AW$35)</f>
        <v>0</v>
      </c>
      <c r="G2" s="185">
        <f>F2*(1+'KEEI BAU - Industry'!$AW$35)</f>
        <v>0</v>
      </c>
      <c r="H2" s="185">
        <f>G2*(1+'KEEI BAU - Industry'!$AW$35)</f>
        <v>0</v>
      </c>
      <c r="I2" s="185">
        <f>H2*(1+'KEEI BAU - Industry'!$AW$35)</f>
        <v>0</v>
      </c>
      <c r="J2" s="185">
        <f>I2*(1+'KEEI BAU - Industry'!$AW$35)</f>
        <v>0</v>
      </c>
      <c r="K2" s="185">
        <f>J2*(1+'KEEI BAU - Industry'!$AW$35)</f>
        <v>0</v>
      </c>
      <c r="L2" s="185">
        <f>K2*(1+'KEEI BAU - Industry'!$AW$35)</f>
        <v>0</v>
      </c>
      <c r="M2" s="185">
        <f>L2*(1+'KEEI BAU - Industry'!$AW$35)</f>
        <v>0</v>
      </c>
      <c r="N2" s="185">
        <f>M2*(1+'KEEI BAU - Industry'!$AW$35)</f>
        <v>0</v>
      </c>
      <c r="O2" s="185">
        <f>N2*(1+'KEEI BAU - Industry'!$AW$35)</f>
        <v>0</v>
      </c>
      <c r="P2" s="185">
        <f>O2*(1+'KEEI BAU - Industry'!$AW$35)</f>
        <v>0</v>
      </c>
      <c r="Q2" s="185">
        <f>P2*(1+'KEEI BAU - Industry'!$AW$35)</f>
        <v>0</v>
      </c>
      <c r="R2" s="185">
        <f>Q2*(1+'KEEI BAU - Industry'!$AW$35)</f>
        <v>0</v>
      </c>
      <c r="S2" s="185">
        <f>R2*(1+'KEEI BAU - Industry'!$AW$35)</f>
        <v>0</v>
      </c>
      <c r="T2" s="185">
        <f>S2*(1+'KEEI BAU - Industry'!$AW$35)</f>
        <v>0</v>
      </c>
      <c r="U2" s="185">
        <f>T2*(1+'KEEI BAU - Industry'!$AW$35)</f>
        <v>0</v>
      </c>
      <c r="V2" s="185">
        <f>U2*(1+'KEEI BAU - Industry'!$AW$35)</f>
        <v>0</v>
      </c>
      <c r="W2" s="185">
        <f>V2*(1+'KEEI BAU - Industry'!$AW$35)</f>
        <v>0</v>
      </c>
      <c r="X2" s="185">
        <f>W2*(1+'KEEI BAU - Industry'!$AW$35)</f>
        <v>0</v>
      </c>
      <c r="Y2" s="185">
        <f>X2*(1+'KEEI BAU - Industry'!$AW$35)</f>
        <v>0</v>
      </c>
      <c r="Z2" s="185">
        <f>Y2*(1+'KEEI BAU - Industry'!$AW$35)</f>
        <v>0</v>
      </c>
      <c r="AA2" s="185">
        <f>Z2*(1+'KEEI BAU - Industry'!$AW$35)</f>
        <v>0</v>
      </c>
      <c r="AB2" s="185">
        <f>AA2*(1+'KEEI BAU - Industry'!$AW$35)</f>
        <v>0</v>
      </c>
      <c r="AC2" s="185">
        <f>AB2*(1+'KEEI BAU - Industry'!$AW$35)</f>
        <v>0</v>
      </c>
      <c r="AD2" s="185">
        <f>AC2*(1+'KEEI BAU - Industry'!$AW$35)</f>
        <v>0</v>
      </c>
      <c r="AE2" s="185">
        <f>AD2*(1+'KEEI BAU - Industry'!$AW$35)</f>
        <v>0</v>
      </c>
      <c r="AF2" s="185">
        <f>AE2*(1+'KEEI BAU - Industry'!$AW$35)</f>
        <v>0</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4">
        <f>'2019 KESIS Energy Balance'!BI53*(1+'KEEI BAU - Industry'!$AW$35)</f>
        <v>0</v>
      </c>
      <c r="C5" s="185">
        <f>B5*(1+'KEEI BAU - Industry'!$AW$35)</f>
        <v>0</v>
      </c>
      <c r="D5" s="185">
        <f>C5*(1+'KEEI BAU - Industry'!$AW$35)</f>
        <v>0</v>
      </c>
      <c r="E5" s="185">
        <f>D5*(1+'KEEI BAU - Industry'!$AW$35)</f>
        <v>0</v>
      </c>
      <c r="F5" s="185">
        <f>E5*(1+'KEEI BAU - Industry'!$AW$35)</f>
        <v>0</v>
      </c>
      <c r="G5" s="185">
        <f>F5*(1+'KEEI BAU - Industry'!$AW$35)</f>
        <v>0</v>
      </c>
      <c r="H5" s="185">
        <f>G5*(1+'KEEI BAU - Industry'!$AW$35)</f>
        <v>0</v>
      </c>
      <c r="I5" s="185">
        <f>H5*(1+'KEEI BAU - Industry'!$AW$35)</f>
        <v>0</v>
      </c>
      <c r="J5" s="185">
        <f>I5*(1+'KEEI BAU - Industry'!$AW$35)</f>
        <v>0</v>
      </c>
      <c r="K5" s="185">
        <f>J5*(1+'KEEI BAU - Industry'!$AW$35)</f>
        <v>0</v>
      </c>
      <c r="L5" s="185">
        <f>K5*(1+'KEEI BAU - Industry'!$AW$35)</f>
        <v>0</v>
      </c>
      <c r="M5" s="185">
        <f>L5*(1+'KEEI BAU - Industry'!$AW$35)</f>
        <v>0</v>
      </c>
      <c r="N5" s="185">
        <f>M5*(1+'KEEI BAU - Industry'!$AW$35)</f>
        <v>0</v>
      </c>
      <c r="O5" s="185">
        <f>N5*(1+'KEEI BAU - Industry'!$AW$35)</f>
        <v>0</v>
      </c>
      <c r="P5" s="185">
        <f>O5*(1+'KEEI BAU - Industry'!$AW$35)</f>
        <v>0</v>
      </c>
      <c r="Q5" s="185">
        <f>P5*(1+'KEEI BAU - Industry'!$AW$35)</f>
        <v>0</v>
      </c>
      <c r="R5" s="185">
        <f>Q5*(1+'KEEI BAU - Industry'!$AW$35)</f>
        <v>0</v>
      </c>
      <c r="S5" s="185">
        <f>R5*(1+'KEEI BAU - Industry'!$AW$35)</f>
        <v>0</v>
      </c>
      <c r="T5" s="185">
        <f>S5*(1+'KEEI BAU - Industry'!$AW$35)</f>
        <v>0</v>
      </c>
      <c r="U5" s="185">
        <f>T5*(1+'KEEI BAU - Industry'!$AW$35)</f>
        <v>0</v>
      </c>
      <c r="V5" s="185">
        <f>U5*(1+'KEEI BAU - Industry'!$AW$35)</f>
        <v>0</v>
      </c>
      <c r="W5" s="185">
        <f>V5*(1+'KEEI BAU - Industry'!$AW$35)</f>
        <v>0</v>
      </c>
      <c r="X5" s="185">
        <f>W5*(1+'KEEI BAU - Industry'!$AW$35)</f>
        <v>0</v>
      </c>
      <c r="Y5" s="185">
        <f>X5*(1+'KEEI BAU - Industry'!$AW$35)</f>
        <v>0</v>
      </c>
      <c r="Z5" s="185">
        <f>Y5*(1+'KEEI BAU - Industry'!$AW$35)</f>
        <v>0</v>
      </c>
      <c r="AA5" s="185">
        <f>Z5*(1+'KEEI BAU - Industry'!$AW$35)</f>
        <v>0</v>
      </c>
      <c r="AB5" s="185">
        <f>AA5*(1+'KEEI BAU - Industry'!$AW$35)</f>
        <v>0</v>
      </c>
      <c r="AC5" s="185">
        <f>AB5*(1+'KEEI BAU - Industry'!$AW$35)</f>
        <v>0</v>
      </c>
      <c r="AD5" s="185">
        <f>AC5*(1+'KEEI BAU - Industry'!$AW$35)</f>
        <v>0</v>
      </c>
      <c r="AE5" s="185">
        <f>AD5*(1+'KEEI BAU - Industry'!$AW$35)</f>
        <v>0</v>
      </c>
      <c r="AF5" s="185">
        <f>AE5*(1+'KEEI BAU - Industry'!$AW$35)</f>
        <v>0</v>
      </c>
    </row>
    <row r="6" spans="1:35">
      <c r="A6" s="4" t="s">
        <v>6</v>
      </c>
      <c r="B6" s="185">
        <f>'2019 KESIS Energy Balance'!BI55*(1+'KEEI BAU - Industry'!$AW$35)</f>
        <v>135.96370588897844</v>
      </c>
      <c r="C6" s="185">
        <f>B6*(1+'KEEI BAU - Industry'!$AW$35)</f>
        <v>137.9675146397438</v>
      </c>
      <c r="D6" s="185">
        <f>C6*(1+'KEEI BAU - Industry'!$AW$35)</f>
        <v>140.00085516506169</v>
      </c>
      <c r="E6" s="185">
        <f>D6*(1+'KEEI BAU - Industry'!$AW$35)</f>
        <v>142.06416269893734</v>
      </c>
      <c r="F6" s="185">
        <f>E6*(1+'KEEI BAU - Industry'!$AW$35)</f>
        <v>144.15787888977675</v>
      </c>
      <c r="G6" s="185">
        <f>F6*(1+'KEEI BAU - Industry'!$AW$35)</f>
        <v>146.28245189492108</v>
      </c>
      <c r="H6" s="185">
        <f>G6*(1+'KEEI BAU - Industry'!$AW$35)</f>
        <v>148.43833647657411</v>
      </c>
      <c r="I6" s="185">
        <f>H6*(1+'KEEI BAU - Industry'!$AW$35)</f>
        <v>150.62599409914353</v>
      </c>
      <c r="J6" s="185">
        <f>I6*(1+'KEEI BAU - Industry'!$AW$35)</f>
        <v>152.84589302801686</v>
      </c>
      <c r="K6" s="185">
        <f>J6*(1+'KEEI BAU - Industry'!$AW$35)</f>
        <v>155.09850842979307</v>
      </c>
      <c r="L6" s="185">
        <f>K6*(1+'KEEI BAU - Industry'!$AW$35)</f>
        <v>157.38432247399138</v>
      </c>
      <c r="M6" s="185">
        <f>L6*(1+'KEEI BAU - Industry'!$AW$35)</f>
        <v>159.70382443625897</v>
      </c>
      <c r="N6" s="185">
        <f>M6*(1+'KEEI BAU - Industry'!$AW$35)</f>
        <v>162.05751080309997</v>
      </c>
      <c r="O6" s="185">
        <f>N6*(1+'KEEI BAU - Industry'!$AW$35)</f>
        <v>164.44588537814769</v>
      </c>
      <c r="P6" s="185">
        <f>O6*(1+'KEEI BAU - Industry'!$AW$35)</f>
        <v>166.86945939000316</v>
      </c>
      <c r="Q6" s="185">
        <f>P6*(1+'KEEI BAU - Industry'!$AW$35)</f>
        <v>169.32875160166299</v>
      </c>
      <c r="R6" s="185">
        <f>Q6*(1+'KEEI BAU - Industry'!$AW$35)</f>
        <v>171.82428842155994</v>
      </c>
      <c r="S6" s="185">
        <f>R6*(1+'KEEI BAU - Industry'!$AW$35)</f>
        <v>174.35660401624</v>
      </c>
      <c r="T6" s="185">
        <f>S6*(1+'KEEI BAU - Industry'!$AW$35)</f>
        <v>176.92624042470004</v>
      </c>
      <c r="U6" s="185">
        <f>T6*(1+'KEEI BAU - Industry'!$AW$35)</f>
        <v>179.53374767441062</v>
      </c>
      <c r="V6" s="185">
        <f>U6*(1+'KEEI BAU - Industry'!$AW$35)</f>
        <v>182.17968389904868</v>
      </c>
      <c r="W6" s="185">
        <f>V6*(1+'KEEI BAU - Industry'!$AW$35)</f>
        <v>184.86461545796533</v>
      </c>
      <c r="X6" s="185">
        <f>W6*(1+'KEEI BAU - Industry'!$AW$35)</f>
        <v>187.58911705741437</v>
      </c>
      <c r="Y6" s="185">
        <f>X6*(1+'KEEI BAU - Industry'!$AW$35)</f>
        <v>190.3537718735675</v>
      </c>
      <c r="Z6" s="185">
        <f>Y6*(1+'KEEI BAU - Industry'!$AW$35)</f>
        <v>193.15917167734239</v>
      </c>
      <c r="AA6" s="185">
        <f>Z6*(1+'KEEI BAU - Industry'!$AW$35)</f>
        <v>196.00591696107048</v>
      </c>
      <c r="AB6" s="185">
        <f>AA6*(1+'KEEI BAU - Industry'!$AW$35)</f>
        <v>198.89461706703176</v>
      </c>
      <c r="AC6" s="185">
        <f>AB6*(1+'KEEI BAU - Industry'!$AW$35)</f>
        <v>201.82589031788353</v>
      </c>
      <c r="AD6" s="185">
        <f>AC6*(1+'KEEI BAU - Industry'!$AW$35)</f>
        <v>204.80036414901178</v>
      </c>
      <c r="AE6" s="185">
        <f>AD6*(1+'KEEI BAU - Industry'!$AW$35)</f>
        <v>207.8186752428328</v>
      </c>
      <c r="AF6" s="185">
        <f>AE6*(1+'KEEI BAU - Industry'!$AW$35)</f>
        <v>210.88146966507432</v>
      </c>
    </row>
    <row r="7" spans="1:35">
      <c r="A7" s="4" t="s">
        <v>7</v>
      </c>
      <c r="B7" s="185">
        <f>'2019 KESIS Energy Balance'!BI56*(1+'KEEI BAU - Industry'!$AW$35)</f>
        <v>256.77636137360776</v>
      </c>
      <c r="C7" s="185">
        <f>B7*(1+'KEEI BAU - Industry'!$AW$35)</f>
        <v>260.56068540733378</v>
      </c>
      <c r="D7" s="185">
        <f>C7*(1+'KEEI BAU - Industry'!$AW$35)</f>
        <v>264.40078213102095</v>
      </c>
      <c r="E7" s="185">
        <f>D7*(1+'KEEI BAU - Industry'!$AW$35)</f>
        <v>268.29747351258686</v>
      </c>
      <c r="F7" s="185">
        <f>E7*(1+'KEEI BAU - Industry'!$AW$35)</f>
        <v>272.25159363396506</v>
      </c>
      <c r="G7" s="185">
        <f>F7*(1+'KEEI BAU - Industry'!$AW$35)</f>
        <v>276.26398886963932</v>
      </c>
      <c r="H7" s="185">
        <f>G7*(1+'KEEI BAU - Industry'!$AW$35)</f>
        <v>280.33551806780895</v>
      </c>
      <c r="I7" s="185">
        <f>H7*(1+'KEEI BAU - Industry'!$AW$35)</f>
        <v>284.4670527342243</v>
      </c>
      <c r="J7" s="185">
        <f>I7*(1+'KEEI BAU - Industry'!$AW$35)</f>
        <v>288.65947721873135</v>
      </c>
      <c r="K7" s="185">
        <f>J7*(1+'KEEI BAU - Industry'!$AW$35)</f>
        <v>292.91368890456579</v>
      </c>
      <c r="L7" s="185">
        <f>K7*(1+'KEEI BAU - Industry'!$AW$35)</f>
        <v>297.23059840043669</v>
      </c>
      <c r="M7" s="185">
        <f>L7*(1+'KEEI BAU - Industry'!$AW$35)</f>
        <v>301.6111297354413</v>
      </c>
      <c r="N7" s="185">
        <f>M7*(1+'KEEI BAU - Industry'!$AW$35)</f>
        <v>306.05622055685211</v>
      </c>
      <c r="O7" s="185">
        <f>N7*(1+'KEEI BAU - Industry'!$AW$35)</f>
        <v>310.56682233081938</v>
      </c>
      <c r="P7" s="185">
        <f>O7*(1+'KEEI BAU - Industry'!$AW$35)</f>
        <v>315.14390054603098</v>
      </c>
      <c r="Q7" s="185">
        <f>P7*(1+'KEEI BAU - Industry'!$AW$35)</f>
        <v>319.78843492037424</v>
      </c>
      <c r="R7" s="185">
        <f>Q7*(1+'KEEI BAU - Industry'!$AW$35)</f>
        <v>324.50141961064332</v>
      </c>
      <c r="S7" s="185">
        <f>R7*(1+'KEEI BAU - Industry'!$AW$35)</f>
        <v>329.28386342533707</v>
      </c>
      <c r="T7" s="185">
        <f>S7*(1+'KEEI BAU - Industry'!$AW$35)</f>
        <v>334.13679004059344</v>
      </c>
      <c r="U7" s="185">
        <f>T7*(1+'KEEI BAU - Industry'!$AW$35)</f>
        <v>339.06123821930595</v>
      </c>
      <c r="V7" s="185">
        <f>U7*(1+'KEEI BAU - Industry'!$AW$35)</f>
        <v>344.0582620334697</v>
      </c>
      <c r="W7" s="185">
        <f>V7*(1+'KEEI BAU - Industry'!$AW$35)</f>
        <v>349.12893108980404</v>
      </c>
      <c r="X7" s="185">
        <f>W7*(1+'KEEI BAU - Industry'!$AW$35)</f>
        <v>354.27433075870061</v>
      </c>
      <c r="Y7" s="185">
        <f>X7*(1+'KEEI BAU - Industry'!$AW$35)</f>
        <v>359.49556240654562</v>
      </c>
      <c r="Z7" s="185">
        <f>Y7*(1+'KEEI BAU - Industry'!$AW$35)</f>
        <v>364.79374363146576</v>
      </c>
      <c r="AA7" s="185">
        <f>Z7*(1+'KEEI BAU - Industry'!$AW$35)</f>
        <v>370.1700085025488</v>
      </c>
      <c r="AB7" s="185">
        <f>AA7*(1+'KEEI BAU - Industry'!$AW$35)</f>
        <v>375.62550780258971</v>
      </c>
      <c r="AC7" s="185">
        <f>AB7*(1+'KEEI BAU - Industry'!$AW$35)</f>
        <v>381.16140927441421</v>
      </c>
      <c r="AD7" s="185">
        <f>AC7*(1+'KEEI BAU - Industry'!$AW$35)</f>
        <v>386.77889787083262</v>
      </c>
      <c r="AE7" s="185">
        <f>AD7*(1+'KEEI BAU - Industry'!$AW$35)</f>
        <v>392.47917600827765</v>
      </c>
      <c r="AF7" s="185">
        <f>AE7*(1+'KEEI BAU - Industry'!$AW$35)</f>
        <v>398.26346382418006</v>
      </c>
    </row>
    <row r="8" spans="1:35">
      <c r="A8" s="4" t="s">
        <v>8</v>
      </c>
      <c r="B8" s="185">
        <f>'2019 KESIS Energy Balance'!BI57*(1+'KEEI BAU - Industry'!$AW$35)</f>
        <v>8.8708380305954186</v>
      </c>
      <c r="C8" s="185">
        <f>B8*(1+'KEEI BAU - Industry'!$AW$35)</f>
        <v>9.0015748530151001</v>
      </c>
      <c r="D8" s="185">
        <f>C8*(1+'KEEI BAU - Industry'!$AW$35)</f>
        <v>9.1342384513129389</v>
      </c>
      <c r="E8" s="185">
        <f>D8*(1+'KEEI BAU - Industry'!$AW$35)</f>
        <v>9.2688572219668064</v>
      </c>
      <c r="F8" s="185">
        <f>E8*(1+'KEEI BAU - Industry'!$AW$35)</f>
        <v>9.4054599799567775</v>
      </c>
      <c r="G8" s="185">
        <f>F8*(1+'KEEI BAU - Industry'!$AW$35)</f>
        <v>9.5440759649329454</v>
      </c>
      <c r="H8" s="185">
        <f>G8*(1+'KEEI BAU - Industry'!$AW$35)</f>
        <v>9.6847348474741288</v>
      </c>
      <c r="I8" s="185">
        <f>H8*(1+'KEEI BAU - Industry'!$AW$35)</f>
        <v>9.8274667354388274</v>
      </c>
      <c r="J8" s="185">
        <f>I8*(1+'KEEI BAU - Industry'!$AW$35)</f>
        <v>9.9723021804097645</v>
      </c>
      <c r="K8" s="185">
        <f>J8*(1+'KEEI BAU - Industry'!$AW$35)</f>
        <v>10.11927218423342</v>
      </c>
      <c r="L8" s="185">
        <f>K8*(1+'KEEI BAU - Industry'!$AW$35)</f>
        <v>10.268408205655936</v>
      </c>
      <c r="M8" s="185">
        <f>L8*(1+'KEEI BAU - Industry'!$AW$35)</f>
        <v>10.419742167056821</v>
      </c>
      <c r="N8" s="185">
        <f>M8*(1+'KEEI BAU - Industry'!$AW$35)</f>
        <v>10.5733064612819</v>
      </c>
      <c r="O8" s="185">
        <f>N8*(1+'KEEI BAU - Industry'!$AW$35)</f>
        <v>10.729133958576956</v>
      </c>
      <c r="P8" s="185">
        <f>O8*(1+'KEEI BAU - Industry'!$AW$35)</f>
        <v>10.887258013623567</v>
      </c>
      <c r="Q8" s="185">
        <f>P8*(1+'KEEI BAU - Industry'!$AW$35)</f>
        <v>11.04771247267864</v>
      </c>
      <c r="R8" s="185">
        <f>Q8*(1+'KEEI BAU - Industry'!$AW$35)</f>
        <v>11.210531680819152</v>
      </c>
      <c r="S8" s="185">
        <f>R8*(1+'KEEI BAU - Industry'!$AW$35)</f>
        <v>11.375750489293676</v>
      </c>
      <c r="T8" s="185">
        <f>S8*(1+'KEEI BAU - Industry'!$AW$35)</f>
        <v>11.543404262982245</v>
      </c>
      <c r="U8" s="185">
        <f>T8*(1+'KEEI BAU - Industry'!$AW$35)</f>
        <v>11.713528887966161</v>
      </c>
      <c r="V8" s="185">
        <f>U8*(1+'KEEI BAU - Industry'!$AW$35)</f>
        <v>11.886160779209368</v>
      </c>
      <c r="W8" s="185">
        <f>V8*(1+'KEEI BAU - Industry'!$AW$35)</f>
        <v>12.061336888353024</v>
      </c>
      <c r="X8" s="185">
        <f>W8*(1+'KEEI BAU - Industry'!$AW$35)</f>
        <v>12.239094711624961</v>
      </c>
      <c r="Y8" s="185">
        <f>X8*(1+'KEEI BAU - Industry'!$AW$35)</f>
        <v>12.419472297865703</v>
      </c>
      <c r="Z8" s="185">
        <f>Y8*(1+'KEEI BAU - Industry'!$AW$35)</f>
        <v>12.602508256672769</v>
      </c>
      <c r="AA8" s="185">
        <f>Z8*(1+'KEEI BAU - Industry'!$AW$35)</f>
        <v>12.788241766665015</v>
      </c>
      <c r="AB8" s="185">
        <f>AA8*(1+'KEEI BAU - Industry'!$AW$35)</f>
        <v>12.976712583868768</v>
      </c>
      <c r="AC8" s="185">
        <f>AB8*(1+'KEEI BAU - Industry'!$AW$35)</f>
        <v>13.167961050227545</v>
      </c>
      <c r="AD8" s="185">
        <f>AC8*(1+'KEEI BAU - Industry'!$AW$35)</f>
        <v>13.362028102237211</v>
      </c>
      <c r="AE8" s="185">
        <f>AD8*(1+'KEEI BAU - Industry'!$AW$35)</f>
        <v>13.558955279708371</v>
      </c>
      <c r="AF8" s="185">
        <f>AE8*(1+'KEEI BAU - Industry'!$AW$35)</f>
        <v>13.758784734657922</v>
      </c>
    </row>
    <row r="9" spans="1:35">
      <c r="A9" s="4" t="s">
        <v>9</v>
      </c>
      <c r="B9" s="185">
        <f>'2019 KESIS Energy Balance'!BI58*(1+'KEEI BAU - Industry'!$AW$35)</f>
        <v>259.24115954065377</v>
      </c>
      <c r="C9" s="185">
        <f>B9*(1+'KEEI BAU - Industry'!$AW$35)</f>
        <v>263.06180932840147</v>
      </c>
      <c r="D9" s="185">
        <f>C9*(1+'KEEI BAU - Industry'!$AW$35)</f>
        <v>266.93876716856835</v>
      </c>
      <c r="E9" s="185">
        <f>D9*(1+'KEEI BAU - Industry'!$AW$35)</f>
        <v>270.87286291914802</v>
      </c>
      <c r="F9" s="185">
        <f>E9*(1+'KEEI BAU - Industry'!$AW$35)</f>
        <v>274.86493866843261</v>
      </c>
      <c r="G9" s="185">
        <f>F9*(1+'KEEI BAU - Industry'!$AW$35)</f>
        <v>278.91584891526071</v>
      </c>
      <c r="H9" s="185">
        <f>G9*(1+'KEEI BAU - Industry'!$AW$35)</f>
        <v>283.02646075192183</v>
      </c>
      <c r="I9" s="185">
        <f>H9*(1+'KEEI BAU - Industry'!$AW$35)</f>
        <v>287.1976540497563</v>
      </c>
      <c r="J9" s="185">
        <f>I9*(1+'KEEI BAU - Industry'!$AW$35)</f>
        <v>291.43032164749081</v>
      </c>
      <c r="K9" s="185">
        <f>J9*(1+'KEEI BAU - Industry'!$AW$35)</f>
        <v>295.7253695423492</v>
      </c>
      <c r="L9" s="185">
        <f>K9*(1+'KEEI BAU - Industry'!$AW$35)</f>
        <v>300.08371708398028</v>
      </c>
      <c r="M9" s="185">
        <f>L9*(1+'KEEI BAU - Industry'!$AW$35)</f>
        <v>304.5062971712432</v>
      </c>
      <c r="N9" s="185">
        <f>M9*(1+'KEEI BAU - Industry'!$AW$35)</f>
        <v>308.99405645189364</v>
      </c>
      <c r="O9" s="185">
        <f>N9*(1+'KEEI BAU - Industry'!$AW$35)</f>
        <v>313.54795552521227</v>
      </c>
      <c r="P9" s="185">
        <f>O9*(1+'KEEI BAU - Industry'!$AW$35)</f>
        <v>318.16896914761998</v>
      </c>
      <c r="Q9" s="185">
        <f>P9*(1+'KEEI BAU - Industry'!$AW$35)</f>
        <v>322.85808644132322</v>
      </c>
      <c r="R9" s="185">
        <f>Q9*(1+'KEEI BAU - Industry'!$AW$35)</f>
        <v>327.61631110603446</v>
      </c>
      <c r="S9" s="185">
        <f>R9*(1+'KEEI BAU - Industry'!$AW$35)</f>
        <v>332.4446616338127</v>
      </c>
      <c r="T9" s="185">
        <f>S9*(1+'KEEI BAU - Industry'!$AW$35)</f>
        <v>337.34417152707061</v>
      </c>
      <c r="U9" s="185">
        <f>T9*(1+'KEEI BAU - Industry'!$AW$35)</f>
        <v>342.31588951979433</v>
      </c>
      <c r="V9" s="185">
        <f>U9*(1+'KEEI BAU - Industry'!$AW$35)</f>
        <v>347.3608798020237</v>
      </c>
      <c r="W9" s="185">
        <f>V9*(1+'KEEI BAU - Industry'!$AW$35)</f>
        <v>352.48022224764077</v>
      </c>
      <c r="X9" s="185">
        <f>W9*(1+'KEEI BAU - Industry'!$AW$35)</f>
        <v>357.67501264551555</v>
      </c>
      <c r="Y9" s="185">
        <f>X9*(1+'KEEI BAU - Industry'!$AW$35)</f>
        <v>362.94636293405819</v>
      </c>
      <c r="Z9" s="185">
        <f>Y9*(1+'KEEI BAU - Industry'!$AW$35)</f>
        <v>368.29540143922793</v>
      </c>
      <c r="AA9" s="185">
        <f>Z9*(1+'KEEI BAU - Industry'!$AW$35)</f>
        <v>373.72327311605005</v>
      </c>
      <c r="AB9" s="185">
        <f>AA9*(1+'KEEI BAU - Industry'!$AW$35)</f>
        <v>379.23113979369197</v>
      </c>
      <c r="AC9" s="185">
        <f>AB9*(1+'KEEI BAU - Industry'!$AW$35)</f>
        <v>384.82018042415126</v>
      </c>
      <c r="AD9" s="185">
        <f>AC9*(1+'KEEI BAU - Industry'!$AW$35)</f>
        <v>390.49159133460898</v>
      </c>
      <c r="AE9" s="185">
        <f>AD9*(1+'KEEI BAU - Industry'!$AW$35)</f>
        <v>396.24658648350191</v>
      </c>
      <c r="AF9" s="185">
        <f>AE9*(1+'KEEI BAU - Industry'!$AW$35)</f>
        <v>402.08639772036895</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185">
        <f>'2019 KESIS Energy Balance'!BI59*(1+'KEEI BAU - Industry'!$AW$7)*'Petrochemicals Split'!$J$6</f>
        <v>1384.4361240770788</v>
      </c>
      <c r="C11" s="185">
        <f>B11*(1+'KEEI BAU - Industry'!$AW$7)</f>
        <v>1393.3052534712604</v>
      </c>
      <c r="D11" s="185">
        <f>C11*(1+'KEEI BAU - Industry'!$AW$7)</f>
        <v>1402.2312012731984</v>
      </c>
      <c r="E11" s="185">
        <f>D11*(1+'KEEI BAU - Industry'!$AW$7)</f>
        <v>1411.2143314793257</v>
      </c>
      <c r="F11" s="185">
        <f>E11*(1+'KEEI BAU - Industry'!$AW$7)</f>
        <v>1420.2550104179495</v>
      </c>
      <c r="G11" s="185">
        <f>F11*(1+'KEEI BAU - Industry'!$AW$7)</f>
        <v>1429.3536067641903</v>
      </c>
      <c r="H11" s="185">
        <f>G11*(1+'KEEI BAU - Industry'!$AW$7)</f>
        <v>1438.5104915550164</v>
      </c>
      <c r="I11" s="185">
        <f>H11*(1+'KEEI BAU - Industry'!$AW$7)</f>
        <v>1447.7260382043748</v>
      </c>
      <c r="J11" s="185">
        <f>I11*(1+'KEEI BAU - Industry'!$AW$7)</f>
        <v>1457.0006225184184</v>
      </c>
      <c r="K11" s="185">
        <f>J11*(1+'KEEI BAU - Industry'!$AW$7)</f>
        <v>1466.3346227108314</v>
      </c>
      <c r="L11" s="185">
        <f>K11*(1+'KEEI BAU - Industry'!$AW$7)</f>
        <v>1475.728419418253</v>
      </c>
      <c r="M11" s="185">
        <f>L11*(1+'KEEI BAU - Industry'!$AW$7)</f>
        <v>1485.1823957157992</v>
      </c>
      <c r="N11" s="185">
        <f>M11*(1+'KEEI BAU - Industry'!$AW$7)</f>
        <v>1494.6969371326848</v>
      </c>
      <c r="O11" s="185">
        <f>N11*(1+'KEEI BAU - Industry'!$AW$7)</f>
        <v>1504.2724316679448</v>
      </c>
      <c r="P11" s="185">
        <f>O11*(1+'KEEI BAU - Industry'!$AW$7)</f>
        <v>1513.909269806257</v>
      </c>
      <c r="Q11" s="185">
        <f>P11*(1+'KEEI BAU - Industry'!$AW$7)</f>
        <v>1523.6078445338658</v>
      </c>
      <c r="R11" s="185">
        <f>Q11*(1+'KEEI BAU - Industry'!$AW$7)</f>
        <v>1533.3685513546079</v>
      </c>
      <c r="S11" s="185">
        <f>R11*(1+'KEEI BAU - Industry'!$AW$7)</f>
        <v>1543.191788306041</v>
      </c>
      <c r="T11" s="185">
        <f>S11*(1+'KEEI BAU - Industry'!$AW$7)</f>
        <v>1553.0779559756754</v>
      </c>
      <c r="U11" s="185">
        <f>T11*(1+'KEEI BAU - Industry'!$AW$7)</f>
        <v>1563.0274575173098</v>
      </c>
      <c r="V11" s="185">
        <f>U11*(1+'KEEI BAU - Industry'!$AW$7)</f>
        <v>1573.040698667472</v>
      </c>
      <c r="W11" s="185">
        <f>V11*(1+'KEEI BAU - Industry'!$AW$7)</f>
        <v>1583.1180877619645</v>
      </c>
      <c r="X11" s="185">
        <f>W11*(1+'KEEI BAU - Industry'!$AW$7)</f>
        <v>1593.2600357525157</v>
      </c>
      <c r="Y11" s="185">
        <f>X11*(1+'KEEI BAU - Industry'!$AW$7)</f>
        <v>1603.4669562235397</v>
      </c>
      <c r="Z11" s="185">
        <f>Y11*(1+'KEEI BAU - Industry'!$AW$7)</f>
        <v>1613.7392654090008</v>
      </c>
      <c r="AA11" s="185">
        <f>Z11*(1+'KEEI BAU - Industry'!$AW$7)</f>
        <v>1624.0773822093879</v>
      </c>
      <c r="AB11" s="185">
        <f>AA11*(1+'KEEI BAU - Industry'!$AW$7)</f>
        <v>1634.481728208797</v>
      </c>
      <c r="AC11" s="185">
        <f>AB11*(1+'KEEI BAU - Industry'!$AW$7)</f>
        <v>1644.9527276921233</v>
      </c>
      <c r="AD11" s="185">
        <f>AC11*(1+'KEEI BAU - Industry'!$AW$7)</f>
        <v>1655.4908076623633</v>
      </c>
      <c r="AE11" s="185">
        <f>AD11*(1+'KEEI BAU - Industry'!$AW$7)</f>
        <v>1666.0963978580278</v>
      </c>
      <c r="AF11" s="185">
        <f>AE11*(1+'KEEI BAU - Industry'!$AW$7)</f>
        <v>1676.7699307706664</v>
      </c>
    </row>
    <row r="12" spans="1:35">
      <c r="A12" s="4" t="s">
        <v>12</v>
      </c>
      <c r="B12" s="185">
        <f>'2019 KESIS Energy Balance'!BI59*(1+'KEEI BAU - Industry'!$AW$7)*'Petrochemicals Split'!$J$7</f>
        <v>988.43345352126494</v>
      </c>
      <c r="C12" s="185">
        <f>B12*(1+'KEEI BAU - Industry'!$AW$7)</f>
        <v>994.76566635821473</v>
      </c>
      <c r="D12" s="185">
        <f>C12*(1+'KEEI BAU - Industry'!$AW$7)</f>
        <v>1001.1384453245985</v>
      </c>
      <c r="E12" s="185">
        <f>D12*(1+'KEEI BAU - Industry'!$AW$7)</f>
        <v>1007.5520502996875</v>
      </c>
      <c r="F12" s="185">
        <f>E12*(1+'KEEI BAU - Industry'!$AW$7)</f>
        <v>1014.0067428276205</v>
      </c>
      <c r="G12" s="185">
        <f>F12*(1+'KEEI BAU - Industry'!$AW$7)</f>
        <v>1020.5027861280697</v>
      </c>
      <c r="H12" s="185">
        <f>G12*(1+'KEEI BAU - Industry'!$AW$7)</f>
        <v>1027.0404451069744</v>
      </c>
      <c r="I12" s="185">
        <f>H12*(1+'KEEI BAU - Industry'!$AW$7)</f>
        <v>1033.6199863673442</v>
      </c>
      <c r="J12" s="185">
        <f>I12*(1+'KEEI BAU - Industry'!$AW$7)</f>
        <v>1040.2416782201303</v>
      </c>
      <c r="K12" s="185">
        <f>J12*(1+'KEEI BAU - Industry'!$AW$7)</f>
        <v>1046.905790695168</v>
      </c>
      <c r="L12" s="185">
        <f>K12*(1+'KEEI BAU - Industry'!$AW$7)</f>
        <v>1053.6125955521875</v>
      </c>
      <c r="M12" s="185">
        <f>L12*(1+'KEEI BAU - Industry'!$AW$7)</f>
        <v>1060.3623662918967</v>
      </c>
      <c r="N12" s="185">
        <f>M12*(1+'KEEI BAU - Industry'!$AW$7)</f>
        <v>1067.1553781671341</v>
      </c>
      <c r="O12" s="185">
        <f>N12*(1+'KEEI BAU - Industry'!$AW$7)</f>
        <v>1073.9919081940941</v>
      </c>
      <c r="P12" s="185">
        <f>O12*(1+'KEEI BAU - Industry'!$AW$7)</f>
        <v>1080.8722351636229</v>
      </c>
      <c r="Q12" s="185">
        <f>P12*(1+'KEEI BAU - Industry'!$AW$7)</f>
        <v>1087.7966396525878</v>
      </c>
      <c r="R12" s="185">
        <f>Q12*(1+'KEEI BAU - Industry'!$AW$7)</f>
        <v>1094.7654040353191</v>
      </c>
      <c r="S12" s="185">
        <f>R12*(1+'KEEI BAU - Industry'!$AW$7)</f>
        <v>1101.7788124951246</v>
      </c>
      <c r="T12" s="185">
        <f>S12*(1+'KEEI BAU - Industry'!$AW$7)</f>
        <v>1108.8371510358797</v>
      </c>
      <c r="U12" s="185">
        <f>T12*(1+'KEEI BAU - Industry'!$AW$7)</f>
        <v>1115.9407074936896</v>
      </c>
      <c r="V12" s="185">
        <f>U12*(1+'KEEI BAU - Industry'!$AW$7)</f>
        <v>1123.0897715486269</v>
      </c>
      <c r="W12" s="185">
        <f>V12*(1+'KEEI BAU - Industry'!$AW$7)</f>
        <v>1130.2846347365453</v>
      </c>
      <c r="X12" s="185">
        <f>W12*(1+'KEEI BAU - Industry'!$AW$7)</f>
        <v>1137.525590460968</v>
      </c>
      <c r="Y12" s="185">
        <f>X12*(1+'KEEI BAU - Industry'!$AW$7)</f>
        <v>1144.812934005053</v>
      </c>
      <c r="Z12" s="185">
        <f>Y12*(1+'KEEI BAU - Industry'!$AW$7)</f>
        <v>1152.1469625436337</v>
      </c>
      <c r="AA12" s="185">
        <f>Z12*(1+'KEEI BAU - Industry'!$AW$7)</f>
        <v>1159.5279751553385</v>
      </c>
      <c r="AB12" s="185">
        <f>AA12*(1+'KEEI BAU - Industry'!$AW$7)</f>
        <v>1166.9562728347867</v>
      </c>
      <c r="AC12" s="185">
        <f>AB12*(1+'KEEI BAU - Industry'!$AW$7)</f>
        <v>1174.4321585048629</v>
      </c>
      <c r="AD12" s="185">
        <f>AC12*(1+'KEEI BAU - Industry'!$AW$7)</f>
        <v>1181.9559370290699</v>
      </c>
      <c r="AE12" s="185">
        <f>AD12*(1+'KEEI BAU - Industry'!$AW$7)</f>
        <v>1189.5279152239616</v>
      </c>
      <c r="AF12" s="185">
        <f>AE12*(1+'KEEI BAU - Industry'!$AW$7)</f>
        <v>1197.148401871654</v>
      </c>
    </row>
    <row r="13" spans="1:35">
      <c r="A13" s="4" t="s">
        <v>13</v>
      </c>
      <c r="B13" s="185">
        <f>'2019 KESIS Energy Balance'!BI60*'Others Split'!$J$12*(1+'KEEI BAU - Industry'!$AW$35)</f>
        <v>7.9202047082978665E-6</v>
      </c>
      <c r="C13" s="185">
        <f>B13*(1+'KEEI BAU - Industry'!$AW$35)</f>
        <v>8.036931267040678E-6</v>
      </c>
      <c r="D13" s="185">
        <f>C13*(1+'KEEI BAU - Industry'!$AW$35)</f>
        <v>8.1553781209043543E-6</v>
      </c>
      <c r="E13" s="185">
        <f>D13*(1+'KEEI BAU - Industry'!$AW$35)</f>
        <v>8.2755706232903399E-6</v>
      </c>
      <c r="F13" s="185">
        <f>E13*(1+'KEEI BAU - Industry'!$AW$35)</f>
        <v>8.3975345012539678E-6</v>
      </c>
      <c r="G13" s="185">
        <f>F13*(1+'KEEI BAU - Industry'!$AW$35)</f>
        <v>8.5212958610113055E-6</v>
      </c>
      <c r="H13" s="185">
        <f>G13*(1+'KEEI BAU - Industry'!$AW$35)</f>
        <v>8.6468811935271586E-6</v>
      </c>
      <c r="I13" s="185">
        <f>H13*(1+'KEEI BAU - Industry'!$AW$35)</f>
        <v>8.774317380185429E-6</v>
      </c>
      <c r="J13" s="185">
        <f>I13*(1+'KEEI BAU - Industry'!$AW$35)</f>
        <v>8.9036316985430406E-6</v>
      </c>
      <c r="K13" s="185">
        <f>J13*(1+'KEEI BAU - Industry'!$AW$35)</f>
        <v>9.0348518281686678E-6</v>
      </c>
      <c r="L13" s="185">
        <f>K13*(1+'KEEI BAU - Industry'!$AW$35)</f>
        <v>9.1680058565675089E-6</v>
      </c>
      <c r="M13" s="185">
        <f>L13*(1+'KEEI BAU - Industry'!$AW$35)</f>
        <v>9.3031222851933871E-6</v>
      </c>
      <c r="N13" s="185">
        <f>M13*(1+'KEEI BAU - Industry'!$AW$35)</f>
        <v>9.4402300355494462E-6</v>
      </c>
      <c r="O13" s="185">
        <f>N13*(1+'KEEI BAU - Industry'!$AW$35)</f>
        <v>9.5793584553787651E-6</v>
      </c>
      <c r="P13" s="185">
        <f>O13*(1+'KEEI BAU - Industry'!$AW$35)</f>
        <v>9.7205373249462068E-6</v>
      </c>
      <c r="Q13" s="185">
        <f>P13*(1+'KEEI BAU - Industry'!$AW$35)</f>
        <v>9.8637968634128427E-6</v>
      </c>
      <c r="R13" s="185">
        <f>Q13*(1+'KEEI BAU - Industry'!$AW$35)</f>
        <v>1.000916773530433E-5</v>
      </c>
      <c r="S13" s="185">
        <f>R13*(1+'KEEI BAU - Industry'!$AW$35)</f>
        <v>1.0156681057074613E-5</v>
      </c>
      <c r="T13" s="185">
        <f>S13*(1+'KEEI BAU - Industry'!$AW$35)</f>
        <v>1.0306368403766365E-5</v>
      </c>
      <c r="U13" s="185">
        <f>T13*(1+'KEEI BAU - Industry'!$AW$35)</f>
        <v>1.0458261815769581E-5</v>
      </c>
      <c r="V13" s="185">
        <f>U13*(1+'KEEI BAU - Industry'!$AW$35)</f>
        <v>1.0612393805679787E-5</v>
      </c>
      <c r="W13" s="185">
        <f>V13*(1+'KEEI BAU - Industry'!$AW$35)</f>
        <v>1.0768797365257322E-5</v>
      </c>
      <c r="X13" s="185">
        <f>W13*(1+'KEEI BAU - Industry'!$AW$35)</f>
        <v>1.0927505972489178E-5</v>
      </c>
      <c r="Y13" s="185">
        <f>X13*(1+'KEEI BAU - Industry'!$AW$35)</f>
        <v>1.1088553598754926E-5</v>
      </c>
      <c r="Z13" s="185">
        <f>Y13*(1+'KEEI BAU - Industry'!$AW$35)</f>
        <v>1.1251974716098249E-5</v>
      </c>
      <c r="AA13" s="185">
        <f>Z13*(1+'KEEI BAU - Industry'!$AW$35)</f>
        <v>1.1417804304605632E-5</v>
      </c>
      <c r="AB13" s="185">
        <f>AA13*(1+'KEEI BAU - Industry'!$AW$35)</f>
        <v>1.1586077859893812E-5</v>
      </c>
      <c r="AC13" s="185">
        <f>AB13*(1+'KEEI BAU - Industry'!$AW$35)</f>
        <v>1.1756831400707573E-5</v>
      </c>
      <c r="AD13" s="185">
        <f>AC13*(1+'KEEI BAU - Industry'!$AW$35)</f>
        <v>1.1930101476629506E-5</v>
      </c>
      <c r="AE13" s="185">
        <f>AD13*(1+'KEEI BAU - Industry'!$AW$35)</f>
        <v>1.2105925175903407E-5</v>
      </c>
      <c r="AF13" s="185">
        <f>AE13*(1+'KEEI BAU - Industry'!$AW$35)</f>
        <v>1.2284340133372967E-5</v>
      </c>
    </row>
    <row r="14" spans="1:35">
      <c r="A14" s="4" t="s">
        <v>14</v>
      </c>
      <c r="B14" s="185">
        <f>'2019 KESIS Energy Balance'!BI60*'Others Split'!$J$13*(1+'KEEI BAU - Industry'!$AW$35)</f>
        <v>1.6579628522703531E-4</v>
      </c>
      <c r="C14" s="185">
        <f>B14*(1+'KEEI BAU - Industry'!$AW$35)</f>
        <v>1.6823976119005149E-4</v>
      </c>
      <c r="D14" s="185">
        <f>C14*(1+'KEEI BAU - Industry'!$AW$35)</f>
        <v>1.7071924866426445E-4</v>
      </c>
      <c r="E14" s="185">
        <f>D14*(1+'KEEI BAU - Industry'!$AW$35)</f>
        <v>1.7323527838087775E-4</v>
      </c>
      <c r="F14" s="185">
        <f>E14*(1+'KEEI BAU - Industry'!$AW$35)</f>
        <v>1.7578838889291634E-4</v>
      </c>
      <c r="G14" s="185">
        <f>F14*(1+'KEEI BAU - Industry'!$AW$35)</f>
        <v>1.7837912669050327E-4</v>
      </c>
      <c r="H14" s="185">
        <f>G14*(1+'KEEI BAU - Industry'!$AW$35)</f>
        <v>1.8100804631783512E-4</v>
      </c>
      <c r="I14" s="185">
        <f>H14*(1+'KEEI BAU - Industry'!$AW$35)</f>
        <v>1.8367571049188159E-4</v>
      </c>
      <c r="J14" s="185">
        <f>I14*(1+'KEEI BAU - Industry'!$AW$35)</f>
        <v>1.8638269022283426E-4</v>
      </c>
      <c r="K14" s="185">
        <f>J14*(1+'KEEI BAU - Industry'!$AW$35)</f>
        <v>1.8912956493633069E-4</v>
      </c>
      <c r="L14" s="185">
        <f>K14*(1+'KEEI BAU - Industry'!$AW$35)</f>
        <v>1.9191692259747976E-4</v>
      </c>
      <c r="M14" s="185">
        <f>L14*(1+'KEEI BAU - Industry'!$AW$35)</f>
        <v>1.9474535983671481E-4</v>
      </c>
      <c r="N14" s="185">
        <f>M14*(1+'KEEI BAU - Industry'!$AW$35)</f>
        <v>1.9761548207750164E-4</v>
      </c>
      <c r="O14" s="185">
        <f>N14*(1+'KEEI BAU - Industry'!$AW$35)</f>
        <v>2.0052790366592872E-4</v>
      </c>
      <c r="P14" s="185">
        <f>O14*(1+'KEEI BAU - Industry'!$AW$35)</f>
        <v>2.0348324800220717E-4</v>
      </c>
      <c r="Q14" s="185">
        <f>P14*(1+'KEEI BAU - Industry'!$AW$35)</f>
        <v>2.0648214767410875E-4</v>
      </c>
      <c r="R14" s="185">
        <f>Q14*(1+'KEEI BAU - Industry'!$AW$35)</f>
        <v>2.0952524459237054E-4</v>
      </c>
      <c r="S14" s="185">
        <f>R14*(1+'KEEI BAU - Industry'!$AW$35)</f>
        <v>2.1261319012809513E-4</v>
      </c>
      <c r="T14" s="185">
        <f>S14*(1+'KEEI BAU - Industry'!$AW$35)</f>
        <v>2.1574664525217578E-4</v>
      </c>
      <c r="U14" s="185">
        <f>T14*(1+'KEEI BAU - Industry'!$AW$35)</f>
        <v>2.189262806767764E-4</v>
      </c>
      <c r="V14" s="185">
        <f>U14*(1+'KEEI BAU - Industry'!$AW$35)</f>
        <v>2.2215277699889671E-4</v>
      </c>
      <c r="W14" s="185">
        <f>V14*(1+'KEEI BAU - Industry'!$AW$35)</f>
        <v>2.2542682484605309E-4</v>
      </c>
      <c r="X14" s="185">
        <f>W14*(1+'KEEI BAU - Industry'!$AW$35)</f>
        <v>2.2874912502410662E-4</v>
      </c>
      <c r="Y14" s="185">
        <f>X14*(1+'KEEI BAU - Industry'!$AW$35)</f>
        <v>2.3212038866726964E-4</v>
      </c>
      <c r="Z14" s="185">
        <f>Y14*(1+'KEEI BAU - Industry'!$AW$35)</f>
        <v>2.355413373903232E-4</v>
      </c>
      <c r="AA14" s="185">
        <f>Z14*(1+'KEEI BAU - Industry'!$AW$35)</f>
        <v>2.3901270344307775E-4</v>
      </c>
      <c r="AB14" s="185">
        <f>AA14*(1+'KEEI BAU - Industry'!$AW$35)</f>
        <v>2.4253522986711034E-4</v>
      </c>
      <c r="AC14" s="185">
        <f>AB14*(1+'KEEI BAU - Industry'!$AW$35)</f>
        <v>2.4610967065481174E-4</v>
      </c>
      <c r="AD14" s="185">
        <f>AC14*(1+'KEEI BAU - Industry'!$AW$35)</f>
        <v>2.4973679091077754E-4</v>
      </c>
      <c r="AE14" s="185">
        <f>AD14*(1+'KEEI BAU - Industry'!$AW$35)</f>
        <v>2.5341736701557784E-4</v>
      </c>
      <c r="AF14" s="185">
        <f>AE14*(1+'KEEI BAU - Industry'!$AW$35)</f>
        <v>2.5715218679194061E-4</v>
      </c>
    </row>
    <row r="15" spans="1:35">
      <c r="A15" s="4" t="s">
        <v>15</v>
      </c>
      <c r="B15" s="185">
        <f>'2019 KESIS Energy Balance'!BI61*(1+'KEEI BAU - Industry'!$AW$21)</f>
        <v>6.2146362246054165</v>
      </c>
      <c r="C15" s="185">
        <f>B15*(1+'KEEI BAU - Industry'!$AW$21)</f>
        <v>6.2252906841034603</v>
      </c>
      <c r="D15" s="185">
        <f>C15*(1+'KEEI BAU - Industry'!$AW$21)</f>
        <v>6.2359634097562857</v>
      </c>
      <c r="E15" s="185">
        <f>D15*(1+'KEEI BAU - Industry'!$AW$21)</f>
        <v>6.2466544328796463</v>
      </c>
      <c r="F15" s="185">
        <f>E15*(1+'KEEI BAU - Industry'!$AW$21)</f>
        <v>6.2573637848429806</v>
      </c>
      <c r="G15" s="185">
        <f>F15*(1+'KEEI BAU - Industry'!$AW$21)</f>
        <v>6.2680914970695101</v>
      </c>
      <c r="H15" s="185">
        <f>G15*(1+'KEEI BAU - Industry'!$AW$21)</f>
        <v>6.2788376010363267</v>
      </c>
      <c r="I15" s="185">
        <f>H15*(1+'KEEI BAU - Industry'!$AW$21)</f>
        <v>6.2896021282744883</v>
      </c>
      <c r="J15" s="185">
        <f>I15*(1+'KEEI BAU - Industry'!$AW$21)</f>
        <v>6.3003851103691098</v>
      </c>
      <c r="K15" s="185">
        <f>J15*(1+'KEEI BAU - Industry'!$AW$21)</f>
        <v>6.3111865789594557</v>
      </c>
      <c r="L15" s="185">
        <f>K15*(1+'KEEI BAU - Industry'!$AW$21)</f>
        <v>6.3220065657390334</v>
      </c>
      <c r="M15" s="185">
        <f>L15*(1+'KEEI BAU - Industry'!$AW$21)</f>
        <v>6.3328451024556873</v>
      </c>
      <c r="N15" s="185">
        <f>M15*(1+'KEEI BAU - Industry'!$AW$21)</f>
        <v>6.3437022209116884</v>
      </c>
      <c r="O15" s="185">
        <f>N15*(1+'KEEI BAU - Industry'!$AW$21)</f>
        <v>6.3545779529638313</v>
      </c>
      <c r="P15" s="185">
        <f>O15*(1+'KEEI BAU - Industry'!$AW$21)</f>
        <v>6.3654723305235272</v>
      </c>
      <c r="Q15" s="185">
        <f>P15*(1+'KEEI BAU - Industry'!$AW$21)</f>
        <v>6.3763853855568948</v>
      </c>
      <c r="R15" s="185">
        <f>Q15*(1+'KEEI BAU - Industry'!$AW$21)</f>
        <v>6.3873171500848569</v>
      </c>
      <c r="S15" s="185">
        <f>R15*(1+'KEEI BAU - Industry'!$AW$21)</f>
        <v>6.3982676561832337</v>
      </c>
      <c r="T15" s="185">
        <f>S15*(1+'KEEI BAU - Industry'!$AW$21)</f>
        <v>6.4092369359828369</v>
      </c>
      <c r="U15" s="185">
        <f>T15*(1+'KEEI BAU - Industry'!$AW$21)</f>
        <v>6.4202250216695624</v>
      </c>
      <c r="V15" s="185">
        <f>U15*(1+'KEEI BAU - Industry'!$AW$21)</f>
        <v>6.4312319454844875</v>
      </c>
      <c r="W15" s="185">
        <f>V15*(1+'KEEI BAU - Industry'!$AW$21)</f>
        <v>6.4422577397239627</v>
      </c>
      <c r="X15" s="185">
        <f>W15*(1+'KEEI BAU - Industry'!$AW$21)</f>
        <v>6.4533024367397083</v>
      </c>
      <c r="Y15" s="185">
        <f>X15*(1+'KEEI BAU - Industry'!$AW$21)</f>
        <v>6.4643660689389097</v>
      </c>
      <c r="Z15" s="185">
        <f>Y15*(1+'KEEI BAU - Industry'!$AW$21)</f>
        <v>6.4754486687843107</v>
      </c>
      <c r="AA15" s="185">
        <f>Z15*(1+'KEEI BAU - Industry'!$AW$21)</f>
        <v>6.4865502687943097</v>
      </c>
      <c r="AB15" s="185">
        <f>AA15*(1+'KEEI BAU - Industry'!$AW$21)</f>
        <v>6.4976709015430556</v>
      </c>
      <c r="AC15" s="185">
        <f>AB15*(1+'KEEI BAU - Industry'!$AW$21)</f>
        <v>6.508810599660543</v>
      </c>
      <c r="AD15" s="185">
        <f>AC15*(1+'KEEI BAU - Industry'!$AW$21)</f>
        <v>6.5199693958327067</v>
      </c>
      <c r="AE15" s="185">
        <f>AD15*(1+'KEEI BAU - Industry'!$AW$21)</f>
        <v>6.5311473228015204</v>
      </c>
      <c r="AF15" s="185">
        <f>AE15*(1+'KEEI BAU - Industry'!$AW$21)</f>
        <v>6.5423444133650897</v>
      </c>
    </row>
    <row r="16" spans="1:35">
      <c r="A16" s="4" t="s">
        <v>16</v>
      </c>
      <c r="B16" s="185">
        <f>'2019 KESIS Energy Balance'!BI62*'Non-ferrous Metals Split'!$J$6*(1+'KEEI BAU - Industry'!$AW$14)</f>
        <v>2.3166664799040237</v>
      </c>
      <c r="C16" s="185">
        <f>B16*(1+'KEEI BAU - Industry'!$AW$14)</f>
        <v>2.3164926950677249</v>
      </c>
      <c r="D16" s="185">
        <f>C16*(1+'KEEI BAU - Industry'!$AW$14)</f>
        <v>2.3163189232679033</v>
      </c>
      <c r="E16" s="185">
        <f>D16*(1+'KEEI BAU - Industry'!$AW$14)</f>
        <v>2.3161451645035807</v>
      </c>
      <c r="F16" s="185">
        <f>E16*(1+'KEEI BAU - Industry'!$AW$14)</f>
        <v>2.315971418773779</v>
      </c>
      <c r="G16" s="185">
        <f>F16*(1+'KEEI BAU - Industry'!$AW$14)</f>
        <v>2.3157976860775209</v>
      </c>
      <c r="H16" s="185">
        <f>G16*(1+'KEEI BAU - Industry'!$AW$14)</f>
        <v>2.3156239664138285</v>
      </c>
      <c r="I16" s="185">
        <f>H16*(1+'KEEI BAU - Industry'!$AW$14)</f>
        <v>2.3154502597817244</v>
      </c>
      <c r="J16" s="185">
        <f>I16*(1+'KEEI BAU - Industry'!$AW$14)</f>
        <v>2.3152765661802306</v>
      </c>
      <c r="K16" s="185">
        <f>J16*(1+'KEEI BAU - Industry'!$AW$14)</f>
        <v>2.3151028856083697</v>
      </c>
      <c r="L16" s="185">
        <f>K16*(1+'KEEI BAU - Industry'!$AW$14)</f>
        <v>2.3149292180651648</v>
      </c>
      <c r="M16" s="185">
        <f>L16*(1+'KEEI BAU - Industry'!$AW$14)</f>
        <v>2.314755563549638</v>
      </c>
      <c r="N16" s="185">
        <f>M16*(1+'KEEI BAU - Industry'!$AW$14)</f>
        <v>2.3145819220608121</v>
      </c>
      <c r="O16" s="185">
        <f>N16*(1+'KEEI BAU - Industry'!$AW$14)</f>
        <v>2.3144082935977104</v>
      </c>
      <c r="P16" s="185">
        <f>O16*(1+'KEEI BAU - Industry'!$AW$14)</f>
        <v>2.3142346781593552</v>
      </c>
      <c r="Q16" s="185">
        <f>P16*(1+'KEEI BAU - Industry'!$AW$14)</f>
        <v>2.3140610757447697</v>
      </c>
      <c r="R16" s="185">
        <f>Q16*(1+'KEEI BAU - Industry'!$AW$14)</f>
        <v>2.3138874863529768</v>
      </c>
      <c r="S16" s="185">
        <f>R16*(1+'KEEI BAU - Industry'!$AW$14)</f>
        <v>2.3137139099829995</v>
      </c>
      <c r="T16" s="185">
        <f>S16*(1+'KEEI BAU - Industry'!$AW$14)</f>
        <v>2.3135403466338613</v>
      </c>
      <c r="U16" s="185">
        <f>T16*(1+'KEEI BAU - Industry'!$AW$14)</f>
        <v>2.3133667963045852</v>
      </c>
      <c r="V16" s="185">
        <f>U16*(1+'KEEI BAU - Industry'!$AW$14)</f>
        <v>2.3131932589941946</v>
      </c>
      <c r="W16" s="185">
        <f>V16*(1+'KEEI BAU - Industry'!$AW$14)</f>
        <v>2.3130197347017125</v>
      </c>
      <c r="X16" s="185">
        <f>W16*(1+'KEEI BAU - Industry'!$AW$14)</f>
        <v>2.3128462234261629</v>
      </c>
      <c r="Y16" s="185">
        <f>X16*(1+'KEEI BAU - Industry'!$AW$14)</f>
        <v>2.3126727251665691</v>
      </c>
      <c r="Z16" s="185">
        <f>Y16*(1+'KEEI BAU - Industry'!$AW$14)</f>
        <v>2.3124992399219551</v>
      </c>
      <c r="AA16" s="185">
        <f>Z16*(1+'KEEI BAU - Industry'!$AW$14)</f>
        <v>2.3123257676913438</v>
      </c>
      <c r="AB16" s="185">
        <f>AA16*(1+'KEEI BAU - Industry'!$AW$14)</f>
        <v>2.3121523084737596</v>
      </c>
      <c r="AC16" s="185">
        <f>AB16*(1+'KEEI BAU - Industry'!$AW$14)</f>
        <v>2.311978862268226</v>
      </c>
      <c r="AD16" s="185">
        <f>AC16*(1+'KEEI BAU - Industry'!$AW$14)</f>
        <v>2.3118054290737673</v>
      </c>
      <c r="AE16" s="185">
        <f>AD16*(1+'KEEI BAU - Industry'!$AW$14)</f>
        <v>2.3116320088894069</v>
      </c>
      <c r="AF16" s="185">
        <f>AE16*(1+'KEEI BAU - Industry'!$AW$14)</f>
        <v>2.3114586017141692</v>
      </c>
    </row>
    <row r="17" spans="1:32">
      <c r="A17" s="4" t="s">
        <v>17</v>
      </c>
      <c r="B17" s="185">
        <f>'2019 KESIS Energy Balance'!BI62*'Non-ferrous Metals Split'!$J$7*(1+'KEEI BAU - Industry'!$AW$14)</f>
        <v>1.6080390860510283</v>
      </c>
      <c r="C17" s="185">
        <f>B17*(1+'KEEI BAU - Industry'!$AW$14)</f>
        <v>1.607918458929362</v>
      </c>
      <c r="D17" s="185">
        <f>C17*(1+'KEEI BAU - Industry'!$AW$14)</f>
        <v>1.6077978408565445</v>
      </c>
      <c r="E17" s="185">
        <f>D17*(1+'KEEI BAU - Industry'!$AW$14)</f>
        <v>1.607677231831897</v>
      </c>
      <c r="F17" s="185">
        <f>E17*(1+'KEEI BAU - Industry'!$AW$14)</f>
        <v>1.6075566318547407</v>
      </c>
      <c r="G17" s="185">
        <f>F17*(1+'KEEI BAU - Industry'!$AW$14)</f>
        <v>1.6074360409243968</v>
      </c>
      <c r="H17" s="185">
        <f>G17*(1+'KEEI BAU - Industry'!$AW$14)</f>
        <v>1.6073154590401868</v>
      </c>
      <c r="I17" s="185">
        <f>H17*(1+'KEEI BAU - Industry'!$AW$14)</f>
        <v>1.607194886201432</v>
      </c>
      <c r="J17" s="185">
        <f>I17*(1+'KEEI BAU - Industry'!$AW$14)</f>
        <v>1.6070743224074542</v>
      </c>
      <c r="K17" s="185">
        <f>J17*(1+'KEEI BAU - Industry'!$AW$14)</f>
        <v>1.6069537676575745</v>
      </c>
      <c r="L17" s="185">
        <f>K17*(1+'KEEI BAU - Industry'!$AW$14)</f>
        <v>1.6068332219511146</v>
      </c>
      <c r="M17" s="185">
        <f>L17*(1+'KEEI BAU - Industry'!$AW$14)</f>
        <v>1.6067126852873961</v>
      </c>
      <c r="N17" s="185">
        <f>M17*(1+'KEEI BAU - Industry'!$AW$14)</f>
        <v>1.6065921576657405</v>
      </c>
      <c r="O17" s="185">
        <f>N17*(1+'KEEI BAU - Industry'!$AW$14)</f>
        <v>1.6064716390854696</v>
      </c>
      <c r="P17" s="185">
        <f>O17*(1+'KEEI BAU - Industry'!$AW$14)</f>
        <v>1.6063511295459054</v>
      </c>
      <c r="Q17" s="185">
        <f>P17*(1+'KEEI BAU - Industry'!$AW$14)</f>
        <v>1.6062306290463695</v>
      </c>
      <c r="R17" s="185">
        <f>Q17*(1+'KEEI BAU - Industry'!$AW$14)</f>
        <v>1.6061101375861837</v>
      </c>
      <c r="S17" s="185">
        <f>R17*(1+'KEEI BAU - Industry'!$AW$14)</f>
        <v>1.6059896551646702</v>
      </c>
      <c r="T17" s="185">
        <f>S17*(1+'KEEI BAU - Industry'!$AW$14)</f>
        <v>1.6058691817811506</v>
      </c>
      <c r="U17" s="185">
        <f>T17*(1+'KEEI BAU - Industry'!$AW$14)</f>
        <v>1.6057487174349472</v>
      </c>
      <c r="V17" s="185">
        <f>U17*(1+'KEEI BAU - Industry'!$AW$14)</f>
        <v>1.6056282621253819</v>
      </c>
      <c r="W17" s="185">
        <f>V17*(1+'KEEI BAU - Industry'!$AW$14)</f>
        <v>1.6055078158517768</v>
      </c>
      <c r="X17" s="185">
        <f>W17*(1+'KEEI BAU - Industry'!$AW$14)</f>
        <v>1.6053873786134543</v>
      </c>
      <c r="Y17" s="185">
        <f>X17*(1+'KEEI BAU - Industry'!$AW$14)</f>
        <v>1.6052669504097363</v>
      </c>
      <c r="Z17" s="185">
        <f>Y17*(1+'KEEI BAU - Industry'!$AW$14)</f>
        <v>1.6051465312399453</v>
      </c>
      <c r="AA17" s="185">
        <f>Z17*(1+'KEEI BAU - Industry'!$AW$14)</f>
        <v>1.6050261211034036</v>
      </c>
      <c r="AB17" s="185">
        <f>AA17*(1+'KEEI BAU - Industry'!$AW$14)</f>
        <v>1.6049057199994334</v>
      </c>
      <c r="AC17" s="185">
        <f>AB17*(1+'KEEI BAU - Industry'!$AW$14)</f>
        <v>1.6047853279273572</v>
      </c>
      <c r="AD17" s="185">
        <f>AC17*(1+'KEEI BAU - Industry'!$AW$14)</f>
        <v>1.6046649448864976</v>
      </c>
      <c r="AE17" s="185">
        <f>AD17*(1+'KEEI BAU - Industry'!$AW$14)</f>
        <v>1.604544570876177</v>
      </c>
      <c r="AF17" s="185">
        <f>AE17*(1+'KEEI BAU - Industry'!$AW$14)</f>
        <v>1.6044242058957179</v>
      </c>
    </row>
    <row r="18" spans="1:32">
      <c r="A18" s="4" t="s">
        <v>18</v>
      </c>
      <c r="B18" s="185">
        <f>SUM('2019 KESIS Energy Balance'!$BI$63:$BI$64)*'Machinery Split'!$J6*(1+'KEEI BAU - Industry'!$AW$28)</f>
        <v>286.34465693903076</v>
      </c>
      <c r="C18" s="185">
        <f>B18*(1+'KEEI BAU - Industry'!$AW$28)</f>
        <v>290.47574340223565</v>
      </c>
      <c r="D18" s="185">
        <f>C18*(1+'KEEI BAU - Industry'!$AW$28)</f>
        <v>294.66642893583673</v>
      </c>
      <c r="E18" s="185">
        <f>D18*(1+'KEEI BAU - Industry'!$AW$28)</f>
        <v>298.9175733739778</v>
      </c>
      <c r="F18" s="185">
        <f>E18*(1+'KEEI BAU - Industry'!$AW$28)</f>
        <v>303.23004895560609</v>
      </c>
      <c r="G18" s="185">
        <f>F18*(1+'KEEI BAU - Industry'!$AW$28)</f>
        <v>307.60474050343612</v>
      </c>
      <c r="H18" s="185">
        <f>G18*(1+'KEEI BAU - Industry'!$AW$28)</f>
        <v>312.04254560549526</v>
      </c>
      <c r="I18" s="185">
        <f>H18*(1+'KEEI BAU - Industry'!$AW$28)</f>
        <v>316.54437479928856</v>
      </c>
      <c r="J18" s="185">
        <f>I18*(1+'KEEI BAU - Industry'!$AW$28)</f>
        <v>321.11115175862057</v>
      </c>
      <c r="K18" s="185">
        <f>J18*(1+'KEEI BAU - Industry'!$AW$28)</f>
        <v>325.74381348311232</v>
      </c>
      <c r="L18" s="185">
        <f>K18*(1+'KEEI BAU - Industry'!$AW$28)</f>
        <v>330.44331049045252</v>
      </c>
      <c r="M18" s="185">
        <f>L18*(1+'KEEI BAU - Industry'!$AW$28)</f>
        <v>335.21060701142227</v>
      </c>
      <c r="N18" s="185">
        <f>M18*(1+'KEEI BAU - Industry'!$AW$28)</f>
        <v>340.04668118773367</v>
      </c>
      <c r="O18" s="185">
        <f>N18*(1+'KEEI BAU - Industry'!$AW$28)</f>
        <v>344.95252527272214</v>
      </c>
      <c r="P18" s="185">
        <f>O18*(1+'KEEI BAU - Industry'!$AW$28)</f>
        <v>349.92914583493473</v>
      </c>
      <c r="Q18" s="185">
        <f>P18*(1+'KEEI BAU - Industry'!$AW$28)</f>
        <v>354.97756396465508</v>
      </c>
      <c r="R18" s="185">
        <f>Q18*(1+'KEEI BAU - Industry'!$AW$28)</f>
        <v>360.09881548340815</v>
      </c>
      <c r="S18" s="185">
        <f>R18*(1+'KEEI BAU - Industry'!$AW$28)</f>
        <v>365.29395115648748</v>
      </c>
      <c r="T18" s="185">
        <f>S18*(1+'KEEI BAU - Industry'!$AW$28)</f>
        <v>370.56403690854853</v>
      </c>
      <c r="U18" s="185">
        <f>T18*(1+'KEEI BAU - Industry'!$AW$28)</f>
        <v>375.91015404231234</v>
      </c>
      <c r="V18" s="185">
        <f>U18*(1+'KEEI BAU - Industry'!$AW$28)</f>
        <v>381.3333994604244</v>
      </c>
      <c r="W18" s="185">
        <f>V18*(1+'KEEI BAU - Industry'!$AW$28)</f>
        <v>386.83488589051444</v>
      </c>
      <c r="X18" s="185">
        <f>W18*(1+'KEEI BAU - Industry'!$AW$28)</f>
        <v>392.41574211350303</v>
      </c>
      <c r="Y18" s="185">
        <f>X18*(1+'KEEI BAU - Industry'!$AW$28)</f>
        <v>398.07711319520183</v>
      </c>
      <c r="Z18" s="185">
        <f>Y18*(1+'KEEI BAU - Industry'!$AW$28)</f>
        <v>403.82016072125549</v>
      </c>
      <c r="AA18" s="185">
        <f>Z18*(1+'KEEI BAU - Industry'!$AW$28)</f>
        <v>409.64606303547259</v>
      </c>
      <c r="AB18" s="185">
        <f>AA18*(1+'KEEI BAU - Industry'!$AW$28)</f>
        <v>415.55601548159541</v>
      </c>
      <c r="AC18" s="185">
        <f>AB18*(1+'KEEI BAU - Industry'!$AW$28)</f>
        <v>421.55123064855735</v>
      </c>
      <c r="AD18" s="185">
        <f>AC18*(1+'KEEI BAU - Industry'!$AW$28)</f>
        <v>427.63293861927889</v>
      </c>
      <c r="AE18" s="185">
        <f>AD18*(1+'KEEI BAU - Industry'!$AW$28)</f>
        <v>433.80238722305285</v>
      </c>
      <c r="AF18" s="185">
        <f>AE18*(1+'KEEI BAU - Industry'!$AW$28)</f>
        <v>440.06084229157085</v>
      </c>
    </row>
    <row r="19" spans="1:32">
      <c r="A19" s="4" t="s">
        <v>19</v>
      </c>
      <c r="B19" s="185">
        <f>SUM('2019 KESIS Energy Balance'!$BI$63:$BI$64)*'Machinery Split'!$J7*(1+'KEEI BAU - Industry'!$AW$28)</f>
        <v>58.373290946248702</v>
      </c>
      <c r="C19" s="185">
        <f>B19*(1+'KEEI BAU - Industry'!$AW$28)</f>
        <v>59.215440803761545</v>
      </c>
      <c r="D19" s="185">
        <f>C19*(1+'KEEI BAU - Industry'!$AW$28)</f>
        <v>60.06974033402733</v>
      </c>
      <c r="E19" s="185">
        <f>D19*(1+'KEEI BAU - Industry'!$AW$28)</f>
        <v>60.93636482003955</v>
      </c>
      <c r="F19" s="185">
        <f>E19*(1+'KEEI BAU - Industry'!$AW$28)</f>
        <v>61.815492073594626</v>
      </c>
      <c r="G19" s="185">
        <f>F19*(1+'KEEI BAU - Industry'!$AW$28)</f>
        <v>62.707302471774852</v>
      </c>
      <c r="H19" s="185">
        <f>G19*(1+'KEEI BAU - Industry'!$AW$28)</f>
        <v>63.611978993957706</v>
      </c>
      <c r="I19" s="185">
        <f>H19*(1+'KEEI BAU - Industry'!$AW$28)</f>
        <v>64.5297072593591</v>
      </c>
      <c r="J19" s="185">
        <f>I19*(1+'KEEI BAU - Industry'!$AW$28)</f>
        <v>65.460675565118251</v>
      </c>
      <c r="K19" s="185">
        <f>J19*(1+'KEEI BAU - Industry'!$AW$28)</f>
        <v>66.405074924931995</v>
      </c>
      <c r="L19" s="185">
        <f>K19*(1+'KEEI BAU - Industry'!$AW$28)</f>
        <v>67.36309910824653</v>
      </c>
      <c r="M19" s="185">
        <f>L19*(1+'KEEI BAU - Industry'!$AW$28)</f>
        <v>68.334944680014473</v>
      </c>
      <c r="N19" s="185">
        <f>M19*(1+'KEEI BAU - Industry'!$AW$28)</f>
        <v>69.320811041025607</v>
      </c>
      <c r="O19" s="185">
        <f>N19*(1+'KEEI BAU - Industry'!$AW$28)</f>
        <v>70.320900468819403</v>
      </c>
      <c r="P19" s="185">
        <f>O19*(1+'KEEI BAU - Industry'!$AW$28)</f>
        <v>71.33541815918781</v>
      </c>
      <c r="Q19" s="185">
        <f>P19*(1+'KEEI BAU - Industry'!$AW$28)</f>
        <v>72.364572268276802</v>
      </c>
      <c r="R19" s="185">
        <f>Q19*(1+'KEEI BAU - Industry'!$AW$28)</f>
        <v>73.408573955295338</v>
      </c>
      <c r="S19" s="185">
        <f>R19*(1+'KEEI BAU - Industry'!$AW$28)</f>
        <v>74.467637425840437</v>
      </c>
      <c r="T19" s="185">
        <f>S19*(1+'KEEI BAU - Industry'!$AW$28)</f>
        <v>75.541979975847369</v>
      </c>
      <c r="U19" s="185">
        <f>T19*(1+'KEEI BAU - Industry'!$AW$28)</f>
        <v>76.631822036173872</v>
      </c>
      <c r="V19" s="185">
        <f>U19*(1+'KEEI BAU - Industry'!$AW$28)</f>
        <v>77.737387217827575</v>
      </c>
      <c r="W19" s="185">
        <f>V19*(1+'KEEI BAU - Industry'!$AW$28)</f>
        <v>78.858902357845935</v>
      </c>
      <c r="X19" s="185">
        <f>W19*(1+'KEEI BAU - Industry'!$AW$28)</f>
        <v>79.996597565838101</v>
      </c>
      <c r="Y19" s="185">
        <f>X19*(1+'KEEI BAU - Industry'!$AW$28)</f>
        <v>81.150706271198189</v>
      </c>
      <c r="Z19" s="185">
        <f>Y19*(1+'KEEI BAU - Industry'!$AW$28)</f>
        <v>82.321465270999767</v>
      </c>
      <c r="AA19" s="185">
        <f>Z19*(1+'KEEI BAU - Industry'!$AW$28)</f>
        <v>83.509114778581221</v>
      </c>
      <c r="AB19" s="185">
        <f>AA19*(1+'KEEI BAU - Industry'!$AW$28)</f>
        <v>84.713898472832156</v>
      </c>
      <c r="AC19" s="185">
        <f>AB19*(1+'KEEI BAU - Industry'!$AW$28)</f>
        <v>85.936063548190788</v>
      </c>
      <c r="AD19" s="185">
        <f>AC19*(1+'KEEI BAU - Industry'!$AW$28)</f>
        <v>87.175860765362671</v>
      </c>
      <c r="AE19" s="185">
        <f>AD19*(1+'KEEI BAU - Industry'!$AW$28)</f>
        <v>88.433544502771142</v>
      </c>
      <c r="AF19" s="185">
        <f>AE19*(1+'KEEI BAU - Industry'!$AW$28)</f>
        <v>89.709372808750018</v>
      </c>
    </row>
    <row r="20" spans="1:32">
      <c r="A20" s="4" t="s">
        <v>20</v>
      </c>
      <c r="B20" s="185">
        <f>SUM('2019 KESIS Energy Balance'!$BI$63:$BI$64)*'Machinery Split'!$J8*(1+'KEEI BAU - Industry'!$AW$28)</f>
        <v>2.5636918320987605</v>
      </c>
      <c r="C20" s="185">
        <f>B20*(1+'KEEI BAU - Industry'!$AW$28)</f>
        <v>2.6006781434084463</v>
      </c>
      <c r="D20" s="185">
        <f>C20*(1+'KEEI BAU - Industry'!$AW$28)</f>
        <v>2.6381980552106596</v>
      </c>
      <c r="E20" s="185">
        <f>D20*(1+'KEEI BAU - Industry'!$AW$28)</f>
        <v>2.6762592657449802</v>
      </c>
      <c r="F20" s="185">
        <f>E20*(1+'KEEI BAU - Industry'!$AW$28)</f>
        <v>2.7148695843132775</v>
      </c>
      <c r="G20" s="185">
        <f>F20*(1+'KEEI BAU - Industry'!$AW$28)</f>
        <v>2.7540369328820038</v>
      </c>
      <c r="H20" s="185">
        <f>G20*(1+'KEEI BAU - Industry'!$AW$28)</f>
        <v>2.793769347707602</v>
      </c>
      <c r="I20" s="185">
        <f>H20*(1+'KEEI BAU - Industry'!$AW$28)</f>
        <v>2.834074980985366</v>
      </c>
      <c r="J20" s="185">
        <f>I20*(1+'KEEI BAU - Industry'!$AW$28)</f>
        <v>2.8749621025220855</v>
      </c>
      <c r="K20" s="185">
        <f>J20*(1+'KEEI BAU - Industry'!$AW$28)</f>
        <v>2.9164391014328244</v>
      </c>
      <c r="L20" s="185">
        <f>K20*(1+'KEEI BAU - Industry'!$AW$28)</f>
        <v>2.9585144878621787</v>
      </c>
      <c r="M20" s="185">
        <f>L20*(1+'KEEI BAU - Industry'!$AW$28)</f>
        <v>3.0011968947303655</v>
      </c>
      <c r="N20" s="185">
        <f>M20*(1+'KEEI BAU - Industry'!$AW$28)</f>
        <v>3.0444950795045034</v>
      </c>
      <c r="O20" s="185">
        <f>N20*(1+'KEEI BAU - Industry'!$AW$28)</f>
        <v>3.0884179259954472</v>
      </c>
      <c r="P20" s="185">
        <f>O20*(1+'KEEI BAU - Industry'!$AW$28)</f>
        <v>3.1329744461805462</v>
      </c>
      <c r="Q20" s="185">
        <f>P20*(1+'KEEI BAU - Industry'!$AW$28)</f>
        <v>3.1781737820526978</v>
      </c>
      <c r="R20" s="185">
        <f>Q20*(1+'KEEI BAU - Industry'!$AW$28)</f>
        <v>3.2240252074960796</v>
      </c>
      <c r="S20" s="185">
        <f>R20*(1+'KEEI BAU - Industry'!$AW$28)</f>
        <v>3.2705381301889389</v>
      </c>
      <c r="T20" s="185">
        <f>S20*(1+'KEEI BAU - Industry'!$AW$28)</f>
        <v>3.3177220935338383</v>
      </c>
      <c r="U20" s="185">
        <f>T20*(1+'KEEI BAU - Industry'!$AW$28)</f>
        <v>3.3655867786157456</v>
      </c>
      <c r="V20" s="185">
        <f>U20*(1+'KEEI BAU - Industry'!$AW$28)</f>
        <v>3.4141420061883743</v>
      </c>
      <c r="W20" s="185">
        <f>V20*(1+'KEEI BAU - Industry'!$AW$28)</f>
        <v>3.4633977386891805</v>
      </c>
      <c r="X20" s="185">
        <f>W20*(1+'KEEI BAU - Industry'!$AW$28)</f>
        <v>3.5133640822834309</v>
      </c>
      <c r="Y20" s="185">
        <f>X20*(1+'KEEI BAU - Industry'!$AW$28)</f>
        <v>3.5640512889377591</v>
      </c>
      <c r="Z20" s="185">
        <f>Y20*(1+'KEEI BAU - Industry'!$AW$28)</f>
        <v>3.6154697585236391</v>
      </c>
      <c r="AA20" s="185">
        <f>Z20*(1+'KEEI BAU - Industry'!$AW$28)</f>
        <v>3.6676300409512028</v>
      </c>
      <c r="AB20" s="185">
        <f>AA20*(1+'KEEI BAU - Industry'!$AW$28)</f>
        <v>3.720542838333845</v>
      </c>
      <c r="AC20" s="185">
        <f>AB20*(1+'KEEI BAU - Industry'!$AW$28)</f>
        <v>3.7742190071840551</v>
      </c>
      <c r="AD20" s="185">
        <f>AC20*(1+'KEEI BAU - Industry'!$AW$28)</f>
        <v>3.8286695606409284</v>
      </c>
      <c r="AE20" s="185">
        <f>AD20*(1+'KEEI BAU - Industry'!$AW$28)</f>
        <v>3.8839056707298139</v>
      </c>
      <c r="AF20" s="185">
        <f>AE20*(1+'KEEI BAU - Industry'!$AW$28)</f>
        <v>3.9399386706545618</v>
      </c>
    </row>
    <row r="21" spans="1:32">
      <c r="A21" s="4" t="s">
        <v>21</v>
      </c>
      <c r="B21" s="185">
        <f>SUM('2019 KESIS Energy Balance'!$BI$63:$BI$64)*'Machinery Split'!$J9*(1+'KEEI BAU - Industry'!$AW$28)</f>
        <v>10.45197439240264</v>
      </c>
      <c r="C21" s="185">
        <f>B21*(1+'KEEI BAU - Industry'!$AW$28)</f>
        <v>10.602764738511359</v>
      </c>
      <c r="D21" s="185">
        <f>C21*(1+'KEEI BAU - Industry'!$AW$28)</f>
        <v>10.755730532781921</v>
      </c>
      <c r="E21" s="185">
        <f>D21*(1+'KEEI BAU - Industry'!$AW$28)</f>
        <v>10.910903160344921</v>
      </c>
      <c r="F21" s="185">
        <f>E21*(1+'KEEI BAU - Industry'!$AW$28)</f>
        <v>11.068314459123364</v>
      </c>
      <c r="G21" s="185">
        <f>F21*(1+'KEEI BAU - Industry'!$AW$28)</f>
        <v>11.227996726365093</v>
      </c>
      <c r="H21" s="185">
        <f>G21*(1+'KEEI BAU - Industry'!$AW$28)</f>
        <v>11.389982725269455</v>
      </c>
      <c r="I21" s="185">
        <f>H21*(1+'KEEI BAU - Industry'!$AW$28)</f>
        <v>11.554305691709569</v>
      </c>
      <c r="J21" s="185">
        <f>I21*(1+'KEEI BAU - Industry'!$AW$28)</f>
        <v>11.720999341051579</v>
      </c>
      <c r="K21" s="185">
        <f>J21*(1+'KEEI BAU - Industry'!$AW$28)</f>
        <v>11.890097875072284</v>
      </c>
      <c r="L21" s="185">
        <f>K21*(1+'KEEI BAU - Industry'!$AW$28)</f>
        <v>12.061635988976574</v>
      </c>
      <c r="M21" s="185">
        <f>L21*(1+'KEEI BAU - Industry'!$AW$28)</f>
        <v>12.235648878516104</v>
      </c>
      <c r="N21" s="185">
        <f>M21*(1+'KEEI BAU - Industry'!$AW$28)</f>
        <v>12.412172247210664</v>
      </c>
      <c r="O21" s="185">
        <f>N21*(1+'KEEI BAU - Industry'!$AW$28)</f>
        <v>12.591242313673742</v>
      </c>
      <c r="P21" s="185">
        <f>O21*(1+'KEEI BAU - Industry'!$AW$28)</f>
        <v>12.772895819043761</v>
      </c>
      <c r="Q21" s="185">
        <f>P21*(1+'KEEI BAU - Industry'!$AW$28)</f>
        <v>12.957170034522534</v>
      </c>
      <c r="R21" s="185">
        <f>Q21*(1+'KEEI BAU - Industry'!$AW$28)</f>
        <v>13.144102769022474</v>
      </c>
      <c r="S21" s="185">
        <f>R21*(1+'KEEI BAU - Industry'!$AW$28)</f>
        <v>13.33373237692413</v>
      </c>
      <c r="T21" s="185">
        <f>S21*(1+'KEEI BAU - Industry'!$AW$28)</f>
        <v>13.526097765945643</v>
      </c>
      <c r="U21" s="185">
        <f>T21*(1+'KEEI BAU - Industry'!$AW$28)</f>
        <v>13.721238405125726</v>
      </c>
      <c r="V21" s="185">
        <f>U21*(1+'KEEI BAU - Industry'!$AW$28)</f>
        <v>13.919194332921828</v>
      </c>
      <c r="W21" s="185">
        <f>V21*(1+'KEEI BAU - Industry'!$AW$28)</f>
        <v>14.120006165425115</v>
      </c>
      <c r="X21" s="185">
        <f>W21*(1+'KEEI BAU - Industry'!$AW$28)</f>
        <v>14.323715104693981</v>
      </c>
      <c r="Y21" s="185">
        <f>X21*(1+'KEEI BAU - Industry'!$AW$28)</f>
        <v>14.530362947207781</v>
      </c>
      <c r="Z21" s="185">
        <f>Y21*(1+'KEEI BAU - Industry'!$AW$28)</f>
        <v>14.739992092442522</v>
      </c>
      <c r="AA21" s="185">
        <f>Z21*(1+'KEEI BAU - Industry'!$AW$28)</f>
        <v>14.952645551570281</v>
      </c>
      <c r="AB21" s="185">
        <f>AA21*(1+'KEEI BAU - Industry'!$AW$28)</f>
        <v>15.168366956284132</v>
      </c>
      <c r="AC21" s="185">
        <f>AB21*(1+'KEEI BAU - Industry'!$AW$28)</f>
        <v>15.387200567750373</v>
      </c>
      <c r="AD21" s="185">
        <f>AC21*(1+'KEEI BAU - Industry'!$AW$28)</f>
        <v>15.609191285689933</v>
      </c>
      <c r="AE21" s="185">
        <f>AD21*(1+'KEEI BAU - Industry'!$AW$28)</f>
        <v>15.834384657590773</v>
      </c>
      <c r="AF21" s="185">
        <f>AE21*(1+'KEEI BAU - Industry'!$AW$28)</f>
        <v>16.062826888053205</v>
      </c>
    </row>
    <row r="22" spans="1:32">
      <c r="A22" s="4" t="s">
        <v>22</v>
      </c>
      <c r="B22" s="185">
        <f>SUM('2019 KESIS Energy Balance'!$BI$63:$BI$64)*'Machinery Split'!$J10*(1+'KEEI BAU - Industry'!$AW$28)</f>
        <v>0</v>
      </c>
      <c r="C22" s="185">
        <f>B22*(1+'KEEI BAU - Industry'!$AW$28)</f>
        <v>0</v>
      </c>
      <c r="D22" s="185">
        <f>C22*(1+'KEEI BAU - Industry'!$AW$28)</f>
        <v>0</v>
      </c>
      <c r="E22" s="185">
        <f>D22*(1+'KEEI BAU - Industry'!$AW$28)</f>
        <v>0</v>
      </c>
      <c r="F22" s="185">
        <f>E22*(1+'KEEI BAU - Industry'!$AW$28)</f>
        <v>0</v>
      </c>
      <c r="G22" s="185">
        <f>F22*(1+'KEEI BAU - Industry'!$AW$28)</f>
        <v>0</v>
      </c>
      <c r="H22" s="185">
        <f>G22*(1+'KEEI BAU - Industry'!$AW$28)</f>
        <v>0</v>
      </c>
      <c r="I22" s="185">
        <f>H22*(1+'KEEI BAU - Industry'!$AW$28)</f>
        <v>0</v>
      </c>
      <c r="J22" s="185">
        <f>I22*(1+'KEEI BAU - Industry'!$AW$28)</f>
        <v>0</v>
      </c>
      <c r="K22" s="185">
        <f>J22*(1+'KEEI BAU - Industry'!$AW$28)</f>
        <v>0</v>
      </c>
      <c r="L22" s="185">
        <f>K22*(1+'KEEI BAU - Industry'!$AW$28)</f>
        <v>0</v>
      </c>
      <c r="M22" s="185">
        <f>L22*(1+'KEEI BAU - Industry'!$AW$28)</f>
        <v>0</v>
      </c>
      <c r="N22" s="185">
        <f>M22*(1+'KEEI BAU - Industry'!$AW$28)</f>
        <v>0</v>
      </c>
      <c r="O22" s="185">
        <f>N22*(1+'KEEI BAU - Industry'!$AW$28)</f>
        <v>0</v>
      </c>
      <c r="P22" s="185">
        <f>O22*(1+'KEEI BAU - Industry'!$AW$28)</f>
        <v>0</v>
      </c>
      <c r="Q22" s="185">
        <f>P22*(1+'KEEI BAU - Industry'!$AW$28)</f>
        <v>0</v>
      </c>
      <c r="R22" s="185">
        <f>Q22*(1+'KEEI BAU - Industry'!$AW$28)</f>
        <v>0</v>
      </c>
      <c r="S22" s="185">
        <f>R22*(1+'KEEI BAU - Industry'!$AW$28)</f>
        <v>0</v>
      </c>
      <c r="T22" s="185">
        <f>S22*(1+'KEEI BAU - Industry'!$AW$28)</f>
        <v>0</v>
      </c>
      <c r="U22" s="185">
        <f>T22*(1+'KEEI BAU - Industry'!$AW$28)</f>
        <v>0</v>
      </c>
      <c r="V22" s="185">
        <f>U22*(1+'KEEI BAU - Industry'!$AW$28)</f>
        <v>0</v>
      </c>
      <c r="W22" s="185">
        <f>V22*(1+'KEEI BAU - Industry'!$AW$28)</f>
        <v>0</v>
      </c>
      <c r="X22" s="185">
        <f>W22*(1+'KEEI BAU - Industry'!$AW$28)</f>
        <v>0</v>
      </c>
      <c r="Y22" s="185">
        <f>X22*(1+'KEEI BAU - Industry'!$AW$28)</f>
        <v>0</v>
      </c>
      <c r="Z22" s="185">
        <f>Y22*(1+'KEEI BAU - Industry'!$AW$28)</f>
        <v>0</v>
      </c>
      <c r="AA22" s="185">
        <f>Z22*(1+'KEEI BAU - Industry'!$AW$28)</f>
        <v>0</v>
      </c>
      <c r="AB22" s="185">
        <f>AA22*(1+'KEEI BAU - Industry'!$AW$28)</f>
        <v>0</v>
      </c>
      <c r="AC22" s="185">
        <f>AB22*(1+'KEEI BAU - Industry'!$AW$28)</f>
        <v>0</v>
      </c>
      <c r="AD22" s="185">
        <f>AC22*(1+'KEEI BAU - Industry'!$AW$28)</f>
        <v>0</v>
      </c>
      <c r="AE22" s="185">
        <f>AD22*(1+'KEEI BAU - Industry'!$AW$28)</f>
        <v>0</v>
      </c>
      <c r="AF22" s="185">
        <f>AE22*(1+'KEEI BAU - Industry'!$AW$28)</f>
        <v>0</v>
      </c>
    </row>
    <row r="23" spans="1:32">
      <c r="A23" s="4" t="s">
        <v>23</v>
      </c>
      <c r="B23" s="185">
        <f>'2019 KESIS Energy Balance'!BI65*(1+'KEEI BAU - Industry'!$AW$35)</f>
        <v>4.9722153225712142E-2</v>
      </c>
      <c r="C23" s="185">
        <f>B23*(1+'KEEI BAU - Industry'!$AW$35)</f>
        <v>5.0454949416350939E-2</v>
      </c>
      <c r="D23" s="185">
        <f>C23*(1+'KEEI BAU - Industry'!$AW$35)</f>
        <v>5.1198545426027683E-2</v>
      </c>
      <c r="E23" s="185">
        <f>D23*(1+'KEEI BAU - Industry'!$AW$35)</f>
        <v>5.1953100420541465E-2</v>
      </c>
      <c r="F23" s="185">
        <f>E23*(1+'KEEI BAU - Industry'!$AW$35)</f>
        <v>5.2718775911448419E-2</v>
      </c>
      <c r="G23" s="185">
        <f>F23*(1+'KEEI BAU - Industry'!$AW$35)</f>
        <v>5.3495735790633069E-2</v>
      </c>
      <c r="H23" s="185">
        <f>G23*(1+'KEEI BAU - Industry'!$AW$35)</f>
        <v>5.428414636538919E-2</v>
      </c>
      <c r="I23" s="185">
        <f>H23*(1+'KEEI BAU - Industry'!$AW$35)</f>
        <v>5.5084176394017671E-2</v>
      </c>
      <c r="J23" s="185">
        <f>I23*(1+'KEEI BAU - Industry'!$AW$35)</f>
        <v>5.5895997121949023E-2</v>
      </c>
      <c r="K23" s="185">
        <f>J23*(1+'KEEI BAU - Industry'!$AW$35)</f>
        <v>5.6719782318398242E-2</v>
      </c>
      <c r="L23" s="185">
        <f>K23*(1+'KEEI BAU - Industry'!$AW$35)</f>
        <v>5.7555708313559904E-2</v>
      </c>
      <c r="M23" s="185">
        <f>L23*(1+'KEEI BAU - Industry'!$AW$35)</f>
        <v>5.8403954036351416E-2</v>
      </c>
      <c r="N23" s="185">
        <f>M23*(1+'KEEI BAU - Industry'!$AW$35)</f>
        <v>5.9264701052712532E-2</v>
      </c>
      <c r="O23" s="185">
        <f>N23*(1+'KEEI BAU - Industry'!$AW$35)</f>
        <v>6.0138133604469304E-2</v>
      </c>
      <c r="P23" s="185">
        <f>O23*(1+'KEEI BAU - Industry'!$AW$35)</f>
        <v>6.1024438648770836E-2</v>
      </c>
      <c r="Q23" s="185">
        <f>P23*(1+'KEEI BAU - Industry'!$AW$35)</f>
        <v>6.1923805898107212E-2</v>
      </c>
      <c r="R23" s="185">
        <f>Q23*(1+'KEEI BAU - Industry'!$AW$35)</f>
        <v>6.2836427860917227E-2</v>
      </c>
      <c r="S23" s="185">
        <f>R23*(1+'KEEI BAU - Industry'!$AW$35)</f>
        <v>6.376249988279456E-2</v>
      </c>
      <c r="T23" s="185">
        <f>S23*(1+'KEEI BAU - Industry'!$AW$35)</f>
        <v>6.4702220188301296E-2</v>
      </c>
      <c r="U23" s="185">
        <f>T23*(1+'KEEI BAU - Industry'!$AW$35)</f>
        <v>6.5655789923397601E-2</v>
      </c>
      <c r="V23" s="185">
        <f>U23*(1+'KEEI BAU - Industry'!$AW$35)</f>
        <v>6.6623413198496781E-2</v>
      </c>
      <c r="W23" s="185">
        <f>V23*(1+'KEEI BAU - Industry'!$AW$35)</f>
        <v>6.7605297132154879E-2</v>
      </c>
      <c r="X23" s="185">
        <f>W23*(1+'KEEI BAU - Industry'!$AW$35)</f>
        <v>6.8601651895404125E-2</v>
      </c>
      <c r="Y23" s="185">
        <f>X23*(1+'KEEI BAU - Industry'!$AW$35)</f>
        <v>6.9612690756739787E-2</v>
      </c>
      <c r="Z23" s="185">
        <f>Y23*(1+'KEEI BAU - Industry'!$AW$35)</f>
        <v>7.0638630127770011E-2</v>
      </c>
      <c r="AA23" s="185">
        <f>Z23*(1+'KEEI BAU - Industry'!$AW$35)</f>
        <v>7.1679689609538494E-2</v>
      </c>
      <c r="AB23" s="185">
        <f>AA23*(1+'KEEI BAU - Industry'!$AW$35)</f>
        <v>7.2736092039529784E-2</v>
      </c>
      <c r="AC23" s="185">
        <f>AB23*(1+'KEEI BAU - Industry'!$AW$35)</f>
        <v>7.3808063539367363E-2</v>
      </c>
      <c r="AD23" s="185">
        <f>AC23*(1+'KEEI BAU - Industry'!$AW$35)</f>
        <v>7.489583356321472E-2</v>
      </c>
      <c r="AE23" s="185">
        <f>AD23*(1+'KEEI BAU - Industry'!$AW$35)</f>
        <v>7.5999634946889716E-2</v>
      </c>
      <c r="AF23" s="185">
        <f>AE23*(1+'KEEI BAU - Industry'!$AW$35)</f>
        <v>7.7119703957702804E-2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185">
        <f>'2019 KESIS Energy Balance'!BI66*(1+'KEEI BAU - Industry'!$AW$35)</f>
        <v>0</v>
      </c>
      <c r="C26" s="185">
        <f>B26*(1+'KEEI BAU - Industry'!$AW$35)</f>
        <v>0</v>
      </c>
      <c r="D26" s="185">
        <f>C26*(1+'KEEI BAU - Industry'!$AW$35)</f>
        <v>0</v>
      </c>
      <c r="E26" s="185">
        <f>D26*(1+'KEEI BAU - Industry'!$AW$35)</f>
        <v>0</v>
      </c>
      <c r="F26" s="185">
        <f>E26*(1+'KEEI BAU - Industry'!$AW$35)</f>
        <v>0</v>
      </c>
      <c r="G26" s="185">
        <f>F26*(1+'KEEI BAU - Industry'!$AW$35)</f>
        <v>0</v>
      </c>
      <c r="H26" s="185">
        <f>G26*(1+'KEEI BAU - Industry'!$AW$35)</f>
        <v>0</v>
      </c>
      <c r="I26" s="185">
        <f>H26*(1+'KEEI BAU - Industry'!$AW$35)</f>
        <v>0</v>
      </c>
      <c r="J26" s="185">
        <f>I26*(1+'KEEI BAU - Industry'!$AW$35)</f>
        <v>0</v>
      </c>
      <c r="K26" s="185">
        <f>J26*(1+'KEEI BAU - Industry'!$AW$35)</f>
        <v>0</v>
      </c>
      <c r="L26" s="185">
        <f>K26*(1+'KEEI BAU - Industry'!$AW$35)</f>
        <v>0</v>
      </c>
      <c r="M26" s="185">
        <f>L26*(1+'KEEI BAU - Industry'!$AW$35)</f>
        <v>0</v>
      </c>
      <c r="N26" s="185">
        <f>M26*(1+'KEEI BAU - Industry'!$AW$35)</f>
        <v>0</v>
      </c>
      <c r="O26" s="185">
        <f>N26*(1+'KEEI BAU - Industry'!$AW$35)</f>
        <v>0</v>
      </c>
      <c r="P26" s="185">
        <f>O26*(1+'KEEI BAU - Industry'!$AW$35)</f>
        <v>0</v>
      </c>
      <c r="Q26" s="185">
        <f>P26*(1+'KEEI BAU - Industry'!$AW$35)</f>
        <v>0</v>
      </c>
      <c r="R26" s="185">
        <f>Q26*(1+'KEEI BAU - Industry'!$AW$35)</f>
        <v>0</v>
      </c>
      <c r="S26" s="185">
        <f>R26*(1+'KEEI BAU - Industry'!$AW$35)</f>
        <v>0</v>
      </c>
      <c r="T26" s="185">
        <f>S26*(1+'KEEI BAU - Industry'!$AW$35)</f>
        <v>0</v>
      </c>
      <c r="U26" s="185">
        <f>T26*(1+'KEEI BAU - Industry'!$AW$35)</f>
        <v>0</v>
      </c>
      <c r="V26" s="185">
        <f>U26*(1+'KEEI BAU - Industry'!$AW$35)</f>
        <v>0</v>
      </c>
      <c r="W26" s="185">
        <f>V26*(1+'KEEI BAU - Industry'!$AW$35)</f>
        <v>0</v>
      </c>
      <c r="X26" s="185">
        <f>W26*(1+'KEEI BAU - Industry'!$AW$35)</f>
        <v>0</v>
      </c>
      <c r="Y26" s="185">
        <f>X26*(1+'KEEI BAU - Industry'!$AW$35)</f>
        <v>0</v>
      </c>
      <c r="Z26" s="185">
        <f>Y26*(1+'KEEI BAU - Industry'!$AW$35)</f>
        <v>0</v>
      </c>
      <c r="AA26" s="185">
        <f>Z26*(1+'KEEI BAU - Industry'!$AW$35)</f>
        <v>0</v>
      </c>
      <c r="AB26" s="185">
        <f>AA26*(1+'KEEI BAU - Industry'!$AW$35)</f>
        <v>0</v>
      </c>
      <c r="AC26" s="185">
        <f>AB26*(1+'KEEI BAU - Industry'!$AW$35)</f>
        <v>0</v>
      </c>
      <c r="AD26" s="185">
        <f>AC26*(1+'KEEI BAU - Industry'!$AW$35)</f>
        <v>0</v>
      </c>
      <c r="AE26" s="185">
        <f>AD26*(1+'KEEI BAU - Industry'!$AW$35)</f>
        <v>0</v>
      </c>
      <c r="AF26" s="185">
        <f>AE26*(1+'KEEI BAU - Industry'!$AW$35)</f>
        <v>0</v>
      </c>
    </row>
    <row r="28" spans="1:32">
      <c r="A28" s="420"/>
    </row>
  </sheetData>
  <phoneticPr fontId="35"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26"/>
  <sheetViews>
    <sheetView workbookViewId="0">
      <selection activeCell="D31" sqref="D31"/>
    </sheetView>
  </sheetViews>
  <sheetFormatPr defaultColWidth="9.08203125" defaultRowHeight="17"/>
  <cols>
    <col min="1" max="1" width="39.9140625" style="4" customWidth="1"/>
    <col min="2" max="33" width="11.1640625" style="4" customWidth="1"/>
    <col min="34"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37">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4">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f>-'2019 KESIS Energy Balance'!S30*About!$C$61/1000*(1+'KEEI BAU - Oil Supply'!R9)</f>
        <v>5976949475130.7471</v>
      </c>
      <c r="C10" s="37">
        <f>B10*(1+'KEEI BAU - Oil Supply'!S9)</f>
        <v>5764464020594.0654</v>
      </c>
      <c r="D10" s="37">
        <f>C10*(1+'KEEI BAU - Oil Supply'!T9)</f>
        <v>5551978566057.3828</v>
      </c>
      <c r="E10" s="37">
        <f>D10*(1+'KEEI BAU - Oil Supply'!U9)</f>
        <v>5339493111520.7002</v>
      </c>
      <c r="F10" s="37">
        <f>E10*(1+'KEEI BAU - Oil Supply'!V9)</f>
        <v>5127007656984.0186</v>
      </c>
      <c r="G10" s="37">
        <f>F10*(1+'KEEI BAU - Oil Supply'!W9)</f>
        <v>4914522202447.3369</v>
      </c>
      <c r="H10" s="37">
        <f>G10*(1+'KEEI BAU - Oil Supply'!X9)</f>
        <v>4928873741323.793</v>
      </c>
      <c r="I10" s="37">
        <f>H10*(1+'KEEI BAU - Oil Supply'!Y9)</f>
        <v>4943225280200.2451</v>
      </c>
      <c r="J10" s="37">
        <f>I10*(1+'KEEI BAU - Oil Supply'!Z9)</f>
        <v>4957576819076.6973</v>
      </c>
      <c r="K10" s="37">
        <f>J10*(1+'KEEI BAU - Oil Supply'!AA9)</f>
        <v>4971928357953.1494</v>
      </c>
      <c r="L10" s="37">
        <f>K10*(1+'KEEI BAU - Oil Supply'!AB9)</f>
        <v>4986279896829.6006</v>
      </c>
      <c r="M10" s="37">
        <f>L10*(1+'KEEI BAU - Oil Supply'!AC9)</f>
        <v>4983683324128.248</v>
      </c>
      <c r="N10" s="37">
        <f>M10*(1+'KEEI BAU - Oil Supply'!AD9)</f>
        <v>4981086751426.8955</v>
      </c>
      <c r="O10" s="37">
        <f>N10*(1+'KEEI BAU - Oil Supply'!AE9)</f>
        <v>4978490178725.543</v>
      </c>
      <c r="P10" s="37">
        <f>O10*(1+'KEEI BAU - Oil Supply'!AF9)</f>
        <v>4975893606024.1904</v>
      </c>
      <c r="Q10" s="37">
        <f>P10*(1+'KEEI BAU - Oil Supply'!AG9)</f>
        <v>4973297033322.8379</v>
      </c>
      <c r="R10" s="37">
        <f>Q10*(1+'KEEI BAU - Oil Supply'!AH9)</f>
        <v>4962300704352.6494</v>
      </c>
      <c r="S10" s="37">
        <f>R10*(1+'KEEI BAU - Oil Supply'!AI9)</f>
        <v>4951304375382.4648</v>
      </c>
      <c r="T10" s="37">
        <f>S10*(1+'KEEI BAU - Oil Supply'!AJ9)</f>
        <v>4940308046412.2764</v>
      </c>
      <c r="U10" s="37">
        <f>T10*(1+'KEEI BAU - Oil Supply'!AK9)</f>
        <v>4929311717442.0889</v>
      </c>
      <c r="V10" s="37">
        <f>U10*(1+'KEEI BAU - Oil Supply'!AL9)</f>
        <v>4918315388471.9043</v>
      </c>
      <c r="W10" s="37">
        <f>V10*(1+'KEEI BAU - Oil Supply'!AM9)</f>
        <v>4918518734526.8281</v>
      </c>
      <c r="X10" s="37">
        <f>W10*(1+'KEEI BAU - Oil Supply'!AN9)</f>
        <v>4911085938519.1758</v>
      </c>
      <c r="Y10" s="37">
        <f>X10*(1+'KEEI BAU - Oil Supply'!AO9)</f>
        <v>4903653142511.5244</v>
      </c>
      <c r="Z10" s="37">
        <f>Y10*(1+'KEEI BAU - Oil Supply'!AP9)</f>
        <v>4896220346503.875</v>
      </c>
      <c r="AA10" s="37">
        <f>Z10*(1+'KEEI BAU - Oil Supply'!AQ9)</f>
        <v>4888787550496.2227</v>
      </c>
      <c r="AB10" s="37">
        <f>AA10*(1+'KEEI BAU - Oil Supply'!AR9)</f>
        <v>4881354754488.5703</v>
      </c>
      <c r="AC10" s="37">
        <f>AB10*(1+'KEEI BAU - Oil Supply'!AS9)</f>
        <v>4873921958480.9209</v>
      </c>
      <c r="AD10" s="37">
        <f>AC10*(1+'KEEI BAU - Oil Supply'!AT9)</f>
        <v>4866489162473.2695</v>
      </c>
      <c r="AE10" s="37">
        <f>AD10*(1+'KEEI BAU - Oil Supply'!AU9)</f>
        <v>4859056366465.6182</v>
      </c>
      <c r="AF10" s="37">
        <f>AE10*(1+'KEEI BAU - Oil Supply'!AV9)</f>
        <v>4851623570457.9678</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5"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80"/>
  <sheetViews>
    <sheetView zoomScale="55" zoomScaleNormal="55" workbookViewId="0">
      <selection activeCell="T56" sqref="T56"/>
    </sheetView>
  </sheetViews>
  <sheetFormatPr defaultColWidth="9.08203125" defaultRowHeight="17"/>
  <cols>
    <col min="1" max="1" width="39.9140625" style="4" customWidth="1"/>
    <col min="2" max="33" width="11.9140625" style="4" customWidth="1"/>
    <col min="34" max="35" width="9.58203125" style="4" bestFit="1" customWidth="1"/>
    <col min="36"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85">
        <f>'KEEI BAU - Industry'!R37*'Others Split'!$D$46*'Others Split'!$I$6</f>
        <v>80952512328.497482</v>
      </c>
      <c r="C2" s="185">
        <f>'KEEI BAU - Industry'!S37*'Others Split'!$D$46*'Others Split'!$I$6</f>
        <v>81700679038.600327</v>
      </c>
      <c r="D2" s="185">
        <f>'KEEI BAU - Industry'!T37*'Others Split'!$D$46*'Others Split'!$I$6</f>
        <v>82448845748.702866</v>
      </c>
      <c r="E2" s="185">
        <f>'KEEI BAU - Industry'!U37*'Others Split'!$D$46*'Others Split'!$I$6</f>
        <v>83197012458.80571</v>
      </c>
      <c r="F2" s="185">
        <f>'KEEI BAU - Industry'!V37*'Others Split'!$D$46*'Others Split'!$I$6</f>
        <v>83945179168.908569</v>
      </c>
      <c r="G2" s="185">
        <f>'KEEI BAU - Industry'!W37*'Others Split'!$D$46*'Others Split'!$I$6</f>
        <v>84693345879.011063</v>
      </c>
      <c r="H2" s="185">
        <f>'KEEI BAU - Industry'!X37*'Others Split'!$D$46*'Others Split'!$I$6</f>
        <v>85474970809.551788</v>
      </c>
      <c r="I2" s="185">
        <f>'KEEI BAU - Industry'!Y37*'Others Split'!$D$46*'Others Split'!$I$6</f>
        <v>86256595740.092636</v>
      </c>
      <c r="J2" s="185">
        <f>'KEEI BAU - Industry'!Z37*'Others Split'!$D$46*'Others Split'!$I$6</f>
        <v>87038220670.633179</v>
      </c>
      <c r="K2" s="185">
        <f>'KEEI BAU - Industry'!AA37*'Others Split'!$D$46*'Others Split'!$I$6</f>
        <v>87819845601.174026</v>
      </c>
      <c r="L2" s="185">
        <f>'KEEI BAU - Industry'!AB37*'Others Split'!$D$46*'Others Split'!$I$6</f>
        <v>88601470531.714569</v>
      </c>
      <c r="M2" s="185">
        <f>'KEEI BAU - Industry'!AC37*'Others Split'!$D$46*'Others Split'!$I$6</f>
        <v>89157177292.962692</v>
      </c>
      <c r="N2" s="185">
        <f>'KEEI BAU - Industry'!AD37*'Others Split'!$D$46*'Others Split'!$I$6</f>
        <v>89712884054.210831</v>
      </c>
      <c r="O2" s="185">
        <f>'KEEI BAU - Industry'!AE37*'Others Split'!$D$46*'Others Split'!$I$6</f>
        <v>90268590815.458969</v>
      </c>
      <c r="P2" s="185">
        <f>'KEEI BAU - Industry'!AF37*'Others Split'!$D$46*'Others Split'!$I$6</f>
        <v>90824297576.707108</v>
      </c>
      <c r="Q2" s="185">
        <f>'KEEI BAU - Industry'!AG37*'Others Split'!$D$46*'Others Split'!$I$6</f>
        <v>91380004337.955109</v>
      </c>
      <c r="R2" s="185">
        <f>'KEEI BAU - Industry'!AH37*'Others Split'!$D$46*'Others Split'!$I$6</f>
        <v>91816260113.140671</v>
      </c>
      <c r="S2" s="185">
        <f>'KEEI BAU - Industry'!AI37*'Others Split'!$D$46*'Others Split'!$I$6</f>
        <v>92252515888.326065</v>
      </c>
      <c r="T2" s="185">
        <f>'KEEI BAU - Industry'!AJ37*'Others Split'!$D$46*'Others Split'!$I$6</f>
        <v>92688771663.511627</v>
      </c>
      <c r="U2" s="185">
        <f>'KEEI BAU - Industry'!AK37*'Others Split'!$D$46*'Others Split'!$I$6</f>
        <v>93125027438.697037</v>
      </c>
      <c r="V2" s="185">
        <f>'KEEI BAU - Industry'!AL37*'Others Split'!$D$46*'Others Split'!$I$6</f>
        <v>93561283213.882339</v>
      </c>
      <c r="W2" s="185">
        <f>'KEEI BAU - Industry'!AM37*'Others Split'!$D$46*'Others Split'!$I$6</f>
        <v>94156806970.48465</v>
      </c>
      <c r="X2" s="185">
        <f>'KEEI BAU - Industry'!AN37*'Others Split'!$D$46*'Others Split'!$I$6</f>
        <v>94643738921.575516</v>
      </c>
      <c r="Y2" s="185">
        <f>'KEEI BAU - Industry'!AO37*'Others Split'!$D$46*'Others Split'!$I$6</f>
        <v>95130670872.666367</v>
      </c>
      <c r="Z2" s="185">
        <f>'KEEI BAU - Industry'!AP37*'Others Split'!$D$46*'Others Split'!$I$6</f>
        <v>95617602823.757217</v>
      </c>
      <c r="AA2" s="185">
        <f>'KEEI BAU - Industry'!AQ37*'Others Split'!$D$46*'Others Split'!$I$6</f>
        <v>96104534774.848068</v>
      </c>
      <c r="AB2" s="185">
        <f>'KEEI BAU - Industry'!AR37*'Others Split'!$D$46*'Others Split'!$I$6</f>
        <v>96591466725.938751</v>
      </c>
      <c r="AC2" s="185">
        <f>'KEEI BAU - Industry'!AS37*'Others Split'!$D$46*'Others Split'!$I$6</f>
        <v>97078398677.029617</v>
      </c>
      <c r="AD2" s="185">
        <f>'KEEI BAU - Industry'!AT37*'Others Split'!$D$46*'Others Split'!$I$6</f>
        <v>97565330628.120453</v>
      </c>
      <c r="AE2" s="185">
        <f>'KEEI BAU - Industry'!AU37*'Others Split'!$D$46*'Others Split'!$I$6</f>
        <v>98052262579.211319</v>
      </c>
      <c r="AF2" s="185">
        <f>'KEEI BAU - Industry'!AV37*'Others Split'!$D$46*'Others Split'!$I$6</f>
        <v>98539194530.30217</v>
      </c>
    </row>
    <row r="3" spans="1:35">
      <c r="A3" s="4" t="s">
        <v>3</v>
      </c>
      <c r="B3" s="185">
        <f>-SUM('2019 KESIS Energy Balance'!Z36:AE36)*'KEEI BAU - Industry'!$A$44/1000*(1+'KEEI BAU - Coal Supply'!R9)</f>
        <v>367786675.33697492</v>
      </c>
      <c r="C3" s="185">
        <f>B3*(1+'KEEI BAU - Coal Supply'!S9)</f>
        <v>372119985.61279982</v>
      </c>
      <c r="D3" s="185">
        <f>C3*(1+'KEEI BAU - Coal Supply'!T9)</f>
        <v>376453295.88862634</v>
      </c>
      <c r="E3" s="185">
        <f>D3*(1+'KEEI BAU - Coal Supply'!U9)</f>
        <v>380786606.16445124</v>
      </c>
      <c r="F3" s="185">
        <f>E3*(1+'KEEI BAU - Coal Supply'!V9)</f>
        <v>385119916.44027615</v>
      </c>
      <c r="G3" s="185">
        <f>F3*(1+'KEEI BAU - Coal Supply'!W9)</f>
        <v>389453226.71610236</v>
      </c>
      <c r="H3" s="185">
        <f>G3*(1+'KEEI BAU - Coal Supply'!X9)</f>
        <v>390977552.53057688</v>
      </c>
      <c r="I3" s="185">
        <f>H3*(1+'KEEI BAU - Coal Supply'!Y9)</f>
        <v>392501878.34505153</v>
      </c>
      <c r="J3" s="185">
        <f>I3*(1+'KEEI BAU - Coal Supply'!Z9)</f>
        <v>394026204.15952617</v>
      </c>
      <c r="K3" s="185">
        <f>J3*(1+'KEEI BAU - Coal Supply'!AA9)</f>
        <v>395550529.97400081</v>
      </c>
      <c r="L3" s="185">
        <f>K3*(1+'KEEI BAU - Coal Supply'!AB9)</f>
        <v>397074855.78847557</v>
      </c>
      <c r="M3" s="185">
        <f>L3*(1+'KEEI BAU - Coal Supply'!AC9)</f>
        <v>395643365.47765607</v>
      </c>
      <c r="N3" s="185">
        <f>M3*(1+'KEEI BAU - Coal Supply'!AD9)</f>
        <v>394211875.16683584</v>
      </c>
      <c r="O3" s="185">
        <f>N3*(1+'KEEI BAU - Coal Supply'!AE9)</f>
        <v>392780384.85601604</v>
      </c>
      <c r="P3" s="185">
        <f>O3*(1+'KEEI BAU - Coal Supply'!AF9)</f>
        <v>391348894.54519624</v>
      </c>
      <c r="Q3" s="185">
        <f>P3*(1+'KEEI BAU - Coal Supply'!AG9)</f>
        <v>389917404.23437625</v>
      </c>
      <c r="R3" s="185">
        <f>Q3*(1+'KEEI BAU - Coal Supply'!AH9)</f>
        <v>381889619.83351201</v>
      </c>
      <c r="S3" s="185">
        <f>R3*(1+'KEEI BAU - Coal Supply'!AI9)</f>
        <v>373861835.4326492</v>
      </c>
      <c r="T3" s="185">
        <f>S3*(1+'KEEI BAU - Coal Supply'!AJ9)</f>
        <v>365834051.03178638</v>
      </c>
      <c r="U3" s="185">
        <f>T3*(1+'KEEI BAU - Coal Supply'!AK9)</f>
        <v>357806266.63092357</v>
      </c>
      <c r="V3" s="185">
        <f>U3*(1+'KEEI BAU - Coal Supply'!AL9)</f>
        <v>349778482.23006159</v>
      </c>
      <c r="W3" s="185">
        <f>V3*(1+'KEEI BAU - Coal Supply'!AM9)</f>
        <v>350545756.61592036</v>
      </c>
      <c r="X3" s="185">
        <f>W3*(1+'KEEI BAU - Coal Supply'!AN9)</f>
        <v>345316400.01083326</v>
      </c>
      <c r="Y3" s="185">
        <f>X3*(1+'KEEI BAU - Coal Supply'!AO9)</f>
        <v>340087043.40574616</v>
      </c>
      <c r="Z3" s="185">
        <f>Y3*(1+'KEEI BAU - Coal Supply'!AP9)</f>
        <v>334857686.800659</v>
      </c>
      <c r="AA3" s="185">
        <f>Z3*(1+'KEEI BAU - Coal Supply'!AQ9)</f>
        <v>329628330.1955719</v>
      </c>
      <c r="AB3" s="185">
        <f>AA3*(1+'KEEI BAU - Coal Supply'!AR9)</f>
        <v>324398973.5904848</v>
      </c>
      <c r="AC3" s="185">
        <f>AB3*(1+'KEEI BAU - Coal Supply'!AS9)</f>
        <v>319169616.98539764</v>
      </c>
      <c r="AD3" s="185">
        <f>AC3*(1+'KEEI BAU - Coal Supply'!AT9)</f>
        <v>313940260.38031054</v>
      </c>
      <c r="AE3" s="185">
        <f>AD3*(1+'KEEI BAU - Coal Supply'!AU9)</f>
        <v>308710903.77522343</v>
      </c>
      <c r="AF3" s="185">
        <f>AE3*(1+'KEEI BAU - Coal Supply'!AV9)</f>
        <v>303481547.17013633</v>
      </c>
    </row>
    <row r="4" spans="1:35">
      <c r="A4" s="4" t="s">
        <v>4</v>
      </c>
      <c r="B4" s="14">
        <v>0</v>
      </c>
      <c r="C4" s="14">
        <v>0</v>
      </c>
      <c r="D4" s="14">
        <v>0</v>
      </c>
      <c r="E4" s="14">
        <v>0</v>
      </c>
      <c r="F4" s="14">
        <v>0</v>
      </c>
      <c r="G4" s="14">
        <v>0</v>
      </c>
      <c r="H4" s="14">
        <v>0</v>
      </c>
      <c r="I4" s="14">
        <v>0</v>
      </c>
      <c r="J4" s="14">
        <v>0</v>
      </c>
      <c r="K4" s="14">
        <v>0</v>
      </c>
      <c r="L4" s="14">
        <v>0</v>
      </c>
      <c r="M4" s="14">
        <v>0</v>
      </c>
      <c r="N4" s="14">
        <v>0</v>
      </c>
      <c r="O4" s="14">
        <v>0</v>
      </c>
      <c r="P4" s="14">
        <v>0</v>
      </c>
      <c r="Q4" s="14">
        <v>0</v>
      </c>
      <c r="R4" s="14">
        <v>0</v>
      </c>
      <c r="S4" s="14">
        <v>0</v>
      </c>
      <c r="T4" s="14">
        <v>0</v>
      </c>
      <c r="U4" s="14">
        <v>0</v>
      </c>
      <c r="V4" s="14">
        <v>0</v>
      </c>
      <c r="W4" s="14">
        <v>0</v>
      </c>
      <c r="X4" s="14">
        <v>0</v>
      </c>
      <c r="Y4" s="14">
        <v>0</v>
      </c>
      <c r="Z4" s="14">
        <v>0</v>
      </c>
      <c r="AA4" s="14">
        <v>0</v>
      </c>
      <c r="AB4" s="14">
        <v>0</v>
      </c>
      <c r="AC4" s="14">
        <v>0</v>
      </c>
      <c r="AD4" s="14">
        <v>0</v>
      </c>
      <c r="AE4" s="14">
        <v>0</v>
      </c>
      <c r="AF4" s="14">
        <v>0</v>
      </c>
    </row>
    <row r="5" spans="1:35">
      <c r="A5" s="4" t="s">
        <v>5</v>
      </c>
      <c r="B5" s="185">
        <f>'KEEI BAU - Industry'!R$37*'Others Split'!$D$46*'Others Split'!$I$7</f>
        <v>2099986683.0509603</v>
      </c>
      <c r="C5" s="185">
        <f>'KEEI BAU - Industry'!S$37*'Others Split'!$D$46*'Others Split'!$I$7</f>
        <v>2119394853.1339653</v>
      </c>
      <c r="D5" s="185">
        <f>'KEEI BAU - Industry'!T$37*'Others Split'!$D$46*'Others Split'!$I$7</f>
        <v>2138803023.2169621</v>
      </c>
      <c r="E5" s="185">
        <f>'KEEI BAU - Industry'!U$37*'Others Split'!$D$46*'Others Split'!$I$7</f>
        <v>2158211193.2999668</v>
      </c>
      <c r="F5" s="185">
        <f>'KEEI BAU - Industry'!V$37*'Others Split'!$D$46*'Others Split'!$I$7</f>
        <v>2177619363.3829722</v>
      </c>
      <c r="G5" s="185">
        <f>'KEEI BAU - Industry'!W$37*'Others Split'!$D$46*'Others Split'!$I$7</f>
        <v>2197027533.4659677</v>
      </c>
      <c r="H5" s="185">
        <f>'KEEI BAU - Industry'!X$37*'Others Split'!$D$46*'Others Split'!$I$7</f>
        <v>2217303642.2371879</v>
      </c>
      <c r="I5" s="185">
        <f>'KEEI BAU - Industry'!Y$37*'Others Split'!$D$46*'Others Split'!$I$7</f>
        <v>2237579751.0084114</v>
      </c>
      <c r="J5" s="185">
        <f>'KEEI BAU - Industry'!Z$37*'Others Split'!$D$46*'Others Split'!$I$7</f>
        <v>2257855859.7796264</v>
      </c>
      <c r="K5" s="185">
        <f>'KEEI BAU - Industry'!AA$37*'Others Split'!$D$46*'Others Split'!$I$7</f>
        <v>2278131968.5508499</v>
      </c>
      <c r="L5" s="185">
        <f>'KEEI BAU - Industry'!AB$37*'Others Split'!$D$46*'Others Split'!$I$7</f>
        <v>2298408077.3220654</v>
      </c>
      <c r="M5" s="185">
        <f>'KEEI BAU - Industry'!AC$37*'Others Split'!$D$46*'Others Split'!$I$7</f>
        <v>2312823649.6710367</v>
      </c>
      <c r="N5" s="185">
        <f>'KEEI BAU - Industry'!AD$37*'Others Split'!$D$46*'Others Split'!$I$7</f>
        <v>2327239222.0200081</v>
      </c>
      <c r="O5" s="185">
        <f>'KEEI BAU - Industry'!AE$37*'Others Split'!$D$46*'Others Split'!$I$7</f>
        <v>2341654794.3689799</v>
      </c>
      <c r="P5" s="185">
        <f>'KEEI BAU - Industry'!AF$37*'Others Split'!$D$46*'Others Split'!$I$7</f>
        <v>2356070366.7179513</v>
      </c>
      <c r="Q5" s="185">
        <f>'KEEI BAU - Industry'!AG$37*'Others Split'!$D$46*'Others Split'!$I$7</f>
        <v>2370485939.0669193</v>
      </c>
      <c r="R5" s="185">
        <f>'KEEI BAU - Industry'!AH$37*'Others Split'!$D$46*'Others Split'!$I$7</f>
        <v>2381802836.9857407</v>
      </c>
      <c r="S5" s="185">
        <f>'KEEI BAU - Industry'!AI$37*'Others Split'!$D$46*'Others Split'!$I$7</f>
        <v>2393119734.9045582</v>
      </c>
      <c r="T5" s="185">
        <f>'KEEI BAU - Industry'!AJ$37*'Others Split'!$D$46*'Others Split'!$I$7</f>
        <v>2404436632.8233795</v>
      </c>
      <c r="U5" s="185">
        <f>'KEEI BAU - Industry'!AK$37*'Others Split'!$D$46*'Others Split'!$I$7</f>
        <v>2415753530.7421975</v>
      </c>
      <c r="V5" s="185">
        <f>'KEEI BAU - Industry'!AL$37*'Others Split'!$D$46*'Others Split'!$I$7</f>
        <v>2427070428.6610122</v>
      </c>
      <c r="W5" s="185">
        <f>'KEEI BAU - Industry'!AM$37*'Others Split'!$D$46*'Others Split'!$I$7</f>
        <v>2442518892.4867001</v>
      </c>
      <c r="X5" s="185">
        <f>'KEEI BAU - Industry'!AN$37*'Others Split'!$D$46*'Others Split'!$I$7</f>
        <v>2455150379.5577059</v>
      </c>
      <c r="Y5" s="185">
        <f>'KEEI BAU - Industry'!AO$37*'Others Split'!$D$46*'Others Split'!$I$7</f>
        <v>2467781866.6287112</v>
      </c>
      <c r="Z5" s="185">
        <f>'KEEI BAU - Industry'!AP$37*'Others Split'!$D$46*'Others Split'!$I$7</f>
        <v>2480413353.6997161</v>
      </c>
      <c r="AA5" s="185">
        <f>'KEEI BAU - Industry'!AQ$37*'Others Split'!$D$46*'Others Split'!$I$7</f>
        <v>2493044840.7707214</v>
      </c>
      <c r="AB5" s="185">
        <f>'KEEI BAU - Industry'!AR$37*'Others Split'!$D$46*'Others Split'!$I$7</f>
        <v>2505676327.8417225</v>
      </c>
      <c r="AC5" s="185">
        <f>'KEEI BAU - Industry'!AS$37*'Others Split'!$D$46*'Others Split'!$I$7</f>
        <v>2518307814.9127278</v>
      </c>
      <c r="AD5" s="185">
        <f>'KEEI BAU - Industry'!AT$37*'Others Split'!$D$46*'Others Split'!$I$7</f>
        <v>2530939301.9837327</v>
      </c>
      <c r="AE5" s="185">
        <f>'KEEI BAU - Industry'!AU$37*'Others Split'!$D$46*'Others Split'!$I$7</f>
        <v>2543570789.0547385</v>
      </c>
      <c r="AF5" s="185">
        <f>'KEEI BAU - Industry'!AV$37*'Others Split'!$D$46*'Others Split'!$I$7</f>
        <v>2556202276.1257439</v>
      </c>
    </row>
    <row r="6" spans="1:35">
      <c r="A6" s="4" t="s">
        <v>6</v>
      </c>
      <c r="B6" s="185">
        <f>'KEEI BAU - Industry'!R$37*'Others Split'!$D$46*'Others Split'!$I$8</f>
        <v>2420375198.5135689</v>
      </c>
      <c r="C6" s="185">
        <f>'KEEI BAU - Industry'!S$37*'Others Split'!$D$46*'Others Split'!$I$8</f>
        <v>2442744413.4693465</v>
      </c>
      <c r="D6" s="185">
        <f>'KEEI BAU - Industry'!T$37*'Others Split'!$D$46*'Others Split'!$I$8</f>
        <v>2465113628.4251151</v>
      </c>
      <c r="E6" s="185">
        <f>'KEEI BAU - Industry'!U$37*'Others Split'!$D$46*'Others Split'!$I$8</f>
        <v>2487482843.3808932</v>
      </c>
      <c r="F6" s="185">
        <f>'KEEI BAU - Industry'!V$37*'Others Split'!$D$46*'Others Split'!$I$8</f>
        <v>2509852058.3366714</v>
      </c>
      <c r="G6" s="185">
        <f>'KEEI BAU - Industry'!W$37*'Others Split'!$D$46*'Others Split'!$I$8</f>
        <v>2532221273.292439</v>
      </c>
      <c r="H6" s="185">
        <f>'KEEI BAU - Industry'!X$37*'Others Split'!$D$46*'Others Split'!$I$8</f>
        <v>2555590845.6751194</v>
      </c>
      <c r="I6" s="185">
        <f>'KEEI BAU - Industry'!Y$37*'Others Split'!$D$46*'Others Split'!$I$8</f>
        <v>2578960418.0578036</v>
      </c>
      <c r="J6" s="185">
        <f>'KEEI BAU - Industry'!Z$37*'Others Split'!$D$46*'Others Split'!$I$8</f>
        <v>2602329990.4404783</v>
      </c>
      <c r="K6" s="185">
        <f>'KEEI BAU - Industry'!AA$37*'Others Split'!$D$46*'Others Split'!$I$8</f>
        <v>2625699562.823163</v>
      </c>
      <c r="L6" s="185">
        <f>'KEEI BAU - Industry'!AB$37*'Others Split'!$D$46*'Others Split'!$I$8</f>
        <v>2649069135.2058382</v>
      </c>
      <c r="M6" s="185">
        <f>'KEEI BAU - Industry'!AC$37*'Others Split'!$D$46*'Others Split'!$I$8</f>
        <v>2665684047.1323919</v>
      </c>
      <c r="N6" s="185">
        <f>'KEEI BAU - Industry'!AD$37*'Others Split'!$D$46*'Others Split'!$I$8</f>
        <v>2682298959.0589466</v>
      </c>
      <c r="O6" s="185">
        <f>'KEEI BAU - Industry'!AE$37*'Others Split'!$D$46*'Others Split'!$I$8</f>
        <v>2698913870.9855008</v>
      </c>
      <c r="P6" s="185">
        <f>'KEEI BAU - Industry'!AF$37*'Others Split'!$D$46*'Others Split'!$I$8</f>
        <v>2715528782.9120555</v>
      </c>
      <c r="Q6" s="185">
        <f>'KEEI BAU - Industry'!AG$37*'Others Split'!$D$46*'Others Split'!$I$8</f>
        <v>2732143694.8386054</v>
      </c>
      <c r="R6" s="185">
        <f>'KEEI BAU - Industry'!AH$37*'Others Split'!$D$46*'Others Split'!$I$8</f>
        <v>2745187177.0987072</v>
      </c>
      <c r="S6" s="185">
        <f>'KEEI BAU - Industry'!AI$37*'Others Split'!$D$46*'Others Split'!$I$8</f>
        <v>2758230659.3588042</v>
      </c>
      <c r="T6" s="185">
        <f>'KEEI BAU - Industry'!AJ$37*'Others Split'!$D$46*'Others Split'!$I$8</f>
        <v>2771274141.618906</v>
      </c>
      <c r="U6" s="185">
        <f>'KEEI BAU - Industry'!AK$37*'Others Split'!$D$46*'Others Split'!$I$8</f>
        <v>2784317623.879004</v>
      </c>
      <c r="V6" s="185">
        <f>'KEEI BAU - Industry'!AL$37*'Others Split'!$D$46*'Others Split'!$I$8</f>
        <v>2797361106.1390982</v>
      </c>
      <c r="W6" s="185">
        <f>'KEEI BAU - Industry'!AM$37*'Others Split'!$D$46*'Others Split'!$I$8</f>
        <v>2815166494.6211362</v>
      </c>
      <c r="X6" s="185">
        <f>'KEEI BAU - Industry'!AN$37*'Others Split'!$D$46*'Others Split'!$I$8</f>
        <v>2829725128.8609443</v>
      </c>
      <c r="Y6" s="185">
        <f>'KEEI BAU - Industry'!AO$37*'Others Split'!$D$46*'Others Split'!$I$8</f>
        <v>2844283763.1007519</v>
      </c>
      <c r="Z6" s="185">
        <f>'KEEI BAU - Industry'!AP$37*'Others Split'!$D$46*'Others Split'!$I$8</f>
        <v>2858842397.3405595</v>
      </c>
      <c r="AA6" s="185">
        <f>'KEEI BAU - Industry'!AQ$37*'Others Split'!$D$46*'Others Split'!$I$8</f>
        <v>2873401031.5803676</v>
      </c>
      <c r="AB6" s="185">
        <f>'KEEI BAU - Industry'!AR$37*'Others Split'!$D$46*'Others Split'!$I$8</f>
        <v>2887959665.8201699</v>
      </c>
      <c r="AC6" s="185">
        <f>'KEEI BAU - Industry'!AS$37*'Others Split'!$D$46*'Others Split'!$I$8</f>
        <v>2902518300.059978</v>
      </c>
      <c r="AD6" s="185">
        <f>'KEEI BAU - Industry'!AT$37*'Others Split'!$D$46*'Others Split'!$I$8</f>
        <v>2917076934.2997856</v>
      </c>
      <c r="AE6" s="185">
        <f>'KEEI BAU - Industry'!AU$37*'Others Split'!$D$46*'Others Split'!$I$8</f>
        <v>2931635568.5395932</v>
      </c>
      <c r="AF6" s="185">
        <f>'KEEI BAU - Industry'!AV$37*'Others Split'!$D$46*'Others Split'!$I$8</f>
        <v>2946194202.7794013</v>
      </c>
    </row>
    <row r="7" spans="1:35">
      <c r="A7" s="4" t="s">
        <v>7</v>
      </c>
      <c r="B7" s="185">
        <f>'KEEI BAU - Industry'!R$37*'Others Split'!$D$46*'Others Split'!$I$9</f>
        <v>438466419.38087529</v>
      </c>
      <c r="C7" s="185">
        <f>'KEEI BAU - Industry'!S$37*'Others Split'!$D$46*'Others Split'!$I$9</f>
        <v>442518745.47975641</v>
      </c>
      <c r="D7" s="185">
        <f>'KEEI BAU - Industry'!T$37*'Others Split'!$D$46*'Others Split'!$I$9</f>
        <v>446571071.57863581</v>
      </c>
      <c r="E7" s="185">
        <f>'KEEI BAU - Industry'!U$37*'Others Split'!$D$46*'Others Split'!$I$9</f>
        <v>450623397.67751694</v>
      </c>
      <c r="F7" s="185">
        <f>'KEEI BAU - Industry'!V$37*'Others Split'!$D$46*'Others Split'!$I$9</f>
        <v>454675723.77639806</v>
      </c>
      <c r="G7" s="185">
        <f>'KEEI BAU - Industry'!W$37*'Others Split'!$D$46*'Others Split'!$I$9</f>
        <v>458728049.87527728</v>
      </c>
      <c r="H7" s="185">
        <f>'KEEI BAU - Industry'!X$37*'Others Split'!$D$46*'Others Split'!$I$9</f>
        <v>462961597.10852814</v>
      </c>
      <c r="I7" s="185">
        <f>'KEEI BAU - Industry'!Y$37*'Others Split'!$D$46*'Others Split'!$I$9</f>
        <v>467195144.34177971</v>
      </c>
      <c r="J7" s="185">
        <f>'KEEI BAU - Industry'!Z$37*'Others Split'!$D$46*'Others Split'!$I$9</f>
        <v>471428691.57502949</v>
      </c>
      <c r="K7" s="185">
        <f>'KEEI BAU - Industry'!AA$37*'Others Split'!$D$46*'Others Split'!$I$9</f>
        <v>475662238.80828106</v>
      </c>
      <c r="L7" s="185">
        <f>'KEEI BAU - Industry'!AB$37*'Others Split'!$D$46*'Others Split'!$I$9</f>
        <v>479895786.04153097</v>
      </c>
      <c r="M7" s="185">
        <f>'KEEI BAU - Industry'!AC$37*'Others Split'!$D$46*'Others Split'!$I$9</f>
        <v>482905683.41002107</v>
      </c>
      <c r="N7" s="185">
        <f>'KEEI BAU - Industry'!AD$37*'Others Split'!$D$46*'Others Split'!$I$9</f>
        <v>485915580.77851129</v>
      </c>
      <c r="O7" s="185">
        <f>'KEEI BAU - Industry'!AE$37*'Others Split'!$D$46*'Others Split'!$I$9</f>
        <v>488925478.14700145</v>
      </c>
      <c r="P7" s="185">
        <f>'KEEI BAU - Industry'!AF$37*'Others Split'!$D$46*'Others Split'!$I$9</f>
        <v>491935375.51549166</v>
      </c>
      <c r="Q7" s="185">
        <f>'KEEI BAU - Industry'!AG$37*'Others Split'!$D$46*'Others Split'!$I$9</f>
        <v>494945272.88398105</v>
      </c>
      <c r="R7" s="185">
        <f>'KEEI BAU - Industry'!AH$37*'Others Split'!$D$46*'Others Split'!$I$9</f>
        <v>497308182.96765614</v>
      </c>
      <c r="S7" s="185">
        <f>'KEEI BAU - Industry'!AI$37*'Others Split'!$D$46*'Others Split'!$I$9</f>
        <v>499671093.05133039</v>
      </c>
      <c r="T7" s="185">
        <f>'KEEI BAU - Industry'!AJ$37*'Others Split'!$D$46*'Others Split'!$I$9</f>
        <v>502034003.13500547</v>
      </c>
      <c r="U7" s="185">
        <f>'KEEI BAU - Industry'!AK$37*'Others Split'!$D$46*'Others Split'!$I$9</f>
        <v>504396913.21867979</v>
      </c>
      <c r="V7" s="185">
        <f>'KEEI BAU - Industry'!AL$37*'Others Split'!$D$46*'Others Split'!$I$9</f>
        <v>506759823.3023535</v>
      </c>
      <c r="W7" s="185">
        <f>'KEEI BAU - Industry'!AM$37*'Others Split'!$D$46*'Others Split'!$I$9</f>
        <v>509985383.09911537</v>
      </c>
      <c r="X7" s="185">
        <f>'KEEI BAU - Industry'!AN$37*'Others Split'!$D$46*'Others Split'!$I$9</f>
        <v>512622772.63695425</v>
      </c>
      <c r="Y7" s="185">
        <f>'KEEI BAU - Industry'!AO$37*'Others Split'!$D$46*'Others Split'!$I$9</f>
        <v>515260162.17479312</v>
      </c>
      <c r="Z7" s="185">
        <f>'KEEI BAU - Industry'!AP$37*'Others Split'!$D$46*'Others Split'!$I$9</f>
        <v>517897551.71263188</v>
      </c>
      <c r="AA7" s="185">
        <f>'KEEI BAU - Industry'!AQ$37*'Others Split'!$D$46*'Others Split'!$I$9</f>
        <v>520534941.25047076</v>
      </c>
      <c r="AB7" s="185">
        <f>'KEEI BAU - Industry'!AR$37*'Others Split'!$D$46*'Others Split'!$I$9</f>
        <v>523172330.78830868</v>
      </c>
      <c r="AC7" s="185">
        <f>'KEEI BAU - Industry'!AS$37*'Others Split'!$D$46*'Others Split'!$I$9</f>
        <v>525809720.32614756</v>
      </c>
      <c r="AD7" s="185">
        <f>'KEEI BAU - Industry'!AT$37*'Others Split'!$D$46*'Others Split'!$I$9</f>
        <v>528447109.86398637</v>
      </c>
      <c r="AE7" s="185">
        <f>'KEEI BAU - Industry'!AU$37*'Others Split'!$D$46*'Others Split'!$I$9</f>
        <v>531084499.40182525</v>
      </c>
      <c r="AF7" s="185">
        <f>'KEEI BAU - Industry'!AV$37*'Others Split'!$D$46*'Others Split'!$I$9</f>
        <v>533721888.93966413</v>
      </c>
    </row>
    <row r="8" spans="1:35">
      <c r="A8" s="4" t="s">
        <v>8</v>
      </c>
      <c r="B8" s="185">
        <f>'KEEI BAU - Industry'!R$37*'Others Split'!$D$46*'Others Split'!$I$10</f>
        <v>68641100.345401555</v>
      </c>
      <c r="C8" s="185">
        <f>'KEEI BAU - Industry'!S$37*'Others Split'!$D$46*'Others Split'!$I$10</f>
        <v>69275484.439805761</v>
      </c>
      <c r="D8" s="185">
        <f>'KEEI BAU - Industry'!T$37*'Others Split'!$D$46*'Others Split'!$I$10</f>
        <v>69909868.534209684</v>
      </c>
      <c r="E8" s="185">
        <f>'KEEI BAU - Industry'!U$37*'Others Split'!$D$46*'Others Split'!$I$10</f>
        <v>70544252.628613889</v>
      </c>
      <c r="F8" s="185">
        <f>'KEEI BAU - Industry'!V$37*'Others Split'!$D$46*'Others Split'!$I$10</f>
        <v>71178636.723018095</v>
      </c>
      <c r="G8" s="185">
        <f>'KEEI BAU - Industry'!W$37*'Others Split'!$D$46*'Others Split'!$I$10</f>
        <v>71813020.817421988</v>
      </c>
      <c r="H8" s="185">
        <f>'KEEI BAU - Industry'!X$37*'Others Split'!$D$46*'Others Split'!$I$10</f>
        <v>72475774.742488578</v>
      </c>
      <c r="I8" s="185">
        <f>'KEEI BAU - Industry'!Y$37*'Others Split'!$D$46*'Others Split'!$I$10</f>
        <v>73138528.667555287</v>
      </c>
      <c r="J8" s="185">
        <f>'KEEI BAU - Industry'!Z$37*'Others Split'!$D$46*'Others Split'!$I$10</f>
        <v>73801282.592621714</v>
      </c>
      <c r="K8" s="185">
        <f>'KEEI BAU - Industry'!AA$37*'Others Split'!$D$46*'Others Split'!$I$10</f>
        <v>74464036.517688408</v>
      </c>
      <c r="L8" s="185">
        <f>'KEEI BAU - Industry'!AB$37*'Others Split'!$D$46*'Others Split'!$I$10</f>
        <v>75126790.44275485</v>
      </c>
      <c r="M8" s="185">
        <f>'KEEI BAU - Industry'!AC$37*'Others Split'!$D$46*'Others Split'!$I$10</f>
        <v>75597984.263234004</v>
      </c>
      <c r="N8" s="185">
        <f>'KEEI BAU - Industry'!AD$37*'Others Split'!$D$46*'Others Split'!$I$10</f>
        <v>76069178.083713174</v>
      </c>
      <c r="O8" s="185">
        <f>'KEEI BAU - Industry'!AE$37*'Others Split'!$D$46*'Others Split'!$I$10</f>
        <v>76540371.904192343</v>
      </c>
      <c r="P8" s="185">
        <f>'KEEI BAU - Industry'!AF$37*'Others Split'!$D$46*'Others Split'!$I$10</f>
        <v>77011565.724671513</v>
      </c>
      <c r="Q8" s="185">
        <f>'KEEI BAU - Industry'!AG$37*'Others Split'!$D$46*'Others Split'!$I$10</f>
        <v>77482759.545150548</v>
      </c>
      <c r="R8" s="185">
        <f>'KEEI BAU - Industry'!AH$37*'Others Split'!$D$46*'Others Split'!$I$10</f>
        <v>77852668.712629616</v>
      </c>
      <c r="S8" s="185">
        <f>'KEEI BAU - Industry'!AI$37*'Others Split'!$D$46*'Others Split'!$I$10</f>
        <v>78222577.880108535</v>
      </c>
      <c r="T8" s="185">
        <f>'KEEI BAU - Industry'!AJ$37*'Others Split'!$D$46*'Others Split'!$I$10</f>
        <v>78592487.047587603</v>
      </c>
      <c r="U8" s="185">
        <f>'KEEI BAU - Industry'!AK$37*'Others Split'!$D$46*'Others Split'!$I$10</f>
        <v>78962396.215066537</v>
      </c>
      <c r="V8" s="185">
        <f>'KEEI BAU - Industry'!AL$37*'Others Split'!$D$46*'Others Split'!$I$10</f>
        <v>79332305.382545382</v>
      </c>
      <c r="W8" s="185">
        <f>'KEEI BAU - Industry'!AM$37*'Others Split'!$D$46*'Others Split'!$I$10</f>
        <v>79837260.754024565</v>
      </c>
      <c r="X8" s="185">
        <f>'KEEI BAU - Industry'!AN$37*'Others Split'!$D$46*'Others Split'!$I$10</f>
        <v>80250139.168230921</v>
      </c>
      <c r="Y8" s="185">
        <f>'KEEI BAU - Industry'!AO$37*'Others Split'!$D$46*'Others Split'!$I$10</f>
        <v>80663017.582437262</v>
      </c>
      <c r="Z8" s="185">
        <f>'KEEI BAU - Industry'!AP$37*'Others Split'!$D$46*'Others Split'!$I$10</f>
        <v>81075895.996643603</v>
      </c>
      <c r="AA8" s="185">
        <f>'KEEI BAU - Industry'!AQ$37*'Others Split'!$D$46*'Others Split'!$I$10</f>
        <v>81488774.410849944</v>
      </c>
      <c r="AB8" s="185">
        <f>'KEEI BAU - Industry'!AR$37*'Others Split'!$D$46*'Others Split'!$I$10</f>
        <v>81901652.825056136</v>
      </c>
      <c r="AC8" s="185">
        <f>'KEEI BAU - Industry'!AS$37*'Others Split'!$D$46*'Others Split'!$I$10</f>
        <v>82314531.239262491</v>
      </c>
      <c r="AD8" s="185">
        <f>'KEEI BAU - Industry'!AT$37*'Others Split'!$D$46*'Others Split'!$I$10</f>
        <v>82727409.653468817</v>
      </c>
      <c r="AE8" s="185">
        <f>'KEEI BAU - Industry'!AU$37*'Others Split'!$D$46*'Others Split'!$I$10</f>
        <v>83140288.067675173</v>
      </c>
      <c r="AF8" s="185">
        <f>'KEEI BAU - Industry'!AV$37*'Others Split'!$D$46*'Others Split'!$I$10</f>
        <v>83553166.481881514</v>
      </c>
    </row>
    <row r="9" spans="1:35">
      <c r="A9" s="4" t="s">
        <v>9</v>
      </c>
      <c r="B9" s="185">
        <f>'KEEI BAU - Industry'!R$37*'Others Split'!$D$46*'Others Split'!$I$11</f>
        <v>212895157.95032671</v>
      </c>
      <c r="C9" s="185">
        <f>'KEEI BAU - Industry'!S$37*'Others Split'!$D$46*'Others Split'!$I$11</f>
        <v>214862744.44442064</v>
      </c>
      <c r="D9" s="185">
        <f>'KEEI BAU - Industry'!T$37*'Others Split'!$D$46*'Others Split'!$I$11</f>
        <v>216830330.93851373</v>
      </c>
      <c r="E9" s="185">
        <f>'KEEI BAU - Industry'!U$37*'Others Split'!$D$46*'Others Split'!$I$11</f>
        <v>218797917.43260762</v>
      </c>
      <c r="F9" s="185">
        <f>'KEEI BAU - Industry'!V$37*'Others Split'!$D$46*'Others Split'!$I$11</f>
        <v>220765503.92670155</v>
      </c>
      <c r="G9" s="185">
        <f>'KEEI BAU - Industry'!W$37*'Others Split'!$D$46*'Others Split'!$I$11</f>
        <v>222733090.42079455</v>
      </c>
      <c r="H9" s="185">
        <f>'KEEI BAU - Industry'!X$37*'Others Split'!$D$46*'Others Split'!$I$11</f>
        <v>224788667.92245537</v>
      </c>
      <c r="I9" s="185">
        <f>'KEEI BAU - Industry'!Y$37*'Others Split'!$D$46*'Others Split'!$I$11</f>
        <v>226844245.42411655</v>
      </c>
      <c r="J9" s="185">
        <f>'KEEI BAU - Industry'!Z$37*'Others Split'!$D$46*'Others Split'!$I$11</f>
        <v>228899822.92577687</v>
      </c>
      <c r="K9" s="185">
        <f>'KEEI BAU - Industry'!AA$37*'Others Split'!$D$46*'Others Split'!$I$11</f>
        <v>230955400.42743805</v>
      </c>
      <c r="L9" s="185">
        <f>'KEEI BAU - Industry'!AB$37*'Others Split'!$D$46*'Others Split'!$I$11</f>
        <v>233010977.9290984</v>
      </c>
      <c r="M9" s="185">
        <f>'KEEI BAU - Industry'!AC$37*'Others Split'!$D$46*'Others Split'!$I$11</f>
        <v>234472418.4120065</v>
      </c>
      <c r="N9" s="185">
        <f>'KEEI BAU - Industry'!AD$37*'Others Split'!$D$46*'Others Split'!$I$11</f>
        <v>235933858.89491466</v>
      </c>
      <c r="O9" s="185">
        <f>'KEEI BAU - Industry'!AE$37*'Others Split'!$D$46*'Others Split'!$I$11</f>
        <v>237395299.37782282</v>
      </c>
      <c r="P9" s="185">
        <f>'KEEI BAU - Industry'!AF$37*'Others Split'!$D$46*'Others Split'!$I$11</f>
        <v>238856739.86073095</v>
      </c>
      <c r="Q9" s="185">
        <f>'KEEI BAU - Industry'!AG$37*'Others Split'!$D$46*'Others Split'!$I$11</f>
        <v>240318180.34363872</v>
      </c>
      <c r="R9" s="185">
        <f>'KEEI BAU - Industry'!AH$37*'Others Split'!$D$46*'Others Split'!$I$11</f>
        <v>241465479.41433322</v>
      </c>
      <c r="S9" s="185">
        <f>'KEEI BAU - Industry'!AI$37*'Others Split'!$D$46*'Others Split'!$I$11</f>
        <v>242612778.48502731</v>
      </c>
      <c r="T9" s="185">
        <f>'KEEI BAU - Industry'!AJ$37*'Others Split'!$D$46*'Others Split'!$I$11</f>
        <v>243760077.55572185</v>
      </c>
      <c r="U9" s="185">
        <f>'KEEI BAU - Industry'!AK$37*'Others Split'!$D$46*'Others Split'!$I$11</f>
        <v>244907376.62641597</v>
      </c>
      <c r="V9" s="185">
        <f>'KEEI BAU - Industry'!AL$37*'Others Split'!$D$46*'Others Split'!$I$11</f>
        <v>246054675.69710982</v>
      </c>
      <c r="W9" s="185">
        <f>'KEEI BAU - Industry'!AM$37*'Others Split'!$D$46*'Others Split'!$I$11</f>
        <v>247620829.98408914</v>
      </c>
      <c r="X9" s="185">
        <f>'KEEI BAU - Industry'!AN$37*'Others Split'!$D$46*'Others Split'!$I$11</f>
        <v>248901401.16905603</v>
      </c>
      <c r="Y9" s="185">
        <f>'KEEI BAU - Industry'!AO$37*'Others Split'!$D$46*'Others Split'!$I$11</f>
        <v>250181972.35402289</v>
      </c>
      <c r="Z9" s="185">
        <f>'KEEI BAU - Industry'!AP$37*'Others Split'!$D$46*'Others Split'!$I$11</f>
        <v>251462543.53898972</v>
      </c>
      <c r="AA9" s="185">
        <f>'KEEI BAU - Industry'!AQ$37*'Others Split'!$D$46*'Others Split'!$I$11</f>
        <v>252743114.72395658</v>
      </c>
      <c r="AB9" s="185">
        <f>'KEEI BAU - Industry'!AR$37*'Others Split'!$D$46*'Others Split'!$I$11</f>
        <v>254023685.90892297</v>
      </c>
      <c r="AC9" s="185">
        <f>'KEEI BAU - Industry'!AS$37*'Others Split'!$D$46*'Others Split'!$I$11</f>
        <v>255304257.09388986</v>
      </c>
      <c r="AD9" s="185">
        <f>'KEEI BAU - Industry'!AT$37*'Others Split'!$D$46*'Others Split'!$I$11</f>
        <v>256584828.27885669</v>
      </c>
      <c r="AE9" s="185">
        <f>'KEEI BAU - Industry'!AU$37*'Others Split'!$D$46*'Others Split'!$I$11</f>
        <v>257865399.46382356</v>
      </c>
      <c r="AF9" s="185">
        <f>'KEEI BAU - Industry'!AV$37*'Others Split'!$D$46*'Others Split'!$I$11</f>
        <v>259145970.64879042</v>
      </c>
    </row>
    <row r="10" spans="1:35">
      <c r="A10" s="14" t="s">
        <v>10</v>
      </c>
      <c r="B10" s="14">
        <v>0</v>
      </c>
      <c r="C10" s="14">
        <v>0</v>
      </c>
      <c r="D10" s="14">
        <v>0</v>
      </c>
      <c r="E10" s="14">
        <v>0</v>
      </c>
      <c r="F10" s="14">
        <v>0</v>
      </c>
      <c r="G10" s="14">
        <v>0</v>
      </c>
      <c r="H10" s="14">
        <v>0</v>
      </c>
      <c r="I10" s="14">
        <v>0</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row>
    <row r="11" spans="1:35">
      <c r="A11" s="4" t="s">
        <v>11</v>
      </c>
      <c r="B11" s="185">
        <f>'KEEI BAU - Industry'!R$9*'Petrochemicals Split'!$D$37*'Petrochemicals Split'!$I$6</f>
        <v>82194634313.632614</v>
      </c>
      <c r="C11" s="185">
        <f>'KEEI BAU - Industry'!S$9*'Petrochemicals Split'!$D$37*'Petrochemicals Split'!$I$6</f>
        <v>83521601781.067642</v>
      </c>
      <c r="D11" s="185">
        <f>'KEEI BAU - Industry'!T$9*'Petrochemicals Split'!$D$37*'Petrochemicals Split'!$I$6</f>
        <v>84848569248.502655</v>
      </c>
      <c r="E11" s="185">
        <f>'KEEI BAU - Industry'!U$9*'Petrochemicals Split'!$D$37*'Petrochemicals Split'!$I$6</f>
        <v>86175536715.937683</v>
      </c>
      <c r="F11" s="185">
        <f>'KEEI BAU - Industry'!V$9*'Petrochemicals Split'!$D$37*'Petrochemicals Split'!$I$6</f>
        <v>87502504183.372696</v>
      </c>
      <c r="G11" s="185">
        <f>'KEEI BAU - Industry'!W$9*'Petrochemicals Split'!$D$37*'Petrochemicals Split'!$I$6</f>
        <v>88829471650.807755</v>
      </c>
      <c r="H11" s="185">
        <f>'KEEI BAU - Industry'!X$9*'Petrochemicals Split'!$D$37*'Petrochemicals Split'!$I$6</f>
        <v>89344606478.21257</v>
      </c>
      <c r="I11" s="185">
        <f>'KEEI BAU - Industry'!Y$9*'Petrochemicals Split'!$D$37*'Petrochemicals Split'!$I$6</f>
        <v>89859741305.617416</v>
      </c>
      <c r="J11" s="185">
        <f>'KEEI BAU - Industry'!Z$9*'Petrochemicals Split'!$D$37*'Petrochemicals Split'!$I$6</f>
        <v>90374876133.022385</v>
      </c>
      <c r="K11" s="185">
        <f>'KEEI BAU - Industry'!AA$9*'Petrochemicals Split'!$D$37*'Petrochemicals Split'!$I$6</f>
        <v>90890010960.427231</v>
      </c>
      <c r="L11" s="185">
        <f>'KEEI BAU - Industry'!AB$9*'Petrochemicals Split'!$D$37*'Petrochemicals Split'!$I$6</f>
        <v>91405145787.831985</v>
      </c>
      <c r="M11" s="185">
        <f>'KEEI BAU - Industry'!AC$9*'Petrochemicals Split'!$D$37*'Petrochemicals Split'!$I$6</f>
        <v>91627085383.773819</v>
      </c>
      <c r="N11" s="185">
        <f>'KEEI BAU - Industry'!AD$9*'Petrochemicals Split'!$D$37*'Petrochemicals Split'!$I$6</f>
        <v>91849024979.715683</v>
      </c>
      <c r="O11" s="185">
        <f>'KEEI BAU - Industry'!AE$9*'Petrochemicals Split'!$D$37*'Petrochemicals Split'!$I$6</f>
        <v>92070964575.657623</v>
      </c>
      <c r="P11" s="185">
        <f>'KEEI BAU - Industry'!AF$9*'Petrochemicals Split'!$D$37*'Petrochemicals Split'!$I$6</f>
        <v>92292904171.599518</v>
      </c>
      <c r="Q11" s="185">
        <f>'KEEI BAU - Industry'!AG$9*'Petrochemicals Split'!$D$37*'Petrochemicals Split'!$I$6</f>
        <v>92514843767.541473</v>
      </c>
      <c r="R11" s="185">
        <f>'KEEI BAU - Industry'!AH$9*'Petrochemicals Split'!$D$37*'Petrochemicals Split'!$I$6</f>
        <v>92608829695.397171</v>
      </c>
      <c r="S11" s="185">
        <f>'KEEI BAU - Industry'!AI$9*'Petrochemicals Split'!$D$37*'Petrochemicals Split'!$I$6</f>
        <v>92702815623.252899</v>
      </c>
      <c r="T11" s="185">
        <f>'KEEI BAU - Industry'!AJ$9*'Petrochemicals Split'!$D$37*'Petrochemicals Split'!$I$6</f>
        <v>92796801551.108627</v>
      </c>
      <c r="U11" s="185">
        <f>'KEEI BAU - Industry'!AK$9*'Petrochemicals Split'!$D$37*'Petrochemicals Split'!$I$6</f>
        <v>92890787478.964355</v>
      </c>
      <c r="V11" s="185">
        <f>'KEEI BAU - Industry'!AL$9*'Petrochemicals Split'!$D$37*'Petrochemicals Split'!$I$6</f>
        <v>92984773406.820068</v>
      </c>
      <c r="W11" s="185">
        <f>'KEEI BAU - Industry'!AM$9*'Petrochemicals Split'!$D$37*'Petrochemicals Split'!$I$6</f>
        <v>93249364225.457397</v>
      </c>
      <c r="X11" s="185">
        <f>'KEEI BAU - Industry'!AN$9*'Petrochemicals Split'!$D$37*'Petrochemicals Split'!$I$6</f>
        <v>93397633527.652771</v>
      </c>
      <c r="Y11" s="185">
        <f>'KEEI BAU - Industry'!AO$9*'Petrochemicals Split'!$D$37*'Petrochemicals Split'!$I$6</f>
        <v>93545902829.848053</v>
      </c>
      <c r="Z11" s="185">
        <f>'KEEI BAU - Industry'!AP$9*'Petrochemicals Split'!$D$37*'Petrochemicals Split'!$I$6</f>
        <v>93694172132.04335</v>
      </c>
      <c r="AA11" s="185">
        <f>'KEEI BAU - Industry'!AQ$9*'Petrochemicals Split'!$D$37*'Petrochemicals Split'!$I$6</f>
        <v>93842441434.238708</v>
      </c>
      <c r="AB11" s="185">
        <f>'KEEI BAU - Industry'!AR$9*'Petrochemicals Split'!$D$37*'Petrochemicals Split'!$I$6</f>
        <v>93990710736.434006</v>
      </c>
      <c r="AC11" s="185">
        <f>'KEEI BAU - Industry'!AS$9*'Petrochemicals Split'!$D$37*'Petrochemicals Split'!$I$6</f>
        <v>94138980038.629379</v>
      </c>
      <c r="AD11" s="185">
        <f>'KEEI BAU - Industry'!AT$9*'Petrochemicals Split'!$D$37*'Petrochemicals Split'!$I$6</f>
        <v>94287249340.824661</v>
      </c>
      <c r="AE11" s="185">
        <f>'KEEI BAU - Industry'!AU$9*'Petrochemicals Split'!$D$37*'Petrochemicals Split'!$I$6</f>
        <v>94435518643.019958</v>
      </c>
      <c r="AF11" s="185">
        <f>'KEEI BAU - Industry'!AV$9*'Petrochemicals Split'!$D$37*'Petrochemicals Split'!$I$6</f>
        <v>94583787945.215317</v>
      </c>
    </row>
    <row r="12" spans="1:35">
      <c r="A12" s="4" t="s">
        <v>12</v>
      </c>
      <c r="B12" s="185">
        <f>'KEEI BAU - Industry'!R$9*'Petrochemicals Split'!$D$37*'Petrochemicals Split'!$I$7</f>
        <v>42565078483.845459</v>
      </c>
      <c r="C12" s="185">
        <f>'KEEI BAU - Industry'!S$9*'Petrochemicals Split'!$D$37*'Petrochemicals Split'!$I$7</f>
        <v>43252258065.19574</v>
      </c>
      <c r="D12" s="185">
        <f>'KEEI BAU - Industry'!T$9*'Petrochemicals Split'!$D$37*'Petrochemicals Split'!$I$7</f>
        <v>43939437646.546021</v>
      </c>
      <c r="E12" s="185">
        <f>'KEEI BAU - Industry'!U$9*'Petrochemicals Split'!$D$37*'Petrochemicals Split'!$I$7</f>
        <v>44626617227.896301</v>
      </c>
      <c r="F12" s="185">
        <f>'KEEI BAU - Industry'!V$9*'Petrochemicals Split'!$D$37*'Petrochemicals Split'!$I$7</f>
        <v>45313796809.246582</v>
      </c>
      <c r="G12" s="185">
        <f>'KEEI BAU - Industry'!W$9*'Petrochemicals Split'!$D$37*'Petrochemicals Split'!$I$7</f>
        <v>46000976390.596878</v>
      </c>
      <c r="H12" s="185">
        <f>'KEEI BAU - Industry'!X$9*'Petrochemicals Split'!$D$37*'Petrochemicals Split'!$I$7</f>
        <v>46267742640.502937</v>
      </c>
      <c r="I12" s="185">
        <f>'KEEI BAU - Industry'!Y$9*'Petrochemicals Split'!$D$37*'Petrochemicals Split'!$I$7</f>
        <v>46534508890.409019</v>
      </c>
      <c r="J12" s="185">
        <f>'KEEI BAU - Industry'!Z$9*'Petrochemicals Split'!$D$37*'Petrochemicals Split'!$I$7</f>
        <v>46801275140.315163</v>
      </c>
      <c r="K12" s="185">
        <f>'KEEI BAU - Industry'!AA$9*'Petrochemicals Split'!$D$37*'Petrochemicals Split'!$I$7</f>
        <v>47068041390.221245</v>
      </c>
      <c r="L12" s="185">
        <f>'KEEI BAU - Industry'!AB$9*'Petrochemicals Split'!$D$37*'Petrochemicals Split'!$I$7</f>
        <v>47334807640.127281</v>
      </c>
      <c r="M12" s="185">
        <f>'KEEI BAU - Industry'!AC$9*'Petrochemicals Split'!$D$37*'Petrochemicals Split'!$I$7</f>
        <v>47449740645.168587</v>
      </c>
      <c r="N12" s="185">
        <f>'KEEI BAU - Industry'!AD$9*'Petrochemicals Split'!$D$37*'Petrochemicals Split'!$I$7</f>
        <v>47564673650.209908</v>
      </c>
      <c r="O12" s="185">
        <f>'KEEI BAU - Industry'!AE$9*'Petrochemicals Split'!$D$37*'Petrochemicals Split'!$I$7</f>
        <v>47679606655.251274</v>
      </c>
      <c r="P12" s="185">
        <f>'KEEI BAU - Industry'!AF$9*'Petrochemicals Split'!$D$37*'Petrochemicals Split'!$I$7</f>
        <v>47794539660.29261</v>
      </c>
      <c r="Q12" s="185">
        <f>'KEEI BAU - Industry'!AG$9*'Petrochemicals Split'!$D$37*'Petrochemicals Split'!$I$7</f>
        <v>47909472665.333984</v>
      </c>
      <c r="R12" s="185">
        <f>'KEEI BAU - Industry'!AH$9*'Petrochemicals Split'!$D$37*'Petrochemicals Split'!$I$7</f>
        <v>47958143949.402107</v>
      </c>
      <c r="S12" s="185">
        <f>'KEEI BAU - Industry'!AI$9*'Petrochemicals Split'!$D$37*'Petrochemicals Split'!$I$7</f>
        <v>48006815233.470253</v>
      </c>
      <c r="T12" s="185">
        <f>'KEEI BAU - Industry'!AJ$9*'Petrochemicals Split'!$D$37*'Petrochemicals Split'!$I$7</f>
        <v>48055486517.538399</v>
      </c>
      <c r="U12" s="185">
        <f>'KEEI BAU - Industry'!AK$9*'Petrochemicals Split'!$D$37*'Petrochemicals Split'!$I$7</f>
        <v>48104157801.606544</v>
      </c>
      <c r="V12" s="185">
        <f>'KEEI BAU - Industry'!AL$9*'Petrochemicals Split'!$D$37*'Petrochemicals Split'!$I$7</f>
        <v>48152829085.674683</v>
      </c>
      <c r="W12" s="185">
        <f>'KEEI BAU - Industry'!AM$9*'Petrochemicals Split'!$D$37*'Petrochemicals Split'!$I$7</f>
        <v>48289849331.040436</v>
      </c>
      <c r="X12" s="185">
        <f>'KEEI BAU - Industry'!AN$9*'Petrochemicals Split'!$D$37*'Petrochemicals Split'!$I$7</f>
        <v>48366631648.248756</v>
      </c>
      <c r="Y12" s="185">
        <f>'KEEI BAU - Industry'!AO$9*'Petrochemicals Split'!$D$37*'Petrochemicals Split'!$I$7</f>
        <v>48443413965.457031</v>
      </c>
      <c r="Z12" s="185">
        <f>'KEEI BAU - Industry'!AP$9*'Petrochemicals Split'!$D$37*'Petrochemicals Split'!$I$7</f>
        <v>48520196282.665306</v>
      </c>
      <c r="AA12" s="185">
        <f>'KEEI BAU - Industry'!AQ$9*'Petrochemicals Split'!$D$37*'Petrochemicals Split'!$I$7</f>
        <v>48596978599.873619</v>
      </c>
      <c r="AB12" s="185">
        <f>'KEEI BAU - Industry'!AR$9*'Petrochemicals Split'!$D$37*'Petrochemicals Split'!$I$7</f>
        <v>48673760917.081894</v>
      </c>
      <c r="AC12" s="185">
        <f>'KEEI BAU - Industry'!AS$9*'Petrochemicals Split'!$D$37*'Petrochemicals Split'!$I$7</f>
        <v>48750543234.290215</v>
      </c>
      <c r="AD12" s="185">
        <f>'KEEI BAU - Industry'!AT$9*'Petrochemicals Split'!$D$37*'Petrochemicals Split'!$I$7</f>
        <v>48827325551.498489</v>
      </c>
      <c r="AE12" s="185">
        <f>'KEEI BAU - Industry'!AU$9*'Petrochemicals Split'!$D$37*'Petrochemicals Split'!$I$7</f>
        <v>48904107868.706764</v>
      </c>
      <c r="AF12" s="185">
        <f>'KEEI BAU - Industry'!AV$9*'Petrochemicals Split'!$D$37*'Petrochemicals Split'!$I$7</f>
        <v>48980890185.915077</v>
      </c>
    </row>
    <row r="13" spans="1:35">
      <c r="A13" s="4" t="s">
        <v>13</v>
      </c>
      <c r="B13" s="185">
        <f>'KEEI BAU - Industry'!R$37*'Others Split'!$D$46*'Others Split'!$I$12</f>
        <v>75332453.198225558</v>
      </c>
      <c r="C13" s="185">
        <f>'KEEI BAU - Industry'!S$37*'Others Split'!$D$46*'Others Split'!$I$12</f>
        <v>76028679.072533011</v>
      </c>
      <c r="D13" s="185">
        <f>'KEEI BAU - Industry'!T$37*'Others Split'!$D$46*'Others Split'!$I$12</f>
        <v>76724904.946840182</v>
      </c>
      <c r="E13" s="185">
        <f>'KEEI BAU - Industry'!U$37*'Others Split'!$D$46*'Others Split'!$I$12</f>
        <v>77421130.821147636</v>
      </c>
      <c r="F13" s="185">
        <f>'KEEI BAU - Industry'!V$37*'Others Split'!$D$46*'Others Split'!$I$12</f>
        <v>78117356.695455089</v>
      </c>
      <c r="G13" s="185">
        <f>'KEEI BAU - Industry'!W$37*'Others Split'!$D$46*'Others Split'!$I$12</f>
        <v>78813582.56976223</v>
      </c>
      <c r="H13" s="185">
        <f>'KEEI BAU - Industry'!X$37*'Others Split'!$D$46*'Others Split'!$I$12</f>
        <v>79540943.85608758</v>
      </c>
      <c r="I13" s="185">
        <f>'KEEI BAU - Industry'!Y$37*'Others Split'!$D$46*'Others Split'!$I$12</f>
        <v>80268305.142413065</v>
      </c>
      <c r="J13" s="185">
        <f>'KEEI BAU - Industry'!Z$37*'Others Split'!$D$46*'Others Split'!$I$12</f>
        <v>80995666.428738236</v>
      </c>
      <c r="K13" s="185">
        <f>'KEEI BAU - Industry'!AA$37*'Others Split'!$D$46*'Others Split'!$I$12</f>
        <v>81723027.715063721</v>
      </c>
      <c r="L13" s="185">
        <f>'KEEI BAU - Industry'!AB$37*'Others Split'!$D$46*'Others Split'!$I$12</f>
        <v>82450389.001388907</v>
      </c>
      <c r="M13" s="185">
        <f>'KEEI BAU - Industry'!AC$37*'Others Split'!$D$46*'Others Split'!$I$12</f>
        <v>82967516.294656679</v>
      </c>
      <c r="N13" s="185">
        <f>'KEEI BAU - Industry'!AD$37*'Others Split'!$D$46*'Others Split'!$I$12</f>
        <v>83484643.587924466</v>
      </c>
      <c r="O13" s="185">
        <f>'KEEI BAU - Industry'!AE$37*'Others Split'!$D$46*'Others Split'!$I$12</f>
        <v>84001770.881192252</v>
      </c>
      <c r="P13" s="185">
        <f>'KEEI BAU - Industry'!AF$37*'Others Split'!$D$46*'Others Split'!$I$12</f>
        <v>84518898.174460039</v>
      </c>
      <c r="Q13" s="185">
        <f>'KEEI BAU - Industry'!AG$37*'Others Split'!$D$46*'Others Split'!$I$12</f>
        <v>85036025.467727691</v>
      </c>
      <c r="R13" s="185">
        <f>'KEEI BAU - Industry'!AH$37*'Others Split'!$D$46*'Others Split'!$I$12</f>
        <v>85441994.55776979</v>
      </c>
      <c r="S13" s="185">
        <f>'KEEI BAU - Industry'!AI$37*'Others Split'!$D$46*'Others Split'!$I$12</f>
        <v>85847963.647811741</v>
      </c>
      <c r="T13" s="185">
        <f>'KEEI BAU - Industry'!AJ$37*'Others Split'!$D$46*'Others Split'!$I$12</f>
        <v>86253932.737853825</v>
      </c>
      <c r="U13" s="185">
        <f>'KEEI BAU - Industry'!AK$37*'Others Split'!$D$46*'Others Split'!$I$12</f>
        <v>86659901.82789579</v>
      </c>
      <c r="V13" s="185">
        <f>'KEEI BAU - Industry'!AL$37*'Others Split'!$D$46*'Others Split'!$I$12</f>
        <v>87065870.917937651</v>
      </c>
      <c r="W13" s="185">
        <f>'KEEI BAU - Industry'!AM$37*'Others Split'!$D$46*'Others Split'!$I$12</f>
        <v>87620050.94561398</v>
      </c>
      <c r="X13" s="185">
        <f>'KEEI BAU - Industry'!AN$37*'Others Split'!$D$46*'Others Split'!$I$12</f>
        <v>88073178.061266944</v>
      </c>
      <c r="Y13" s="185">
        <f>'KEEI BAU - Industry'!AO$37*'Others Split'!$D$46*'Others Split'!$I$12</f>
        <v>88526305.176919907</v>
      </c>
      <c r="Z13" s="185">
        <f>'KEEI BAU - Industry'!AP$37*'Others Split'!$D$46*'Others Split'!$I$12</f>
        <v>88979432.292572856</v>
      </c>
      <c r="AA13" s="185">
        <f>'KEEI BAU - Industry'!AQ$37*'Others Split'!$D$46*'Others Split'!$I$12</f>
        <v>89432559.408225805</v>
      </c>
      <c r="AB13" s="185">
        <f>'KEEI BAU - Industry'!AR$37*'Others Split'!$D$46*'Others Split'!$I$12</f>
        <v>89885686.523878604</v>
      </c>
      <c r="AC13" s="185">
        <f>'KEEI BAU - Industry'!AS$37*'Others Split'!$D$46*'Others Split'!$I$12</f>
        <v>90338813.639531568</v>
      </c>
      <c r="AD13" s="185">
        <f>'KEEI BAU - Industry'!AT$37*'Others Split'!$D$46*'Others Split'!$I$12</f>
        <v>90791940.755184516</v>
      </c>
      <c r="AE13" s="185">
        <f>'KEEI BAU - Industry'!AU$37*'Others Split'!$D$46*'Others Split'!$I$12</f>
        <v>91245067.870837465</v>
      </c>
      <c r="AF13" s="185">
        <f>'KEEI BAU - Industry'!AV$37*'Others Split'!$D$46*'Others Split'!$I$12</f>
        <v>91698194.986490428</v>
      </c>
    </row>
    <row r="14" spans="1:35">
      <c r="A14" s="4" t="s">
        <v>14</v>
      </c>
      <c r="B14" s="185">
        <f>'KEEI BAU - Industry'!R$37*'Others Split'!$D$46*'Others Split'!$I$13</f>
        <v>8713453753.2614231</v>
      </c>
      <c r="C14" s="185">
        <f>'KEEI BAU - Industry'!S$37*'Others Split'!$D$46*'Others Split'!$I$13</f>
        <v>8793983879.3896523</v>
      </c>
      <c r="D14" s="185">
        <f>'KEEI BAU - Industry'!T$37*'Others Split'!$D$46*'Others Split'!$I$13</f>
        <v>8874514005.5178471</v>
      </c>
      <c r="E14" s="185">
        <f>'KEEI BAU - Industry'!U$37*'Others Split'!$D$46*'Others Split'!$I$13</f>
        <v>8955044131.6460762</v>
      </c>
      <c r="F14" s="185">
        <f>'KEEI BAU - Industry'!V$37*'Others Split'!$D$46*'Others Split'!$I$13</f>
        <v>9035574257.7743053</v>
      </c>
      <c r="G14" s="185">
        <f>'KEEI BAU - Industry'!W$37*'Others Split'!$D$46*'Others Split'!$I$13</f>
        <v>9116104383.9024963</v>
      </c>
      <c r="H14" s="185">
        <f>'KEEI BAU - Industry'!X$37*'Others Split'!$D$46*'Others Split'!$I$13</f>
        <v>9200235839.3541298</v>
      </c>
      <c r="I14" s="185">
        <f>'KEEI BAU - Industry'!Y$37*'Others Split'!$D$46*'Others Split'!$I$13</f>
        <v>9284367294.8057766</v>
      </c>
      <c r="J14" s="185">
        <f>'KEEI BAU - Industry'!Z$37*'Others Split'!$D$46*'Others Split'!$I$13</f>
        <v>9368498750.2573891</v>
      </c>
      <c r="K14" s="185">
        <f>'KEEI BAU - Industry'!AA$37*'Others Split'!$D$46*'Others Split'!$I$13</f>
        <v>9452630205.7090359</v>
      </c>
      <c r="L14" s="185">
        <f>'KEEI BAU - Industry'!AB$37*'Others Split'!$D$46*'Others Split'!$I$13</f>
        <v>9536761661.1606503</v>
      </c>
      <c r="M14" s="185">
        <f>'KEEI BAU - Industry'!AC$37*'Others Split'!$D$46*'Others Split'!$I$13</f>
        <v>9596576051.4152889</v>
      </c>
      <c r="N14" s="185">
        <f>'KEEI BAU - Industry'!AD$37*'Others Split'!$D$46*'Others Split'!$I$13</f>
        <v>9656390441.6699295</v>
      </c>
      <c r="O14" s="185">
        <f>'KEEI BAU - Industry'!AE$37*'Others Split'!$D$46*'Others Split'!$I$13</f>
        <v>9716204831.9245701</v>
      </c>
      <c r="P14" s="185">
        <f>'KEEI BAU - Industry'!AF$37*'Others Split'!$D$46*'Others Split'!$I$13</f>
        <v>9776019222.1792107</v>
      </c>
      <c r="Q14" s="185">
        <f>'KEEI BAU - Industry'!AG$37*'Others Split'!$D$46*'Others Split'!$I$13</f>
        <v>9835833612.433836</v>
      </c>
      <c r="R14" s="185">
        <f>'KEEI BAU - Industry'!AH$37*'Others Split'!$D$46*'Others Split'!$I$13</f>
        <v>9882790703.8487053</v>
      </c>
      <c r="S14" s="185">
        <f>'KEEI BAU - Industry'!AI$37*'Others Split'!$D$46*'Others Split'!$I$13</f>
        <v>9929747795.2635555</v>
      </c>
      <c r="T14" s="185">
        <f>'KEEI BAU - Industry'!AJ$37*'Others Split'!$D$46*'Others Split'!$I$13</f>
        <v>9976704886.6784248</v>
      </c>
      <c r="U14" s="185">
        <f>'KEEI BAU - Industry'!AK$37*'Others Split'!$D$46*'Others Split'!$I$13</f>
        <v>10023661978.093279</v>
      </c>
      <c r="V14" s="185">
        <f>'KEEI BAU - Industry'!AL$37*'Others Split'!$D$46*'Others Split'!$I$13</f>
        <v>10070619069.50812</v>
      </c>
      <c r="W14" s="185">
        <f>'KEEI BAU - Industry'!AM$37*'Others Split'!$D$46*'Others Split'!$I$13</f>
        <v>10134719226.042683</v>
      </c>
      <c r="X14" s="185">
        <f>'KEEI BAU - Industry'!AN$37*'Others Split'!$D$46*'Others Split'!$I$13</f>
        <v>10187130929.086542</v>
      </c>
      <c r="Y14" s="185">
        <f>'KEEI BAU - Industry'!AO$37*'Others Split'!$D$46*'Others Split'!$I$13</f>
        <v>10239542632.130402</v>
      </c>
      <c r="Z14" s="185">
        <f>'KEEI BAU - Industry'!AP$37*'Others Split'!$D$46*'Others Split'!$I$13</f>
        <v>10291954335.174259</v>
      </c>
      <c r="AA14" s="185">
        <f>'KEEI BAU - Industry'!AQ$37*'Others Split'!$D$46*'Others Split'!$I$13</f>
        <v>10344366038.218119</v>
      </c>
      <c r="AB14" s="185">
        <f>'KEEI BAU - Industry'!AR$37*'Others Split'!$D$46*'Others Split'!$I$13</f>
        <v>10396777741.261957</v>
      </c>
      <c r="AC14" s="185">
        <f>'KEEI BAU - Industry'!AS$37*'Others Split'!$D$46*'Others Split'!$I$13</f>
        <v>10449189444.305817</v>
      </c>
      <c r="AD14" s="185">
        <f>'KEEI BAU - Industry'!AT$37*'Others Split'!$D$46*'Others Split'!$I$13</f>
        <v>10501601147.349674</v>
      </c>
      <c r="AE14" s="185">
        <f>'KEEI BAU - Industry'!AU$37*'Others Split'!$D$46*'Others Split'!$I$13</f>
        <v>10554012850.393534</v>
      </c>
      <c r="AF14" s="185">
        <f>'KEEI BAU - Industry'!AV$37*'Others Split'!$D$46*'Others Split'!$I$13</f>
        <v>10606424553.437391</v>
      </c>
    </row>
    <row r="15" spans="1:35">
      <c r="A15" s="4" t="s">
        <v>15</v>
      </c>
      <c r="B15" s="185">
        <f>'KEEI BAU - Industry'!R23*'Steel Split'!$D$5</f>
        <v>450070356.60428077</v>
      </c>
      <c r="C15" s="185">
        <f>'KEEI BAU - Industry'!S23*'Steel Split'!$D$5</f>
        <v>439921114.26600462</v>
      </c>
      <c r="D15" s="185">
        <f>'KEEI BAU - Industry'!T23*'Steel Split'!$D$5</f>
        <v>429771871.9277311</v>
      </c>
      <c r="E15" s="185">
        <f>'KEEI BAU - Industry'!U23*'Steel Split'!$D$5</f>
        <v>419622629.58945495</v>
      </c>
      <c r="F15" s="185">
        <f>'KEEI BAU - Industry'!V23*'Steel Split'!$D$5</f>
        <v>409473387.25117874</v>
      </c>
      <c r="G15" s="185">
        <f>'KEEI BAU - Industry'!W23*'Steel Split'!$D$5</f>
        <v>399324144.91290337</v>
      </c>
      <c r="H15" s="185">
        <f>'KEEI BAU - Industry'!X23*'Steel Split'!$D$5</f>
        <v>397947165.10285866</v>
      </c>
      <c r="I15" s="185">
        <f>'KEEI BAU - Industry'!Y23*'Steel Split'!$D$5</f>
        <v>396570185.29281437</v>
      </c>
      <c r="J15" s="185">
        <f>'KEEI BAU - Industry'!Z23*'Steel Split'!$D$5</f>
        <v>395193205.48276979</v>
      </c>
      <c r="K15" s="185">
        <f>'KEEI BAU - Industry'!AA23*'Steel Split'!$D$5</f>
        <v>393816225.67272514</v>
      </c>
      <c r="L15" s="185">
        <f>'KEEI BAU - Industry'!AB23*'Steel Split'!$D$5</f>
        <v>392439245.86268091</v>
      </c>
      <c r="M15" s="185">
        <f>'KEEI BAU - Industry'!AC23*'Steel Split'!$D$5</f>
        <v>389685286.24259198</v>
      </c>
      <c r="N15" s="185">
        <f>'KEEI BAU - Industry'!AD23*'Steel Split'!$D$5</f>
        <v>386931326.6225028</v>
      </c>
      <c r="O15" s="185">
        <f>'KEEI BAU - Industry'!AE23*'Steel Split'!$D$5</f>
        <v>384177367.00241423</v>
      </c>
      <c r="P15" s="185">
        <f>'KEEI BAU - Industry'!AF23*'Steel Split'!$D$5</f>
        <v>381423407.38232499</v>
      </c>
      <c r="Q15" s="185">
        <f>'KEEI BAU - Industry'!AG23*'Steel Split'!$D$5</f>
        <v>378669447.76223594</v>
      </c>
      <c r="R15" s="185">
        <f>'KEEI BAU - Industry'!AH23*'Steel Split'!$D$5</f>
        <v>374538508.33210295</v>
      </c>
      <c r="S15" s="185">
        <f>'KEEI BAU - Industry'!AI23*'Steel Split'!$D$5</f>
        <v>370407568.90196949</v>
      </c>
      <c r="T15" s="185">
        <f>'KEEI BAU - Industry'!AJ23*'Steel Split'!$D$5</f>
        <v>366276629.47183597</v>
      </c>
      <c r="U15" s="185">
        <f>'KEEI BAU - Industry'!AK23*'Steel Split'!$D$5</f>
        <v>362145690.04170251</v>
      </c>
      <c r="V15" s="185">
        <f>'KEEI BAU - Industry'!AL23*'Steel Split'!$D$5</f>
        <v>358014750.61156851</v>
      </c>
      <c r="W15" s="185">
        <f>'KEEI BAU - Industry'!AM23*'Steel Split'!$D$5</f>
        <v>355719784.26149452</v>
      </c>
      <c r="X15" s="185">
        <f>'KEEI BAU - Industry'!AN23*'Steel Split'!$D$5</f>
        <v>352173018.0841077</v>
      </c>
      <c r="Y15" s="185">
        <f>'KEEI BAU - Industry'!AO23*'Steel Split'!$D$5</f>
        <v>348626251.90672088</v>
      </c>
      <c r="Z15" s="185">
        <f>'KEEI BAU - Industry'!AP23*'Steel Split'!$D$5</f>
        <v>345079485.72933269</v>
      </c>
      <c r="AA15" s="185">
        <f>'KEEI BAU - Industry'!AQ23*'Steel Split'!$D$5</f>
        <v>341532719.55194587</v>
      </c>
      <c r="AB15" s="185">
        <f>'KEEI BAU - Industry'!AR23*'Steel Split'!$D$5</f>
        <v>337985953.37455904</v>
      </c>
      <c r="AC15" s="185">
        <f>'KEEI BAU - Industry'!AS23*'Steel Split'!$D$5</f>
        <v>334439187.19717085</v>
      </c>
      <c r="AD15" s="185">
        <f>'KEEI BAU - Industry'!AT23*'Steel Split'!$D$5</f>
        <v>330892421.01978403</v>
      </c>
      <c r="AE15" s="185">
        <f>'KEEI BAU - Industry'!AU23*'Steel Split'!$D$5</f>
        <v>327345654.84239721</v>
      </c>
      <c r="AF15" s="185">
        <f>'KEEI BAU - Industry'!AV23*'Steel Split'!$D$5</f>
        <v>323798888.66500908</v>
      </c>
    </row>
    <row r="16" spans="1:35">
      <c r="A16" s="4" t="s">
        <v>16</v>
      </c>
      <c r="B16" s="20">
        <f>'KEEI BAU - Industry'!R$16*'Non-ferrous Metals Split'!$I$6*'Non-ferrous Metals Split'!$D$44</f>
        <v>264425994.42564788</v>
      </c>
      <c r="C16" s="20">
        <f>'KEEI BAU - Industry'!S$16*'Non-ferrous Metals Split'!$I$6*'Non-ferrous Metals Split'!$D$44</f>
        <v>265478645.67734253</v>
      </c>
      <c r="D16" s="20">
        <f>'KEEI BAU - Industry'!T$16*'Non-ferrous Metals Split'!$I$6*'Non-ferrous Metals Split'!$D$44</f>
        <v>266531296.92903674</v>
      </c>
      <c r="E16" s="20">
        <f>'KEEI BAU - Industry'!U$16*'Non-ferrous Metals Split'!$I$6*'Non-ferrous Metals Split'!$D$44</f>
        <v>267583948.18073139</v>
      </c>
      <c r="F16" s="20">
        <f>'KEEI BAU - Industry'!V$16*'Non-ferrous Metals Split'!$I$6*'Non-ferrous Metals Split'!$D$44</f>
        <v>268636599.43242556</v>
      </c>
      <c r="G16" s="20">
        <f>'KEEI BAU - Industry'!W$16*'Non-ferrous Metals Split'!$I$6*'Non-ferrous Metals Split'!$D$44</f>
        <v>269689250.68412018</v>
      </c>
      <c r="H16" s="20">
        <f>'KEEI BAU - Industry'!X$16*'Non-ferrous Metals Split'!$I$6*'Non-ferrous Metals Split'!$D$44</f>
        <v>269591003.233962</v>
      </c>
      <c r="I16" s="20">
        <f>'KEEI BAU - Industry'!Y$16*'Non-ferrous Metals Split'!$I$6*'Non-ferrous Metals Split'!$D$44</f>
        <v>269492755.78380388</v>
      </c>
      <c r="J16" s="20">
        <f>'KEEI BAU - Industry'!Z$16*'Non-ferrous Metals Split'!$I$6*'Non-ferrous Metals Split'!$D$44</f>
        <v>269394508.3336457</v>
      </c>
      <c r="K16" s="20">
        <f>'KEEI BAU - Industry'!AA$16*'Non-ferrous Metals Split'!$I$6*'Non-ferrous Metals Split'!$D$44</f>
        <v>269296260.88348752</v>
      </c>
      <c r="L16" s="20">
        <f>'KEEI BAU - Industry'!AB$16*'Non-ferrous Metals Split'!$I$6*'Non-ferrous Metals Split'!$D$44</f>
        <v>269198013.43332946</v>
      </c>
      <c r="M16" s="20">
        <f>'KEEI BAU - Industry'!AC$16*'Non-ferrous Metals Split'!$I$6*'Non-ferrous Metals Split'!$D$44</f>
        <v>268608528.73238057</v>
      </c>
      <c r="N16" s="20">
        <f>'KEEI BAU - Industry'!AD$16*'Non-ferrous Metals Split'!$I$6*'Non-ferrous Metals Split'!$D$44</f>
        <v>268019044.03143167</v>
      </c>
      <c r="O16" s="20">
        <f>'KEEI BAU - Industry'!AE$16*'Non-ferrous Metals Split'!$I$6*'Non-ferrous Metals Split'!$D$44</f>
        <v>267429559.33048278</v>
      </c>
      <c r="P16" s="20">
        <f>'KEEI BAU - Industry'!AF$16*'Non-ferrous Metals Split'!$I$6*'Non-ferrous Metals Split'!$D$44</f>
        <v>266840074.62953389</v>
      </c>
      <c r="Q16" s="20">
        <f>'KEEI BAU - Industry'!AG$16*'Non-ferrous Metals Split'!$I$6*'Non-ferrous Metals Split'!$D$44</f>
        <v>266250589.9285849</v>
      </c>
      <c r="R16" s="20">
        <f>'KEEI BAU - Industry'!AH$16*'Non-ferrous Metals Split'!$I$6*'Non-ferrous Metals Split'!$D$44</f>
        <v>266250589.9285849</v>
      </c>
      <c r="S16" s="20">
        <f>'KEEI BAU - Industry'!AI$16*'Non-ferrous Metals Split'!$I$6*'Non-ferrous Metals Split'!$D$44</f>
        <v>266250589.9285849</v>
      </c>
      <c r="T16" s="20">
        <f>'KEEI BAU - Industry'!AJ$16*'Non-ferrous Metals Split'!$I$6*'Non-ferrous Metals Split'!$D$44</f>
        <v>266250589.9285849</v>
      </c>
      <c r="U16" s="20">
        <f>'KEEI BAU - Industry'!AK$16*'Non-ferrous Metals Split'!$I$6*'Non-ferrous Metals Split'!$D$44</f>
        <v>266250589.9285849</v>
      </c>
      <c r="V16" s="20">
        <f>'KEEI BAU - Industry'!AL$16*'Non-ferrous Metals Split'!$I$6*'Non-ferrous Metals Split'!$D$44</f>
        <v>266250589.9285849</v>
      </c>
      <c r="W16" s="20">
        <f>'KEEI BAU - Industry'!AM$16*'Non-ferrous Metals Split'!$I$6*'Non-ferrous Metals Split'!$D$44</f>
        <v>265464610.32731962</v>
      </c>
      <c r="X16" s="20">
        <f>'KEEI BAU - Industry'!AN$16*'Non-ferrous Metals Split'!$I$6*'Non-ferrous Metals Split'!$D$44</f>
        <v>265214525.90873531</v>
      </c>
      <c r="Y16" s="20">
        <f>'KEEI BAU - Industry'!AO$16*'Non-ferrous Metals Split'!$I$6*'Non-ferrous Metals Split'!$D$44</f>
        <v>264964441.4901509</v>
      </c>
      <c r="Z16" s="20">
        <f>'KEEI BAU - Industry'!AP$16*'Non-ferrous Metals Split'!$I$6*'Non-ferrous Metals Split'!$D$44</f>
        <v>264714357.07156646</v>
      </c>
      <c r="AA16" s="20">
        <f>'KEEI BAU - Industry'!AQ$16*'Non-ferrous Metals Split'!$I$6*'Non-ferrous Metals Split'!$D$44</f>
        <v>264464272.65298209</v>
      </c>
      <c r="AB16" s="20">
        <f>'KEEI BAU - Industry'!AR$16*'Non-ferrous Metals Split'!$I$6*'Non-ferrous Metals Split'!$D$44</f>
        <v>264214188.23439777</v>
      </c>
      <c r="AC16" s="20">
        <f>'KEEI BAU - Industry'!AS$16*'Non-ferrous Metals Split'!$I$6*'Non-ferrous Metals Split'!$D$44</f>
        <v>263964103.81581333</v>
      </c>
      <c r="AD16" s="20">
        <f>'KEEI BAU - Industry'!AT$16*'Non-ferrous Metals Split'!$I$6*'Non-ferrous Metals Split'!$D$44</f>
        <v>263714019.39722896</v>
      </c>
      <c r="AE16" s="20">
        <f>'KEEI BAU - Industry'!AU$16*'Non-ferrous Metals Split'!$I$6*'Non-ferrous Metals Split'!$D$44</f>
        <v>263463934.97864452</v>
      </c>
      <c r="AF16" s="20">
        <f>'KEEI BAU - Industry'!AV$16*'Non-ferrous Metals Split'!$I$6*'Non-ferrous Metals Split'!$D$44</f>
        <v>263213850.56006014</v>
      </c>
    </row>
    <row r="17" spans="1:33">
      <c r="A17" s="4" t="s">
        <v>17</v>
      </c>
      <c r="B17" s="20">
        <f>'KEEI BAU - Industry'!R$16*'Non-ferrous Metals Split'!$I$7*'Non-ferrous Metals Split'!$D$44</f>
        <v>2247620952.6180072</v>
      </c>
      <c r="C17" s="20">
        <f>'KEEI BAU - Industry'!S$16*'Non-ferrous Metals Split'!$I$7*'Non-ferrous Metals Split'!$D$44</f>
        <v>2256568488.257411</v>
      </c>
      <c r="D17" s="20">
        <f>'KEEI BAU - Industry'!T$16*'Non-ferrous Metals Split'!$I$7*'Non-ferrous Metals Split'!$D$44</f>
        <v>2265516023.896812</v>
      </c>
      <c r="E17" s="20">
        <f>'KEEI BAU - Industry'!U$16*'Non-ferrous Metals Split'!$I$7*'Non-ferrous Metals Split'!$D$44</f>
        <v>2274463559.5362163</v>
      </c>
      <c r="F17" s="20">
        <f>'KEEI BAU - Industry'!V$16*'Non-ferrous Metals Split'!$I$7*'Non-ferrous Metals Split'!$D$44</f>
        <v>2283411095.1756172</v>
      </c>
      <c r="G17" s="20">
        <f>'KEEI BAU - Industry'!W$16*'Non-ferrous Metals Split'!$I$7*'Non-ferrous Metals Split'!$D$44</f>
        <v>2292358630.8150215</v>
      </c>
      <c r="H17" s="20">
        <f>'KEEI BAU - Industry'!X$16*'Non-ferrous Metals Split'!$I$7*'Non-ferrous Metals Split'!$D$44</f>
        <v>2291523527.488677</v>
      </c>
      <c r="I17" s="20">
        <f>'KEEI BAU - Industry'!Y$16*'Non-ferrous Metals Split'!$I$7*'Non-ferrous Metals Split'!$D$44</f>
        <v>2290688424.1623325</v>
      </c>
      <c r="J17" s="20">
        <f>'KEEI BAU - Industry'!Z$16*'Non-ferrous Metals Split'!$I$7*'Non-ferrous Metals Split'!$D$44</f>
        <v>2289853320.8359885</v>
      </c>
      <c r="K17" s="20">
        <f>'KEEI BAU - Industry'!AA$16*'Non-ferrous Metals Split'!$I$7*'Non-ferrous Metals Split'!$D$44</f>
        <v>2289018217.509644</v>
      </c>
      <c r="L17" s="20">
        <f>'KEEI BAU - Industry'!AB$16*'Non-ferrous Metals Split'!$I$7*'Non-ferrous Metals Split'!$D$44</f>
        <v>2288183114.1833</v>
      </c>
      <c r="M17" s="20">
        <f>'KEEI BAU - Industry'!AC$16*'Non-ferrous Metals Split'!$I$7*'Non-ferrous Metals Split'!$D$44</f>
        <v>2283172494.2252345</v>
      </c>
      <c r="N17" s="20">
        <f>'KEEI BAU - Industry'!AD$16*'Non-ferrous Metals Split'!$I$7*'Non-ferrous Metals Split'!$D$44</f>
        <v>2278161874.267169</v>
      </c>
      <c r="O17" s="20">
        <f>'KEEI BAU - Industry'!AE$16*'Non-ferrous Metals Split'!$I$7*'Non-ferrous Metals Split'!$D$44</f>
        <v>2273151254.3091035</v>
      </c>
      <c r="P17" s="20">
        <f>'KEEI BAU - Industry'!AF$16*'Non-ferrous Metals Split'!$I$7*'Non-ferrous Metals Split'!$D$44</f>
        <v>2268140634.351038</v>
      </c>
      <c r="Q17" s="20">
        <f>'KEEI BAU - Industry'!AG$16*'Non-ferrous Metals Split'!$I$7*'Non-ferrous Metals Split'!$D$44</f>
        <v>2263130014.3929715</v>
      </c>
      <c r="R17" s="20">
        <f>'KEEI BAU - Industry'!AH$16*'Non-ferrous Metals Split'!$I$7*'Non-ferrous Metals Split'!$D$44</f>
        <v>2263130014.3929715</v>
      </c>
      <c r="S17" s="20">
        <f>'KEEI BAU - Industry'!AI$16*'Non-ferrous Metals Split'!$I$7*'Non-ferrous Metals Split'!$D$44</f>
        <v>2263130014.3929715</v>
      </c>
      <c r="T17" s="20">
        <f>'KEEI BAU - Industry'!AJ$16*'Non-ferrous Metals Split'!$I$7*'Non-ferrous Metals Split'!$D$44</f>
        <v>2263130014.3929715</v>
      </c>
      <c r="U17" s="20">
        <f>'KEEI BAU - Industry'!AK$16*'Non-ferrous Metals Split'!$I$7*'Non-ferrous Metals Split'!$D$44</f>
        <v>2263130014.3929715</v>
      </c>
      <c r="V17" s="20">
        <f>'KEEI BAU - Industry'!AL$16*'Non-ferrous Metals Split'!$I$7*'Non-ferrous Metals Split'!$D$44</f>
        <v>2263130014.3929715</v>
      </c>
      <c r="W17" s="20">
        <f>'KEEI BAU - Industry'!AM$16*'Non-ferrous Metals Split'!$I$7*'Non-ferrous Metals Split'!$D$44</f>
        <v>2256449187.7822165</v>
      </c>
      <c r="X17" s="20">
        <f>'KEEI BAU - Industry'!AN$16*'Non-ferrous Metals Split'!$I$7*'Non-ferrous Metals Split'!$D$44</f>
        <v>2254323470.2242498</v>
      </c>
      <c r="Y17" s="20">
        <f>'KEEI BAU - Industry'!AO$16*'Non-ferrous Metals Split'!$I$7*'Non-ferrous Metals Split'!$D$44</f>
        <v>2252197752.6662827</v>
      </c>
      <c r="Z17" s="20">
        <f>'KEEI BAU - Industry'!AP$16*'Non-ferrous Metals Split'!$I$7*'Non-ferrous Metals Split'!$D$44</f>
        <v>2250072035.108315</v>
      </c>
      <c r="AA17" s="20">
        <f>'KEEI BAU - Industry'!AQ$16*'Non-ferrous Metals Split'!$I$7*'Non-ferrous Metals Split'!$D$44</f>
        <v>2247946317.5503473</v>
      </c>
      <c r="AB17" s="20">
        <f>'KEEI BAU - Industry'!AR$16*'Non-ferrous Metals Split'!$I$7*'Non-ferrous Metals Split'!$D$44</f>
        <v>2245820599.9923806</v>
      </c>
      <c r="AC17" s="20">
        <f>'KEEI BAU - Industry'!AS$16*'Non-ferrous Metals Split'!$I$7*'Non-ferrous Metals Split'!$D$44</f>
        <v>2243694882.4344134</v>
      </c>
      <c r="AD17" s="20">
        <f>'KEEI BAU - Industry'!AT$16*'Non-ferrous Metals Split'!$I$7*'Non-ferrous Metals Split'!$D$44</f>
        <v>2241569164.8764458</v>
      </c>
      <c r="AE17" s="20">
        <f>'KEEI BAU - Industry'!AU$16*'Non-ferrous Metals Split'!$I$7*'Non-ferrous Metals Split'!$D$44</f>
        <v>2239443447.3184781</v>
      </c>
      <c r="AF17" s="20">
        <f>'KEEI BAU - Industry'!AV$16*'Non-ferrous Metals Split'!$I$7*'Non-ferrous Metals Split'!$D$44</f>
        <v>2237317729.7605109</v>
      </c>
    </row>
    <row r="18" spans="1:33">
      <c r="A18" s="4" t="s">
        <v>18</v>
      </c>
      <c r="B18" s="20">
        <f>'KEEI BAU - Industry'!R$33*'Machinery Split'!$I6*'Machinery Split'!$D$40</f>
        <v>0</v>
      </c>
      <c r="C18" s="20">
        <f>'KEEI BAU - Industry'!S$33*'Machinery Split'!$I6*'Machinery Split'!$D$40</f>
        <v>0</v>
      </c>
      <c r="D18" s="20">
        <f>'KEEI BAU - Industry'!T$33*'Machinery Split'!$I6*'Machinery Split'!$D$40</f>
        <v>0</v>
      </c>
      <c r="E18" s="20">
        <f>'KEEI BAU - Industry'!U$33*'Machinery Split'!$I6*'Machinery Split'!$D$40</f>
        <v>0</v>
      </c>
      <c r="F18" s="20">
        <f>'KEEI BAU - Industry'!V$33*'Machinery Split'!$I6*'Machinery Split'!$D$40</f>
        <v>0</v>
      </c>
      <c r="G18" s="20">
        <f>'KEEI BAU - Industry'!W$33*'Machinery Split'!$I6*'Machinery Split'!$D$40</f>
        <v>0</v>
      </c>
      <c r="H18" s="20">
        <f>'KEEI BAU - Industry'!X$33*'Machinery Split'!$I6*'Machinery Split'!$D$40</f>
        <v>0</v>
      </c>
      <c r="I18" s="20">
        <f>'KEEI BAU - Industry'!Y$33*'Machinery Split'!$I6*'Machinery Split'!$D$40</f>
        <v>0</v>
      </c>
      <c r="J18" s="20">
        <f>'KEEI BAU - Industry'!Z$33*'Machinery Split'!$I6*'Machinery Split'!$D$40</f>
        <v>0</v>
      </c>
      <c r="K18" s="20">
        <f>'KEEI BAU - Industry'!AA$33*'Machinery Split'!$I6*'Machinery Split'!$D$40</f>
        <v>0</v>
      </c>
      <c r="L18" s="20">
        <f>'KEEI BAU - Industry'!AB$33*'Machinery Split'!$I6*'Machinery Split'!$D$40</f>
        <v>0</v>
      </c>
      <c r="M18" s="20">
        <f>'KEEI BAU - Industry'!AC$33*'Machinery Split'!$I6*'Machinery Split'!$D$40</f>
        <v>0</v>
      </c>
      <c r="N18" s="20">
        <f>'KEEI BAU - Industry'!AD$33*'Machinery Split'!$I6*'Machinery Split'!$D$40</f>
        <v>0</v>
      </c>
      <c r="O18" s="20">
        <f>'KEEI BAU - Industry'!AE$33*'Machinery Split'!$I6*'Machinery Split'!$D$40</f>
        <v>0</v>
      </c>
      <c r="P18" s="20">
        <f>'KEEI BAU - Industry'!AF$33*'Machinery Split'!$I6*'Machinery Split'!$D$40</f>
        <v>0</v>
      </c>
      <c r="Q18" s="20">
        <f>'KEEI BAU - Industry'!AG$33*'Machinery Split'!$I6*'Machinery Split'!$D$40</f>
        <v>0</v>
      </c>
      <c r="R18" s="20">
        <f>'KEEI BAU - Industry'!AH$33*'Machinery Split'!$I6*'Machinery Split'!$D$40</f>
        <v>0</v>
      </c>
      <c r="S18" s="20">
        <f>'KEEI BAU - Industry'!AI$33*'Machinery Split'!$I6*'Machinery Split'!$D$40</f>
        <v>0</v>
      </c>
      <c r="T18" s="20">
        <f>'KEEI BAU - Industry'!AJ$33*'Machinery Split'!$I6*'Machinery Split'!$D$40</f>
        <v>0</v>
      </c>
      <c r="U18" s="20">
        <f>'KEEI BAU - Industry'!AK$33*'Machinery Split'!$I6*'Machinery Split'!$D$40</f>
        <v>0</v>
      </c>
      <c r="V18" s="20">
        <f>'KEEI BAU - Industry'!AL$33*'Machinery Split'!$I6*'Machinery Split'!$D$40</f>
        <v>0</v>
      </c>
      <c r="W18" s="20">
        <f>'KEEI BAU - Industry'!AM$33*'Machinery Split'!$I6*'Machinery Split'!$D$40</f>
        <v>0</v>
      </c>
      <c r="X18" s="20">
        <f>'KEEI BAU - Industry'!AN$33*'Machinery Split'!$I6*'Machinery Split'!$D$40</f>
        <v>0</v>
      </c>
      <c r="Y18" s="20">
        <f>'KEEI BAU - Industry'!AO$33*'Machinery Split'!$I6*'Machinery Split'!$D$40</f>
        <v>0</v>
      </c>
      <c r="Z18" s="20">
        <f>'KEEI BAU - Industry'!AP$33*'Machinery Split'!$I6*'Machinery Split'!$D$40</f>
        <v>0</v>
      </c>
      <c r="AA18" s="20">
        <f>'KEEI BAU - Industry'!AQ$33*'Machinery Split'!$I6*'Machinery Split'!$D$40</f>
        <v>0</v>
      </c>
      <c r="AB18" s="20">
        <f>'KEEI BAU - Industry'!AR$33*'Machinery Split'!$I6*'Machinery Split'!$D$40</f>
        <v>0</v>
      </c>
      <c r="AC18" s="20">
        <f>'KEEI BAU - Industry'!AS$33*'Machinery Split'!$I6*'Machinery Split'!$D$40</f>
        <v>0</v>
      </c>
      <c r="AD18" s="20">
        <f>'KEEI BAU - Industry'!AT$33*'Machinery Split'!$I6*'Machinery Split'!$D$40</f>
        <v>0</v>
      </c>
      <c r="AE18" s="20">
        <f>'KEEI BAU - Industry'!AU$33*'Machinery Split'!$I6*'Machinery Split'!$D$40</f>
        <v>0</v>
      </c>
      <c r="AF18" s="20">
        <f>'KEEI BAU - Industry'!AV$33*'Machinery Split'!$I6*'Machinery Split'!$D$40</f>
        <v>0</v>
      </c>
    </row>
    <row r="19" spans="1:33">
      <c r="A19" s="4" t="s">
        <v>19</v>
      </c>
      <c r="B19" s="20">
        <f>'KEEI BAU - Industry'!R$33*'Machinery Split'!$I7*'Machinery Split'!$D$40</f>
        <v>0</v>
      </c>
      <c r="C19" s="20">
        <f>'KEEI BAU - Industry'!S$33*'Machinery Split'!$I7*'Machinery Split'!$D$40</f>
        <v>0</v>
      </c>
      <c r="D19" s="20">
        <f>'KEEI BAU - Industry'!T$33*'Machinery Split'!$I7*'Machinery Split'!$D$40</f>
        <v>0</v>
      </c>
      <c r="E19" s="20">
        <f>'KEEI BAU - Industry'!U$33*'Machinery Split'!$I7*'Machinery Split'!$D$40</f>
        <v>0</v>
      </c>
      <c r="F19" s="20">
        <f>'KEEI BAU - Industry'!V$33*'Machinery Split'!$I7*'Machinery Split'!$D$40</f>
        <v>0</v>
      </c>
      <c r="G19" s="20">
        <f>'KEEI BAU - Industry'!W$33*'Machinery Split'!$I7*'Machinery Split'!$D$40</f>
        <v>0</v>
      </c>
      <c r="H19" s="20">
        <f>'KEEI BAU - Industry'!X$33*'Machinery Split'!$I7*'Machinery Split'!$D$40</f>
        <v>0</v>
      </c>
      <c r="I19" s="20">
        <f>'KEEI BAU - Industry'!Y$33*'Machinery Split'!$I7*'Machinery Split'!$D$40</f>
        <v>0</v>
      </c>
      <c r="J19" s="20">
        <f>'KEEI BAU - Industry'!Z$33*'Machinery Split'!$I7*'Machinery Split'!$D$40</f>
        <v>0</v>
      </c>
      <c r="K19" s="20">
        <f>'KEEI BAU - Industry'!AA$33*'Machinery Split'!$I7*'Machinery Split'!$D$40</f>
        <v>0</v>
      </c>
      <c r="L19" s="20">
        <f>'KEEI BAU - Industry'!AB$33*'Machinery Split'!$I7*'Machinery Split'!$D$40</f>
        <v>0</v>
      </c>
      <c r="M19" s="20">
        <f>'KEEI BAU - Industry'!AC$33*'Machinery Split'!$I7*'Machinery Split'!$D$40</f>
        <v>0</v>
      </c>
      <c r="N19" s="20">
        <f>'KEEI BAU - Industry'!AD$33*'Machinery Split'!$I7*'Machinery Split'!$D$40</f>
        <v>0</v>
      </c>
      <c r="O19" s="20">
        <f>'KEEI BAU - Industry'!AE$33*'Machinery Split'!$I7*'Machinery Split'!$D$40</f>
        <v>0</v>
      </c>
      <c r="P19" s="20">
        <f>'KEEI BAU - Industry'!AF$33*'Machinery Split'!$I7*'Machinery Split'!$D$40</f>
        <v>0</v>
      </c>
      <c r="Q19" s="20">
        <f>'KEEI BAU - Industry'!AG$33*'Machinery Split'!$I7*'Machinery Split'!$D$40</f>
        <v>0</v>
      </c>
      <c r="R19" s="20">
        <f>'KEEI BAU - Industry'!AH$33*'Machinery Split'!$I7*'Machinery Split'!$D$40</f>
        <v>0</v>
      </c>
      <c r="S19" s="20">
        <f>'KEEI BAU - Industry'!AI$33*'Machinery Split'!$I7*'Machinery Split'!$D$40</f>
        <v>0</v>
      </c>
      <c r="T19" s="20">
        <f>'KEEI BAU - Industry'!AJ$33*'Machinery Split'!$I7*'Machinery Split'!$D$40</f>
        <v>0</v>
      </c>
      <c r="U19" s="20">
        <f>'KEEI BAU - Industry'!AK$33*'Machinery Split'!$I7*'Machinery Split'!$D$40</f>
        <v>0</v>
      </c>
      <c r="V19" s="20">
        <f>'KEEI BAU - Industry'!AL$33*'Machinery Split'!$I7*'Machinery Split'!$D$40</f>
        <v>0</v>
      </c>
      <c r="W19" s="20">
        <f>'KEEI BAU - Industry'!AM$33*'Machinery Split'!$I7*'Machinery Split'!$D$40</f>
        <v>0</v>
      </c>
      <c r="X19" s="20">
        <f>'KEEI BAU - Industry'!AN$33*'Machinery Split'!$I7*'Machinery Split'!$D$40</f>
        <v>0</v>
      </c>
      <c r="Y19" s="20">
        <f>'KEEI BAU - Industry'!AO$33*'Machinery Split'!$I7*'Machinery Split'!$D$40</f>
        <v>0</v>
      </c>
      <c r="Z19" s="20">
        <f>'KEEI BAU - Industry'!AP$33*'Machinery Split'!$I7*'Machinery Split'!$D$40</f>
        <v>0</v>
      </c>
      <c r="AA19" s="20">
        <f>'KEEI BAU - Industry'!AQ$33*'Machinery Split'!$I7*'Machinery Split'!$D$40</f>
        <v>0</v>
      </c>
      <c r="AB19" s="20">
        <f>'KEEI BAU - Industry'!AR$33*'Machinery Split'!$I7*'Machinery Split'!$D$40</f>
        <v>0</v>
      </c>
      <c r="AC19" s="20">
        <f>'KEEI BAU - Industry'!AS$33*'Machinery Split'!$I7*'Machinery Split'!$D$40</f>
        <v>0</v>
      </c>
      <c r="AD19" s="20">
        <f>'KEEI BAU - Industry'!AT$33*'Machinery Split'!$I7*'Machinery Split'!$D$40</f>
        <v>0</v>
      </c>
      <c r="AE19" s="20">
        <f>'KEEI BAU - Industry'!AU$33*'Machinery Split'!$I7*'Machinery Split'!$D$40</f>
        <v>0</v>
      </c>
      <c r="AF19" s="20">
        <f>'KEEI BAU - Industry'!AV$33*'Machinery Split'!$I7*'Machinery Split'!$D$40</f>
        <v>0</v>
      </c>
    </row>
    <row r="20" spans="1:33">
      <c r="A20" s="4" t="s">
        <v>20</v>
      </c>
      <c r="B20" s="20">
        <f>'KEEI BAU - Industry'!R$33*'Machinery Split'!$I8*'Machinery Split'!$D$40</f>
        <v>0</v>
      </c>
      <c r="C20" s="20">
        <f>'KEEI BAU - Industry'!S$33*'Machinery Split'!$I8*'Machinery Split'!$D$40</f>
        <v>0</v>
      </c>
      <c r="D20" s="20">
        <f>'KEEI BAU - Industry'!T$33*'Machinery Split'!$I8*'Machinery Split'!$D$40</f>
        <v>0</v>
      </c>
      <c r="E20" s="20">
        <f>'KEEI BAU - Industry'!U$33*'Machinery Split'!$I8*'Machinery Split'!$D$40</f>
        <v>0</v>
      </c>
      <c r="F20" s="20">
        <f>'KEEI BAU - Industry'!V$33*'Machinery Split'!$I8*'Machinery Split'!$D$40</f>
        <v>0</v>
      </c>
      <c r="G20" s="20">
        <f>'KEEI BAU - Industry'!W$33*'Machinery Split'!$I8*'Machinery Split'!$D$40</f>
        <v>0</v>
      </c>
      <c r="H20" s="20">
        <f>'KEEI BAU - Industry'!X$33*'Machinery Split'!$I8*'Machinery Split'!$D$40</f>
        <v>0</v>
      </c>
      <c r="I20" s="20">
        <f>'KEEI BAU - Industry'!Y$33*'Machinery Split'!$I8*'Machinery Split'!$D$40</f>
        <v>0</v>
      </c>
      <c r="J20" s="20">
        <f>'KEEI BAU - Industry'!Z$33*'Machinery Split'!$I8*'Machinery Split'!$D$40</f>
        <v>0</v>
      </c>
      <c r="K20" s="20">
        <f>'KEEI BAU - Industry'!AA$33*'Machinery Split'!$I8*'Machinery Split'!$D$40</f>
        <v>0</v>
      </c>
      <c r="L20" s="20">
        <f>'KEEI BAU - Industry'!AB$33*'Machinery Split'!$I8*'Machinery Split'!$D$40</f>
        <v>0</v>
      </c>
      <c r="M20" s="20">
        <f>'KEEI BAU - Industry'!AC$33*'Machinery Split'!$I8*'Machinery Split'!$D$40</f>
        <v>0</v>
      </c>
      <c r="N20" s="20">
        <f>'KEEI BAU - Industry'!AD$33*'Machinery Split'!$I8*'Machinery Split'!$D$40</f>
        <v>0</v>
      </c>
      <c r="O20" s="20">
        <f>'KEEI BAU - Industry'!AE$33*'Machinery Split'!$I8*'Machinery Split'!$D$40</f>
        <v>0</v>
      </c>
      <c r="P20" s="20">
        <f>'KEEI BAU - Industry'!AF$33*'Machinery Split'!$I8*'Machinery Split'!$D$40</f>
        <v>0</v>
      </c>
      <c r="Q20" s="20">
        <f>'KEEI BAU - Industry'!AG$33*'Machinery Split'!$I8*'Machinery Split'!$D$40</f>
        <v>0</v>
      </c>
      <c r="R20" s="20">
        <f>'KEEI BAU - Industry'!AH$33*'Machinery Split'!$I8*'Machinery Split'!$D$40</f>
        <v>0</v>
      </c>
      <c r="S20" s="20">
        <f>'KEEI BAU - Industry'!AI$33*'Machinery Split'!$I8*'Machinery Split'!$D$40</f>
        <v>0</v>
      </c>
      <c r="T20" s="20">
        <f>'KEEI BAU - Industry'!AJ$33*'Machinery Split'!$I8*'Machinery Split'!$D$40</f>
        <v>0</v>
      </c>
      <c r="U20" s="20">
        <f>'KEEI BAU - Industry'!AK$33*'Machinery Split'!$I8*'Machinery Split'!$D$40</f>
        <v>0</v>
      </c>
      <c r="V20" s="20">
        <f>'KEEI BAU - Industry'!AL$33*'Machinery Split'!$I8*'Machinery Split'!$D$40</f>
        <v>0</v>
      </c>
      <c r="W20" s="20">
        <f>'KEEI BAU - Industry'!AM$33*'Machinery Split'!$I8*'Machinery Split'!$D$40</f>
        <v>0</v>
      </c>
      <c r="X20" s="20">
        <f>'KEEI BAU - Industry'!AN$33*'Machinery Split'!$I8*'Machinery Split'!$D$40</f>
        <v>0</v>
      </c>
      <c r="Y20" s="20">
        <f>'KEEI BAU - Industry'!AO$33*'Machinery Split'!$I8*'Machinery Split'!$D$40</f>
        <v>0</v>
      </c>
      <c r="Z20" s="20">
        <f>'KEEI BAU - Industry'!AP$33*'Machinery Split'!$I8*'Machinery Split'!$D$40</f>
        <v>0</v>
      </c>
      <c r="AA20" s="20">
        <f>'KEEI BAU - Industry'!AQ$33*'Machinery Split'!$I8*'Machinery Split'!$D$40</f>
        <v>0</v>
      </c>
      <c r="AB20" s="20">
        <f>'KEEI BAU - Industry'!AR$33*'Machinery Split'!$I8*'Machinery Split'!$D$40</f>
        <v>0</v>
      </c>
      <c r="AC20" s="20">
        <f>'KEEI BAU - Industry'!AS$33*'Machinery Split'!$I8*'Machinery Split'!$D$40</f>
        <v>0</v>
      </c>
      <c r="AD20" s="20">
        <f>'KEEI BAU - Industry'!AT$33*'Machinery Split'!$I8*'Machinery Split'!$D$40</f>
        <v>0</v>
      </c>
      <c r="AE20" s="20">
        <f>'KEEI BAU - Industry'!AU$33*'Machinery Split'!$I8*'Machinery Split'!$D$40</f>
        <v>0</v>
      </c>
      <c r="AF20" s="20">
        <f>'KEEI BAU - Industry'!AV$33*'Machinery Split'!$I8*'Machinery Split'!$D$40</f>
        <v>0</v>
      </c>
    </row>
    <row r="21" spans="1:33">
      <c r="A21" s="4" t="s">
        <v>21</v>
      </c>
      <c r="B21" s="20">
        <f>'KEEI BAU - Industry'!R$33*'Machinery Split'!$I9*'Machinery Split'!$D$40</f>
        <v>0</v>
      </c>
      <c r="C21" s="20">
        <f>'KEEI BAU - Industry'!S$33*'Machinery Split'!$I9*'Machinery Split'!$D$40</f>
        <v>0</v>
      </c>
      <c r="D21" s="20">
        <f>'KEEI BAU - Industry'!T$33*'Machinery Split'!$I9*'Machinery Split'!$D$40</f>
        <v>0</v>
      </c>
      <c r="E21" s="20">
        <f>'KEEI BAU - Industry'!U$33*'Machinery Split'!$I9*'Machinery Split'!$D$40</f>
        <v>0</v>
      </c>
      <c r="F21" s="20">
        <f>'KEEI BAU - Industry'!V$33*'Machinery Split'!$I9*'Machinery Split'!$D$40</f>
        <v>0</v>
      </c>
      <c r="G21" s="20">
        <f>'KEEI BAU - Industry'!W$33*'Machinery Split'!$I9*'Machinery Split'!$D$40</f>
        <v>0</v>
      </c>
      <c r="H21" s="20">
        <f>'KEEI BAU - Industry'!X$33*'Machinery Split'!$I9*'Machinery Split'!$D$40</f>
        <v>0</v>
      </c>
      <c r="I21" s="20">
        <f>'KEEI BAU - Industry'!Y$33*'Machinery Split'!$I9*'Machinery Split'!$D$40</f>
        <v>0</v>
      </c>
      <c r="J21" s="20">
        <f>'KEEI BAU - Industry'!Z$33*'Machinery Split'!$I9*'Machinery Split'!$D$40</f>
        <v>0</v>
      </c>
      <c r="K21" s="20">
        <f>'KEEI BAU - Industry'!AA$33*'Machinery Split'!$I9*'Machinery Split'!$D$40</f>
        <v>0</v>
      </c>
      <c r="L21" s="20">
        <f>'KEEI BAU - Industry'!AB$33*'Machinery Split'!$I9*'Machinery Split'!$D$40</f>
        <v>0</v>
      </c>
      <c r="M21" s="20">
        <f>'KEEI BAU - Industry'!AC$33*'Machinery Split'!$I9*'Machinery Split'!$D$40</f>
        <v>0</v>
      </c>
      <c r="N21" s="20">
        <f>'KEEI BAU - Industry'!AD$33*'Machinery Split'!$I9*'Machinery Split'!$D$40</f>
        <v>0</v>
      </c>
      <c r="O21" s="20">
        <f>'KEEI BAU - Industry'!AE$33*'Machinery Split'!$I9*'Machinery Split'!$D$40</f>
        <v>0</v>
      </c>
      <c r="P21" s="20">
        <f>'KEEI BAU - Industry'!AF$33*'Machinery Split'!$I9*'Machinery Split'!$D$40</f>
        <v>0</v>
      </c>
      <c r="Q21" s="20">
        <f>'KEEI BAU - Industry'!AG$33*'Machinery Split'!$I9*'Machinery Split'!$D$40</f>
        <v>0</v>
      </c>
      <c r="R21" s="20">
        <f>'KEEI BAU - Industry'!AH$33*'Machinery Split'!$I9*'Machinery Split'!$D$40</f>
        <v>0</v>
      </c>
      <c r="S21" s="20">
        <f>'KEEI BAU - Industry'!AI$33*'Machinery Split'!$I9*'Machinery Split'!$D$40</f>
        <v>0</v>
      </c>
      <c r="T21" s="20">
        <f>'KEEI BAU - Industry'!AJ$33*'Machinery Split'!$I9*'Machinery Split'!$D$40</f>
        <v>0</v>
      </c>
      <c r="U21" s="20">
        <f>'KEEI BAU - Industry'!AK$33*'Machinery Split'!$I9*'Machinery Split'!$D$40</f>
        <v>0</v>
      </c>
      <c r="V21" s="20">
        <f>'KEEI BAU - Industry'!AL$33*'Machinery Split'!$I9*'Machinery Split'!$D$40</f>
        <v>0</v>
      </c>
      <c r="W21" s="20">
        <f>'KEEI BAU - Industry'!AM$33*'Machinery Split'!$I9*'Machinery Split'!$D$40</f>
        <v>0</v>
      </c>
      <c r="X21" s="20">
        <f>'KEEI BAU - Industry'!AN$33*'Machinery Split'!$I9*'Machinery Split'!$D$40</f>
        <v>0</v>
      </c>
      <c r="Y21" s="20">
        <f>'KEEI BAU - Industry'!AO$33*'Machinery Split'!$I9*'Machinery Split'!$D$40</f>
        <v>0</v>
      </c>
      <c r="Z21" s="20">
        <f>'KEEI BAU - Industry'!AP$33*'Machinery Split'!$I9*'Machinery Split'!$D$40</f>
        <v>0</v>
      </c>
      <c r="AA21" s="20">
        <f>'KEEI BAU - Industry'!AQ$33*'Machinery Split'!$I9*'Machinery Split'!$D$40</f>
        <v>0</v>
      </c>
      <c r="AB21" s="20">
        <f>'KEEI BAU - Industry'!AR$33*'Machinery Split'!$I9*'Machinery Split'!$D$40</f>
        <v>0</v>
      </c>
      <c r="AC21" s="20">
        <f>'KEEI BAU - Industry'!AS$33*'Machinery Split'!$I9*'Machinery Split'!$D$40</f>
        <v>0</v>
      </c>
      <c r="AD21" s="20">
        <f>'KEEI BAU - Industry'!AT$33*'Machinery Split'!$I9*'Machinery Split'!$D$40</f>
        <v>0</v>
      </c>
      <c r="AE21" s="20">
        <f>'KEEI BAU - Industry'!AU$33*'Machinery Split'!$I9*'Machinery Split'!$D$40</f>
        <v>0</v>
      </c>
      <c r="AF21" s="20">
        <f>'KEEI BAU - Industry'!AV$33*'Machinery Split'!$I9*'Machinery Split'!$D$40</f>
        <v>0</v>
      </c>
    </row>
    <row r="22" spans="1:33">
      <c r="A22" s="4" t="s">
        <v>22</v>
      </c>
      <c r="B22" s="20">
        <f>'KEEI BAU - Industry'!R$33*'Machinery Split'!$I10*'Machinery Split'!$D$40</f>
        <v>0</v>
      </c>
      <c r="C22" s="20">
        <f>'KEEI BAU - Industry'!S$33*'Machinery Split'!$I10*'Machinery Split'!$D$40</f>
        <v>0</v>
      </c>
      <c r="D22" s="20">
        <f>'KEEI BAU - Industry'!T$33*'Machinery Split'!$I10*'Machinery Split'!$D$40</f>
        <v>0</v>
      </c>
      <c r="E22" s="20">
        <f>'KEEI BAU - Industry'!U$33*'Machinery Split'!$I10*'Machinery Split'!$D$40</f>
        <v>0</v>
      </c>
      <c r="F22" s="20">
        <f>'KEEI BAU - Industry'!V$33*'Machinery Split'!$I10*'Machinery Split'!$D$40</f>
        <v>0</v>
      </c>
      <c r="G22" s="20">
        <f>'KEEI BAU - Industry'!W$33*'Machinery Split'!$I10*'Machinery Split'!$D$40</f>
        <v>0</v>
      </c>
      <c r="H22" s="20">
        <f>'KEEI BAU - Industry'!X$33*'Machinery Split'!$I10*'Machinery Split'!$D$40</f>
        <v>0</v>
      </c>
      <c r="I22" s="20">
        <f>'KEEI BAU - Industry'!Y$33*'Machinery Split'!$I10*'Machinery Split'!$D$40</f>
        <v>0</v>
      </c>
      <c r="J22" s="20">
        <f>'KEEI BAU - Industry'!Z$33*'Machinery Split'!$I10*'Machinery Split'!$D$40</f>
        <v>0</v>
      </c>
      <c r="K22" s="20">
        <f>'KEEI BAU - Industry'!AA$33*'Machinery Split'!$I10*'Machinery Split'!$D$40</f>
        <v>0</v>
      </c>
      <c r="L22" s="20">
        <f>'KEEI BAU - Industry'!AB$33*'Machinery Split'!$I10*'Machinery Split'!$D$40</f>
        <v>0</v>
      </c>
      <c r="M22" s="20">
        <f>'KEEI BAU - Industry'!AC$33*'Machinery Split'!$I10*'Machinery Split'!$D$40</f>
        <v>0</v>
      </c>
      <c r="N22" s="20">
        <f>'KEEI BAU - Industry'!AD$33*'Machinery Split'!$I10*'Machinery Split'!$D$40</f>
        <v>0</v>
      </c>
      <c r="O22" s="20">
        <f>'KEEI BAU - Industry'!AE$33*'Machinery Split'!$I10*'Machinery Split'!$D$40</f>
        <v>0</v>
      </c>
      <c r="P22" s="20">
        <f>'KEEI BAU - Industry'!AF$33*'Machinery Split'!$I10*'Machinery Split'!$D$40</f>
        <v>0</v>
      </c>
      <c r="Q22" s="20">
        <f>'KEEI BAU - Industry'!AG$33*'Machinery Split'!$I10*'Machinery Split'!$D$40</f>
        <v>0</v>
      </c>
      <c r="R22" s="20">
        <f>'KEEI BAU - Industry'!AH$33*'Machinery Split'!$I10*'Machinery Split'!$D$40</f>
        <v>0</v>
      </c>
      <c r="S22" s="20">
        <f>'KEEI BAU - Industry'!AI$33*'Machinery Split'!$I10*'Machinery Split'!$D$40</f>
        <v>0</v>
      </c>
      <c r="T22" s="20">
        <f>'KEEI BAU - Industry'!AJ$33*'Machinery Split'!$I10*'Machinery Split'!$D$40</f>
        <v>0</v>
      </c>
      <c r="U22" s="20">
        <f>'KEEI BAU - Industry'!AK$33*'Machinery Split'!$I10*'Machinery Split'!$D$40</f>
        <v>0</v>
      </c>
      <c r="V22" s="20">
        <f>'KEEI BAU - Industry'!AL$33*'Machinery Split'!$I10*'Machinery Split'!$D$40</f>
        <v>0</v>
      </c>
      <c r="W22" s="20">
        <f>'KEEI BAU - Industry'!AM$33*'Machinery Split'!$I10*'Machinery Split'!$D$40</f>
        <v>0</v>
      </c>
      <c r="X22" s="20">
        <f>'KEEI BAU - Industry'!AN$33*'Machinery Split'!$I10*'Machinery Split'!$D$40</f>
        <v>0</v>
      </c>
      <c r="Y22" s="20">
        <f>'KEEI BAU - Industry'!AO$33*'Machinery Split'!$I10*'Machinery Split'!$D$40</f>
        <v>0</v>
      </c>
      <c r="Z22" s="20">
        <f>'KEEI BAU - Industry'!AP$33*'Machinery Split'!$I10*'Machinery Split'!$D$40</f>
        <v>0</v>
      </c>
      <c r="AA22" s="20">
        <f>'KEEI BAU - Industry'!AQ$33*'Machinery Split'!$I10*'Machinery Split'!$D$40</f>
        <v>0</v>
      </c>
      <c r="AB22" s="20">
        <f>'KEEI BAU - Industry'!AR$33*'Machinery Split'!$I10*'Machinery Split'!$D$40</f>
        <v>0</v>
      </c>
      <c r="AC22" s="20">
        <f>'KEEI BAU - Industry'!AS$33*'Machinery Split'!$I10*'Machinery Split'!$D$40</f>
        <v>0</v>
      </c>
      <c r="AD22" s="20">
        <f>'KEEI BAU - Industry'!AT$33*'Machinery Split'!$I10*'Machinery Split'!$D$40</f>
        <v>0</v>
      </c>
      <c r="AE22" s="20">
        <f>'KEEI BAU - Industry'!AU$33*'Machinery Split'!$I10*'Machinery Split'!$D$40</f>
        <v>0</v>
      </c>
      <c r="AF22" s="20">
        <f>'KEEI BAU - Industry'!AV$33*'Machinery Split'!$I10*'Machinery Split'!$D$40</f>
        <v>0</v>
      </c>
    </row>
    <row r="23" spans="1:33">
      <c r="A23" s="4" t="s">
        <v>23</v>
      </c>
      <c r="B23" s="185">
        <f>'KEEI BAU - Industry'!R$37*'Others Split'!$D$46*'Others Split'!$I$14</f>
        <v>12777702449.615871</v>
      </c>
      <c r="C23" s="185">
        <f>'KEEI BAU - Industry'!S$37*'Others Split'!$D$46*'Others Split'!$I$14</f>
        <v>12895794542.491375</v>
      </c>
      <c r="D23" s="185">
        <f>'KEEI BAU - Industry'!T$37*'Others Split'!$D$46*'Others Split'!$I$14</f>
        <v>13013886635.366827</v>
      </c>
      <c r="E23" s="185">
        <f>'KEEI BAU - Industry'!U$37*'Others Split'!$D$46*'Others Split'!$I$14</f>
        <v>13131978728.242331</v>
      </c>
      <c r="F23" s="185">
        <f>'KEEI BAU - Industry'!V$37*'Others Split'!$D$46*'Others Split'!$I$14</f>
        <v>13250070821.117834</v>
      </c>
      <c r="G23" s="185">
        <f>'KEEI BAU - Industry'!W$37*'Others Split'!$D$46*'Others Split'!$I$14</f>
        <v>13368162913.993282</v>
      </c>
      <c r="H23" s="185">
        <f>'KEEI BAU - Industry'!X$37*'Others Split'!$D$46*'Others Split'!$I$14</f>
        <v>13491536117.645359</v>
      </c>
      <c r="I23" s="185">
        <f>'KEEI BAU - Industry'!Y$37*'Others Split'!$D$46*'Others Split'!$I$14</f>
        <v>13614909321.297457</v>
      </c>
      <c r="J23" s="185">
        <f>'KEEI BAU - Industry'!Z$37*'Others Split'!$D$46*'Others Split'!$I$14</f>
        <v>13738282524.949505</v>
      </c>
      <c r="K23" s="185">
        <f>'KEEI BAU - Industry'!AA$37*'Others Split'!$D$46*'Others Split'!$I$14</f>
        <v>13861655728.601603</v>
      </c>
      <c r="L23" s="185">
        <f>'KEEI BAU - Industry'!AB$37*'Others Split'!$D$46*'Others Split'!$I$14</f>
        <v>13985028932.253653</v>
      </c>
      <c r="M23" s="185">
        <f>'KEEI BAU - Industry'!AC$37*'Others Split'!$D$46*'Others Split'!$I$14</f>
        <v>14072742771.394981</v>
      </c>
      <c r="N23" s="185">
        <f>'KEEI BAU - Industry'!AD$37*'Others Split'!$D$46*'Others Split'!$I$14</f>
        <v>14160456610.536312</v>
      </c>
      <c r="O23" s="185">
        <f>'KEEI BAU - Industry'!AE$37*'Others Split'!$D$46*'Others Split'!$I$14</f>
        <v>14248170449.677643</v>
      </c>
      <c r="P23" s="185">
        <f>'KEEI BAU - Industry'!AF$37*'Others Split'!$D$46*'Others Split'!$I$14</f>
        <v>14335884288.818974</v>
      </c>
      <c r="Q23" s="185">
        <f>'KEEI BAU - Industry'!AG$37*'Others Split'!$D$46*'Others Split'!$I$14</f>
        <v>14423598127.960281</v>
      </c>
      <c r="R23" s="185">
        <f>'KEEI BAU - Industry'!AH$37*'Others Split'!$D$46*'Others Split'!$I$14</f>
        <v>14492457590.463774</v>
      </c>
      <c r="S23" s="185">
        <f>'KEEI BAU - Industry'!AI$37*'Others Split'!$D$46*'Others Split'!$I$14</f>
        <v>14561317052.967239</v>
      </c>
      <c r="T23" s="185">
        <f>'KEEI BAU - Industry'!AJ$37*'Others Split'!$D$46*'Others Split'!$I$14</f>
        <v>14630176515.47073</v>
      </c>
      <c r="U23" s="185">
        <f>'KEEI BAU - Industry'!AK$37*'Others Split'!$D$46*'Others Split'!$I$14</f>
        <v>14699035977.974197</v>
      </c>
      <c r="V23" s="185">
        <f>'KEEI BAU - Industry'!AL$37*'Others Split'!$D$46*'Others Split'!$I$14</f>
        <v>14767895440.47765</v>
      </c>
      <c r="W23" s="185">
        <f>'KEEI BAU - Industry'!AM$37*'Others Split'!$D$46*'Others Split'!$I$14</f>
        <v>14861894071.831591</v>
      </c>
      <c r="X23" s="185">
        <f>'KEEI BAU - Industry'!AN$37*'Others Split'!$D$46*'Others Split'!$I$14</f>
        <v>14938752360.787493</v>
      </c>
      <c r="Y23" s="185">
        <f>'KEEI BAU - Industry'!AO$37*'Others Split'!$D$46*'Others Split'!$I$14</f>
        <v>15015610649.743397</v>
      </c>
      <c r="Z23" s="185">
        <f>'KEEI BAU - Industry'!AP$37*'Others Split'!$D$46*'Others Split'!$I$14</f>
        <v>15092468938.699295</v>
      </c>
      <c r="AA23" s="185">
        <f>'KEEI BAU - Industry'!AQ$37*'Others Split'!$D$46*'Others Split'!$I$14</f>
        <v>15169327227.655197</v>
      </c>
      <c r="AB23" s="185">
        <f>'KEEI BAU - Industry'!AR$37*'Others Split'!$D$46*'Others Split'!$I$14</f>
        <v>15246185516.611073</v>
      </c>
      <c r="AC23" s="185">
        <f>'KEEI BAU - Industry'!AS$37*'Others Split'!$D$46*'Others Split'!$I$14</f>
        <v>15323043805.566975</v>
      </c>
      <c r="AD23" s="185">
        <f>'KEEI BAU - Industry'!AT$37*'Others Split'!$D$46*'Others Split'!$I$14</f>
        <v>15399902094.522875</v>
      </c>
      <c r="AE23" s="185">
        <f>'KEEI BAU - Industry'!AU$37*'Others Split'!$D$46*'Others Split'!$I$14</f>
        <v>15476760383.478777</v>
      </c>
      <c r="AF23" s="185">
        <f>'KEEI BAU - Industry'!AV$37*'Others Split'!$D$46*'Others Split'!$I$14</f>
        <v>15553618672.434679</v>
      </c>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185">
        <f>'Water and Waste'!D34*(1+'Water and Waste'!D40)*(1+'Water and Waste'!E40)</f>
        <v>355814807.14605391</v>
      </c>
      <c r="C25" s="185">
        <f>B25*(1+'Water and Waste'!F40)</f>
        <v>356170621.95319992</v>
      </c>
      <c r="D25" s="185">
        <f>C25*(1+'Water and Waste'!G40)</f>
        <v>356526792.57515311</v>
      </c>
      <c r="E25" s="185">
        <f>D25*(1+'Water and Waste'!H40)</f>
        <v>356883319.36772823</v>
      </c>
      <c r="F25" s="185">
        <f>E25*(1+'Water and Waste'!I40)</f>
        <v>357240202.68709594</v>
      </c>
      <c r="G25" s="185">
        <f>F25*(1+'Water and Waste'!J40)</f>
        <v>357597442.88978302</v>
      </c>
      <c r="H25" s="185">
        <f>G25*(1+'Water and Waste'!K40)</f>
        <v>357955040.33267277</v>
      </c>
      <c r="I25" s="185">
        <f>H25*(1+'Water and Waste'!L40)</f>
        <v>358312995.37300539</v>
      </c>
      <c r="J25" s="185">
        <f>I25*(1+'Water and Waste'!M40)</f>
        <v>358671308.36837834</v>
      </c>
      <c r="K25" s="185">
        <f>J25*(1+'Water and Waste'!N40)</f>
        <v>359029979.67674667</v>
      </c>
      <c r="L25" s="185">
        <f>K25*(1+'Water and Waste'!O40)</f>
        <v>359389009.65642339</v>
      </c>
      <c r="M25" s="185">
        <f>L25*(1+'Water and Waste'!P40)</f>
        <v>359748398.66607976</v>
      </c>
      <c r="N25" s="185">
        <f>M25*(1+'Water and Waste'!Q40)</f>
        <v>360108147.06474578</v>
      </c>
      <c r="O25" s="185">
        <f>N25*(1+'Water and Waste'!R40)</f>
        <v>360468255.21181047</v>
      </c>
      <c r="P25" s="185">
        <f>O25*(1+'Water and Waste'!S40)</f>
        <v>360828723.46702224</v>
      </c>
      <c r="Q25" s="185">
        <f>P25*(1+'Water and Waste'!T40)</f>
        <v>361189552.19048923</v>
      </c>
      <c r="R25" s="185">
        <f>Q25*(1+'Water and Waste'!U40)</f>
        <v>361550741.74267966</v>
      </c>
      <c r="S25" s="185">
        <f>R25*(1+'Water and Waste'!V40)</f>
        <v>361912292.48442227</v>
      </c>
      <c r="T25" s="185">
        <f>S25*(1+'Water and Waste'!W40)</f>
        <v>362274204.77690667</v>
      </c>
      <c r="U25" s="185">
        <f>T25*(1+'Water and Waste'!X40)</f>
        <v>362636478.98168355</v>
      </c>
      <c r="V25" s="185">
        <f>U25*(1+'Water and Waste'!Y40)</f>
        <v>362999115.46066517</v>
      </c>
      <c r="W25" s="185">
        <f>V25*(1+'Water and Waste'!Z40)</f>
        <v>361184119.88336182</v>
      </c>
      <c r="X25" s="185">
        <f>W25*(1+'Water and Waste'!AA40)</f>
        <v>359378199.28394502</v>
      </c>
      <c r="Y25" s="185">
        <f>X25*(1+'Water and Waste'!AB40)</f>
        <v>357581308.2875253</v>
      </c>
      <c r="Z25" s="185">
        <f>Y25*(1+'Water and Waste'!AC40)</f>
        <v>355793401.74608767</v>
      </c>
      <c r="AA25" s="185">
        <f>Z25*(1+'Water and Waste'!AD40)</f>
        <v>354014434.73735726</v>
      </c>
      <c r="AB25" s="185">
        <f>AA25*(1+'Water and Waste'!AE40)</f>
        <v>352244362.56367046</v>
      </c>
      <c r="AC25" s="185">
        <f>AB25*(1+'Water and Waste'!AF40)</f>
        <v>350483140.75085211</v>
      </c>
      <c r="AD25" s="185">
        <f>AC25*(1+'Water and Waste'!AG40)</f>
        <v>348730725.04709786</v>
      </c>
      <c r="AE25" s="185">
        <f>AD25*(1+'Water and Waste'!AH40)</f>
        <v>346987071.42186236</v>
      </c>
      <c r="AF25" s="185">
        <f>AE25*(1+'Water and Waste'!AI40)</f>
        <v>345252136.064753</v>
      </c>
    </row>
    <row r="26" spans="1:33">
      <c r="A26" s="4" t="s">
        <v>26</v>
      </c>
      <c r="B26" s="185">
        <f>'KEEI BAU - Industry'!R$37*'Others Split'!$D$46*'Others Split'!$I$15</f>
        <v>45640310580.538933</v>
      </c>
      <c r="C26" s="185">
        <f>'KEEI BAU - Industry'!S$37*'Others Split'!$D$46*'Others Split'!$I$15</f>
        <v>46062120355.590149</v>
      </c>
      <c r="D26" s="185">
        <f>'KEEI BAU - Industry'!T$37*'Others Split'!$D$46*'Others Split'!$I$15</f>
        <v>46483930130.641182</v>
      </c>
      <c r="E26" s="185">
        <f>'KEEI BAU - Industry'!U$37*'Others Split'!$D$46*'Others Split'!$I$15</f>
        <v>46905739905.692398</v>
      </c>
      <c r="F26" s="185">
        <f>'KEEI BAU - Industry'!V$37*'Others Split'!$D$46*'Others Split'!$I$15</f>
        <v>47327549680.743607</v>
      </c>
      <c r="G26" s="185">
        <f>'KEEI BAU - Industry'!W$37*'Others Split'!$D$46*'Others Split'!$I$15</f>
        <v>47749359455.794624</v>
      </c>
      <c r="H26" s="185">
        <f>'KEEI BAU - Industry'!X$37*'Others Split'!$D$46*'Others Split'!$I$15</f>
        <v>48190032679.654694</v>
      </c>
      <c r="I26" s="185">
        <f>'KEEI BAU - Industry'!Y$37*'Others Split'!$D$46*'Others Split'!$I$15</f>
        <v>48630705903.514832</v>
      </c>
      <c r="J26" s="185">
        <f>'KEEI BAU - Industry'!Z$37*'Others Split'!$D$46*'Others Split'!$I$15</f>
        <v>49071379127.374786</v>
      </c>
      <c r="K26" s="185">
        <f>'KEEI BAU - Industry'!AA$37*'Others Split'!$D$46*'Others Split'!$I$15</f>
        <v>49512052351.234932</v>
      </c>
      <c r="L26" s="185">
        <f>'KEEI BAU - Industry'!AB$37*'Others Split'!$D$46*'Others Split'!$I$15</f>
        <v>49952725575.094894</v>
      </c>
      <c r="M26" s="185">
        <f>'KEEI BAU - Industry'!AC$37*'Others Split'!$D$46*'Others Split'!$I$15</f>
        <v>50266028132.922264</v>
      </c>
      <c r="N26" s="185">
        <f>'KEEI BAU - Industry'!AD$37*'Others Split'!$D$46*'Others Split'!$I$15</f>
        <v>50579330690.749641</v>
      </c>
      <c r="O26" s="185">
        <f>'KEEI BAU - Industry'!AE$37*'Others Split'!$D$46*'Others Split'!$I$15</f>
        <v>50892633248.577019</v>
      </c>
      <c r="P26" s="185">
        <f>'KEEI BAU - Industry'!AF$37*'Others Split'!$D$46*'Others Split'!$I$15</f>
        <v>51205935806.404396</v>
      </c>
      <c r="Q26" s="185">
        <f>'KEEI BAU - Industry'!AG$37*'Others Split'!$D$46*'Others Split'!$I$15</f>
        <v>51519238364.231689</v>
      </c>
      <c r="R26" s="185">
        <f>'KEEI BAU - Industry'!AH$37*'Others Split'!$D$46*'Others Split'!$I$15</f>
        <v>51765195512.432678</v>
      </c>
      <c r="S26" s="185">
        <f>'KEEI BAU - Industry'!AI$37*'Others Split'!$D$46*'Others Split'!$I$15</f>
        <v>52011152660.633575</v>
      </c>
      <c r="T26" s="185">
        <f>'KEEI BAU - Industry'!AJ$37*'Others Split'!$D$46*'Others Split'!$I$15</f>
        <v>52257109808.834564</v>
      </c>
      <c r="U26" s="185">
        <f>'KEEI BAU - Industry'!AK$37*'Others Split'!$D$46*'Others Split'!$I$15</f>
        <v>52503066957.035469</v>
      </c>
      <c r="V26" s="185">
        <f>'KEEI BAU - Industry'!AL$37*'Others Split'!$D$46*'Others Split'!$I$15</f>
        <v>52749024105.236313</v>
      </c>
      <c r="W26" s="185">
        <f>'KEEI BAU - Industry'!AM$37*'Others Split'!$D$46*'Others Split'!$I$15</f>
        <v>53084775132.939148</v>
      </c>
      <c r="X26" s="185">
        <f>'KEEI BAU - Industry'!AN$37*'Others Split'!$D$46*'Others Split'!$I$15</f>
        <v>53359303060.981613</v>
      </c>
      <c r="Y26" s="185">
        <f>'KEEI BAU - Industry'!AO$37*'Others Split'!$D$46*'Others Split'!$I$15</f>
        <v>53633830989.024078</v>
      </c>
      <c r="Z26" s="185">
        <f>'KEEI BAU - Industry'!AP$37*'Others Split'!$D$46*'Others Split'!$I$15</f>
        <v>53908358917.066536</v>
      </c>
      <c r="AA26" s="185">
        <f>'KEEI BAU - Industry'!AQ$37*'Others Split'!$D$46*'Others Split'!$I$15</f>
        <v>54182886845.109001</v>
      </c>
      <c r="AB26" s="185">
        <f>'KEEI BAU - Industry'!AR$37*'Others Split'!$D$46*'Others Split'!$I$15</f>
        <v>54457414773.151367</v>
      </c>
      <c r="AC26" s="185">
        <f>'KEEI BAU - Industry'!AS$37*'Others Split'!$D$46*'Others Split'!$I$15</f>
        <v>54731942701.193832</v>
      </c>
      <c r="AD26" s="185">
        <f>'KEEI BAU - Industry'!AT$37*'Others Split'!$D$46*'Others Split'!$I$15</f>
        <v>55006470629.23629</v>
      </c>
      <c r="AE26" s="185">
        <f>'KEEI BAU - Industry'!AU$37*'Others Split'!$D$46*'Others Split'!$I$15</f>
        <v>55280998557.278755</v>
      </c>
      <c r="AF26" s="185">
        <f>'KEEI BAU - Industry'!AV$37*'Others Split'!$D$46*'Others Split'!$I$15</f>
        <v>55555526485.32122</v>
      </c>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sheetData>
  <phoneticPr fontId="35" type="noConversion"/>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26"/>
  <sheetViews>
    <sheetView zoomScale="55" zoomScaleNormal="55" workbookViewId="0">
      <selection activeCell="B25" sqref="B25:AF25"/>
    </sheetView>
  </sheetViews>
  <sheetFormatPr defaultColWidth="9.08203125" defaultRowHeight="17"/>
  <cols>
    <col min="1" max="1" width="39.9140625" style="4" customWidth="1"/>
    <col min="2" max="33" width="11" style="4" customWidth="1"/>
    <col min="34"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85">
        <f>'KEEI BAU - Industry'!R37*'Others Split'!$D$47*'Others Split'!$L$6</f>
        <v>2483882476.9494801</v>
      </c>
      <c r="C2" s="185">
        <f>'KEEI BAU - Industry'!S37*'Others Split'!$D$47*'Others Split'!$L$6</f>
        <v>2506838628.9898319</v>
      </c>
      <c r="D2" s="185">
        <f>'KEEI BAU - Industry'!T37*'Others Split'!$D$47*'Others Split'!$L$6</f>
        <v>2529794781.0301733</v>
      </c>
      <c r="E2" s="185">
        <f>'KEEI BAU - Industry'!U37*'Others Split'!$D$47*'Others Split'!$L$6</f>
        <v>2552750933.0705252</v>
      </c>
      <c r="F2" s="185">
        <f>'KEEI BAU - Industry'!V37*'Others Split'!$D$47*'Others Split'!$L$6</f>
        <v>2575707085.1108761</v>
      </c>
      <c r="G2" s="185">
        <f>'KEEI BAU - Industry'!W37*'Others Split'!$D$47*'Others Split'!$L$6</f>
        <v>2598663237.151217</v>
      </c>
      <c r="H2" s="185">
        <f>'KEEI BAU - Industry'!X37*'Others Split'!$D$47*'Others Split'!$L$6</f>
        <v>2622645994.6058431</v>
      </c>
      <c r="I2" s="185">
        <f>'KEEI BAU - Industry'!Y37*'Others Split'!$D$47*'Others Split'!$L$6</f>
        <v>2646628752.0604725</v>
      </c>
      <c r="J2" s="185">
        <f>'KEEI BAU - Industry'!Z37*'Others Split'!$D$47*'Others Split'!$L$6</f>
        <v>2670611509.5150924</v>
      </c>
      <c r="K2" s="185">
        <f>'KEEI BAU - Industry'!AA37*'Others Split'!$D$47*'Others Split'!$L$6</f>
        <v>2694594266.9697223</v>
      </c>
      <c r="L2" s="185">
        <f>'KEEI BAU - Industry'!AB37*'Others Split'!$D$47*'Others Split'!$L$6</f>
        <v>2718577024.4243426</v>
      </c>
      <c r="M2" s="185">
        <f>'KEEI BAU - Industry'!AC37*'Others Split'!$D$47*'Others Split'!$L$6</f>
        <v>2735627888.5282927</v>
      </c>
      <c r="N2" s="185">
        <f>'KEEI BAU - Industry'!AD37*'Others Split'!$D$47*'Others Split'!$L$6</f>
        <v>2752678752.6322432</v>
      </c>
      <c r="O2" s="185">
        <f>'KEEI BAU - Industry'!AE37*'Others Split'!$D$47*'Others Split'!$L$6</f>
        <v>2769729616.7361941</v>
      </c>
      <c r="P2" s="185">
        <f>'KEEI BAU - Industry'!AF37*'Others Split'!$D$47*'Others Split'!$L$6</f>
        <v>2786780480.8401446</v>
      </c>
      <c r="Q2" s="185">
        <f>'KEEI BAU - Industry'!AG37*'Others Split'!$D$47*'Others Split'!$L$6</f>
        <v>2803831344.9440908</v>
      </c>
      <c r="R2" s="185">
        <f>'KEEI BAU - Industry'!AH37*'Others Split'!$D$47*'Others Split'!$L$6</f>
        <v>2817217070.0350461</v>
      </c>
      <c r="S2" s="185">
        <f>'KEEI BAU - Industry'!AI37*'Others Split'!$D$47*'Others Split'!$L$6</f>
        <v>2830602795.1259961</v>
      </c>
      <c r="T2" s="185">
        <f>'KEEI BAU - Industry'!AJ37*'Others Split'!$D$47*'Others Split'!$L$6</f>
        <v>2843988520.2169514</v>
      </c>
      <c r="U2" s="185">
        <f>'KEEI BAU - Industry'!AK37*'Others Split'!$D$47*'Others Split'!$L$6</f>
        <v>2857374245.3079019</v>
      </c>
      <c r="V2" s="185">
        <f>'KEEI BAU - Industry'!AL37*'Others Split'!$D$47*'Others Split'!$L$6</f>
        <v>2870759970.398849</v>
      </c>
      <c r="W2" s="185">
        <f>'KEEI BAU - Industry'!AM37*'Others Split'!$D$47*'Others Split'!$L$6</f>
        <v>2889032547.5071311</v>
      </c>
      <c r="X2" s="185">
        <f>'KEEI BAU - Industry'!AN37*'Others Split'!$D$47*'Others Split'!$L$6</f>
        <v>2903973180.0581441</v>
      </c>
      <c r="Y2" s="185">
        <f>'KEEI BAU - Industry'!AO37*'Others Split'!$D$47*'Others Split'!$L$6</f>
        <v>2918913812.6091561</v>
      </c>
      <c r="Z2" s="185">
        <f>'KEEI BAU - Industry'!AP37*'Others Split'!$D$47*'Others Split'!$L$6</f>
        <v>2933854445.1601686</v>
      </c>
      <c r="AA2" s="185">
        <f>'KEEI BAU - Industry'!AQ37*'Others Split'!$D$47*'Others Split'!$L$6</f>
        <v>2948795077.7111812</v>
      </c>
      <c r="AB2" s="185">
        <f>'KEEI BAU - Industry'!AR37*'Others Split'!$D$47*'Others Split'!$L$6</f>
        <v>2963735710.2621884</v>
      </c>
      <c r="AC2" s="185">
        <f>'KEEI BAU - Industry'!AS37*'Others Split'!$D$47*'Others Split'!$L$6</f>
        <v>2978676342.813201</v>
      </c>
      <c r="AD2" s="185">
        <f>'KEEI BAU - Industry'!AT37*'Others Split'!$D$47*'Others Split'!$L$6</f>
        <v>2993616975.3642139</v>
      </c>
      <c r="AE2" s="185">
        <f>'KEEI BAU - Industry'!AU37*'Others Split'!$D$47*'Others Split'!$L$6</f>
        <v>3008557607.915226</v>
      </c>
      <c r="AF2" s="185">
        <f>'KEEI BAU - Industry'!AV37*'Others Split'!$D$47*'Others Split'!$L$6</f>
        <v>3023498240.466239</v>
      </c>
    </row>
    <row r="3" spans="1:35">
      <c r="A3" s="4" t="s">
        <v>3</v>
      </c>
      <c r="B3" s="185">
        <f>-SUM('2019 KESIS Energy Balance'!AF36:AH36)*'KEEI BAU - Industry'!$A$44/1000*(1+'KEEI BAU - Coal Supply'!R9)</f>
        <v>15168943.074454611</v>
      </c>
      <c r="C3" s="185">
        <f>B3*(1+'KEEI BAU - Coal Supply'!S9)</f>
        <v>15347665.527729223</v>
      </c>
      <c r="D3" s="185">
        <f>C3*(1+'KEEI BAU - Coal Supply'!T9)</f>
        <v>15526387.981003901</v>
      </c>
      <c r="E3" s="185">
        <f>D3*(1+'KEEI BAU - Coal Supply'!U9)</f>
        <v>15705110.434278512</v>
      </c>
      <c r="F3" s="185">
        <f>E3*(1+'KEEI BAU - Coal Supply'!V9)</f>
        <v>15883832.887553124</v>
      </c>
      <c r="G3" s="185">
        <f>F3*(1+'KEEI BAU - Coal Supply'!W9)</f>
        <v>16062555.340827791</v>
      </c>
      <c r="H3" s="185">
        <f>G3*(1+'KEEI BAU - Coal Supply'!X9)</f>
        <v>16125424.425156364</v>
      </c>
      <c r="I3" s="185">
        <f>H3*(1+'KEEI BAU - Coal Supply'!Y9)</f>
        <v>16188293.509484943</v>
      </c>
      <c r="J3" s="185">
        <f>I3*(1+'KEEI BAU - Coal Supply'!Z9)</f>
        <v>16251162.593813522</v>
      </c>
      <c r="K3" s="185">
        <f>J3*(1+'KEEI BAU - Coal Supply'!AA9)</f>
        <v>16314031.678142099</v>
      </c>
      <c r="L3" s="185">
        <f>K3*(1+'KEEI BAU - Coal Supply'!AB9)</f>
        <v>16376900.762470681</v>
      </c>
      <c r="M3" s="185">
        <f>L3*(1+'KEEI BAU - Coal Supply'!AC9)</f>
        <v>16317860.572891874</v>
      </c>
      <c r="N3" s="185">
        <f>M3*(1+'KEEI BAU - Coal Supply'!AD9)</f>
        <v>16258820.383313037</v>
      </c>
      <c r="O3" s="185">
        <f>N3*(1+'KEEI BAU - Coal Supply'!AE9)</f>
        <v>16199780.193734219</v>
      </c>
      <c r="P3" s="185">
        <f>O3*(1+'KEEI BAU - Coal Supply'!AF9)</f>
        <v>16140740.004155399</v>
      </c>
      <c r="Q3" s="185">
        <f>P3*(1+'KEEI BAU - Coal Supply'!AG9)</f>
        <v>16081699.81457657</v>
      </c>
      <c r="R3" s="185">
        <f>Q3*(1+'KEEI BAU - Coal Supply'!AH9)</f>
        <v>15750602.978403445</v>
      </c>
      <c r="S3" s="185">
        <f>R3*(1+'KEEI BAU - Coal Supply'!AI9)</f>
        <v>15419506.14223038</v>
      </c>
      <c r="T3" s="185">
        <f>S3*(1+'KEEI BAU - Coal Supply'!AJ9)</f>
        <v>15088409.306057315</v>
      </c>
      <c r="U3" s="185">
        <f>T3*(1+'KEEI BAU - Coal Supply'!AK9)</f>
        <v>14757312.46988425</v>
      </c>
      <c r="V3" s="185">
        <f>U3*(1+'KEEI BAU - Coal Supply'!AL9)</f>
        <v>14426215.633711219</v>
      </c>
      <c r="W3" s="185">
        <f>V3*(1+'KEEI BAU - Coal Supply'!AM9)</f>
        <v>14457860.992997047</v>
      </c>
      <c r="X3" s="185">
        <f>W3*(1+'KEEI BAU - Coal Supply'!AN9)</f>
        <v>14242182.128106384</v>
      </c>
      <c r="Y3" s="185">
        <f>X3*(1+'KEEI BAU - Coal Supply'!AO9)</f>
        <v>14026503.263215721</v>
      </c>
      <c r="Z3" s="185">
        <f>Y3*(1+'KEEI BAU - Coal Supply'!AP9)</f>
        <v>13810824.398325056</v>
      </c>
      <c r="AA3" s="185">
        <f>Z3*(1+'KEEI BAU - Coal Supply'!AQ9)</f>
        <v>13595145.533434393</v>
      </c>
      <c r="AB3" s="185">
        <f>AA3*(1+'KEEI BAU - Coal Supply'!AR9)</f>
        <v>13379466.66854373</v>
      </c>
      <c r="AC3" s="185">
        <f>AB3*(1+'KEEI BAU - Coal Supply'!AS9)</f>
        <v>13163787.803653065</v>
      </c>
      <c r="AD3" s="185">
        <f>AC3*(1+'KEEI BAU - Coal Supply'!AT9)</f>
        <v>12948108.938762402</v>
      </c>
      <c r="AE3" s="185">
        <f>AD3*(1+'KEEI BAU - Coal Supply'!AU9)</f>
        <v>12732430.073871739</v>
      </c>
      <c r="AF3" s="185">
        <f>AE3*(1+'KEEI BAU - Coal Supply'!AV9)</f>
        <v>12516751.208981076</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185">
        <f>'KEEI BAU - Industry'!R$37*'Others Split'!$D$47*'Others Split'!$L$7</f>
        <v>325839239.95910376</v>
      </c>
      <c r="C5" s="185">
        <f>'KEEI BAU - Industry'!S$37*'Others Split'!$D$47*'Others Split'!$L$7</f>
        <v>328850660.66947502</v>
      </c>
      <c r="D5" s="185">
        <f>'KEEI BAU - Industry'!T$37*'Others Split'!$D$47*'Others Split'!$L$7</f>
        <v>331862081.37984484</v>
      </c>
      <c r="E5" s="185">
        <f>'KEEI BAU - Industry'!U$37*'Others Split'!$D$47*'Others Split'!$L$7</f>
        <v>334873502.0902161</v>
      </c>
      <c r="F5" s="185">
        <f>'KEEI BAU - Industry'!V$37*'Others Split'!$D$47*'Others Split'!$L$7</f>
        <v>337884922.80058724</v>
      </c>
      <c r="G5" s="185">
        <f>'KEEI BAU - Industry'!W$37*'Others Split'!$D$47*'Others Split'!$L$7</f>
        <v>340896343.510957</v>
      </c>
      <c r="H5" s="185">
        <f>'KEEI BAU - Industry'!X$37*'Others Split'!$D$47*'Others Split'!$L$7</f>
        <v>344042435.78128701</v>
      </c>
      <c r="I5" s="185">
        <f>'KEEI BAU - Industry'!Y$37*'Others Split'!$D$47*'Others Split'!$L$7</f>
        <v>347188528.0516175</v>
      </c>
      <c r="J5" s="185">
        <f>'KEEI BAU - Industry'!Z$37*'Others Split'!$D$47*'Others Split'!$L$7</f>
        <v>350334620.32194668</v>
      </c>
      <c r="K5" s="185">
        <f>'KEEI BAU - Industry'!AA$37*'Others Split'!$D$47*'Others Split'!$L$7</f>
        <v>353480712.59227711</v>
      </c>
      <c r="L5" s="185">
        <f>'KEEI BAU - Industry'!AB$37*'Others Split'!$D$47*'Others Split'!$L$7</f>
        <v>356626804.86260641</v>
      </c>
      <c r="M5" s="185">
        <f>'KEEI BAU - Industry'!AC$37*'Others Split'!$D$47*'Others Split'!$L$7</f>
        <v>358863561.49333888</v>
      </c>
      <c r="N5" s="185">
        <f>'KEEI BAU - Industry'!AD$37*'Others Split'!$D$47*'Others Split'!$L$7</f>
        <v>361100318.12407148</v>
      </c>
      <c r="O5" s="185">
        <f>'KEEI BAU - Industry'!AE$37*'Others Split'!$D$47*'Others Split'!$L$7</f>
        <v>363337074.75480413</v>
      </c>
      <c r="P5" s="185">
        <f>'KEEI BAU - Industry'!AF$37*'Others Split'!$D$47*'Others Split'!$L$7</f>
        <v>365573831.38553667</v>
      </c>
      <c r="Q5" s="185">
        <f>'KEEI BAU - Industry'!AG$37*'Others Split'!$D$47*'Others Split'!$L$7</f>
        <v>367810588.01626867</v>
      </c>
      <c r="R5" s="185">
        <f>'KEEI BAU - Industry'!AH$37*'Others Split'!$D$47*'Others Split'!$L$7</f>
        <v>369566546.49273205</v>
      </c>
      <c r="S5" s="185">
        <f>'KEEI BAU - Industry'!AI$37*'Others Split'!$D$47*'Others Split'!$L$7</f>
        <v>371322504.96919483</v>
      </c>
      <c r="T5" s="185">
        <f>'KEEI BAU - Industry'!AJ$37*'Others Split'!$D$47*'Others Split'!$L$7</f>
        <v>373078463.44565827</v>
      </c>
      <c r="U5" s="185">
        <f>'KEEI BAU - Industry'!AK$37*'Others Split'!$D$47*'Others Split'!$L$7</f>
        <v>374834421.92212099</v>
      </c>
      <c r="V5" s="185">
        <f>'KEEI BAU - Industry'!AL$37*'Others Split'!$D$47*'Others Split'!$L$7</f>
        <v>376590380.39858335</v>
      </c>
      <c r="W5" s="185">
        <f>'KEEI BAU - Industry'!AM$37*'Others Split'!$D$47*'Others Split'!$L$7</f>
        <v>378987403.08073896</v>
      </c>
      <c r="X5" s="185">
        <f>'KEEI BAU - Industry'!AN$37*'Others Split'!$D$47*'Others Split'!$L$7</f>
        <v>380947336.53174067</v>
      </c>
      <c r="Y5" s="185">
        <f>'KEEI BAU - Industry'!AO$37*'Others Split'!$D$47*'Others Split'!$L$7</f>
        <v>382907269.98274231</v>
      </c>
      <c r="Z5" s="185">
        <f>'KEEI BAU - Industry'!AP$37*'Others Split'!$D$47*'Others Split'!$L$7</f>
        <v>384867203.43374395</v>
      </c>
      <c r="AA5" s="185">
        <f>'KEEI BAU - Industry'!AQ$37*'Others Split'!$D$47*'Others Split'!$L$7</f>
        <v>386827136.88474566</v>
      </c>
      <c r="AB5" s="185">
        <f>'KEEI BAU - Industry'!AR$37*'Others Split'!$D$47*'Others Split'!$L$7</f>
        <v>388787070.33574665</v>
      </c>
      <c r="AC5" s="185">
        <f>'KEEI BAU - Industry'!AS$37*'Others Split'!$D$47*'Others Split'!$L$7</f>
        <v>390747003.78674829</v>
      </c>
      <c r="AD5" s="185">
        <f>'KEEI BAU - Industry'!AT$37*'Others Split'!$D$47*'Others Split'!$L$7</f>
        <v>392706937.23774999</v>
      </c>
      <c r="AE5" s="185">
        <f>'KEEI BAU - Industry'!AU$37*'Others Split'!$D$47*'Others Split'!$L$7</f>
        <v>394666870.68875164</v>
      </c>
      <c r="AF5" s="185">
        <f>'KEEI BAU - Industry'!AV$37*'Others Split'!$D$47*'Others Split'!$L$7</f>
        <v>396626804.13975334</v>
      </c>
    </row>
    <row r="6" spans="1:35">
      <c r="A6" s="4" t="s">
        <v>6</v>
      </c>
      <c r="B6" s="185">
        <f>'KEEI BAU - Industry'!R$37*'Others Split'!$D$47*'Others Split'!$L$8</f>
        <v>1450019477.1025825</v>
      </c>
      <c r="C6" s="185">
        <f>'KEEI BAU - Industry'!S$37*'Others Split'!$D$47*'Others Split'!$L$8</f>
        <v>1463420621.4347889</v>
      </c>
      <c r="D6" s="185">
        <f>'KEEI BAU - Industry'!T$37*'Others Split'!$D$47*'Others Split'!$L$8</f>
        <v>1476821765.7669892</v>
      </c>
      <c r="E6" s="185">
        <f>'KEEI BAU - Industry'!U$37*'Others Split'!$D$47*'Others Split'!$L$8</f>
        <v>1490222910.0991955</v>
      </c>
      <c r="F6" s="185">
        <f>'KEEI BAU - Industry'!V$37*'Others Split'!$D$47*'Others Split'!$L$8</f>
        <v>1503624054.4314017</v>
      </c>
      <c r="G6" s="185">
        <f>'KEEI BAU - Industry'!W$37*'Others Split'!$D$47*'Others Split'!$L$8</f>
        <v>1517025198.7636015</v>
      </c>
      <c r="H6" s="185">
        <f>'KEEI BAU - Industry'!X$37*'Others Split'!$D$47*'Others Split'!$L$8</f>
        <v>1531025645.9452024</v>
      </c>
      <c r="I6" s="185">
        <f>'KEEI BAU - Industry'!Y$37*'Others Split'!$D$47*'Others Split'!$L$8</f>
        <v>1545026093.1268053</v>
      </c>
      <c r="J6" s="185">
        <f>'KEEI BAU - Industry'!Z$37*'Others Split'!$D$47*'Others Split'!$L$8</f>
        <v>1559026540.3084023</v>
      </c>
      <c r="K6" s="185">
        <f>'KEEI BAU - Industry'!AA$37*'Others Split'!$D$47*'Others Split'!$L$8</f>
        <v>1573026987.4900053</v>
      </c>
      <c r="L6" s="185">
        <f>'KEEI BAU - Industry'!AB$37*'Others Split'!$D$47*'Others Split'!$L$8</f>
        <v>1587027434.6716027</v>
      </c>
      <c r="M6" s="185">
        <f>'KEEI BAU - Industry'!AC$37*'Others Split'!$D$47*'Others Split'!$L$8</f>
        <v>1596981240.9734697</v>
      </c>
      <c r="N6" s="185">
        <f>'KEEI BAU - Industry'!AD$37*'Others Split'!$D$47*'Others Split'!$L$8</f>
        <v>1606935047.275337</v>
      </c>
      <c r="O6" s="185">
        <f>'KEEI BAU - Industry'!AE$37*'Others Split'!$D$47*'Others Split'!$L$8</f>
        <v>1616888853.5772047</v>
      </c>
      <c r="P6" s="185">
        <f>'KEEI BAU - Industry'!AF$37*'Others Split'!$D$47*'Others Split'!$L$8</f>
        <v>1626842659.879072</v>
      </c>
      <c r="Q6" s="185">
        <f>'KEEI BAU - Industry'!AG$37*'Others Split'!$D$47*'Others Split'!$L$8</f>
        <v>1636796466.1809368</v>
      </c>
      <c r="R6" s="185">
        <f>'KEEI BAU - Industry'!AH$37*'Others Split'!$D$47*'Others Split'!$L$8</f>
        <v>1644610669.2590401</v>
      </c>
      <c r="S6" s="185">
        <f>'KEEI BAU - Industry'!AI$37*'Others Split'!$D$47*'Others Split'!$L$8</f>
        <v>1652424872.3371406</v>
      </c>
      <c r="T6" s="185">
        <f>'KEEI BAU - Industry'!AJ$37*'Others Split'!$D$47*'Others Split'!$L$8</f>
        <v>1660239075.4152443</v>
      </c>
      <c r="U6" s="185">
        <f>'KEEI BAU - Industry'!AK$37*'Others Split'!$D$47*'Others Split'!$L$8</f>
        <v>1668053278.4933448</v>
      </c>
      <c r="V6" s="185">
        <f>'KEEI BAU - Industry'!AL$37*'Others Split'!$D$47*'Others Split'!$L$8</f>
        <v>1675867481.5714436</v>
      </c>
      <c r="W6" s="185">
        <f>'KEEI BAU - Industry'!AM$37*'Others Split'!$D$47*'Others Split'!$L$8</f>
        <v>1686534488.9478989</v>
      </c>
      <c r="X6" s="185">
        <f>'KEEI BAU - Industry'!AN$37*'Others Split'!$D$47*'Others Split'!$L$8</f>
        <v>1695256402.4845681</v>
      </c>
      <c r="Y6" s="185">
        <f>'KEEI BAU - Industry'!AO$37*'Others Split'!$D$47*'Others Split'!$L$8</f>
        <v>1703978316.0212371</v>
      </c>
      <c r="Z6" s="185">
        <f>'KEEI BAU - Industry'!AP$37*'Others Split'!$D$47*'Others Split'!$L$8</f>
        <v>1712700229.5579062</v>
      </c>
      <c r="AA6" s="185">
        <f>'KEEI BAU - Industry'!AQ$37*'Others Split'!$D$47*'Others Split'!$L$8</f>
        <v>1721422143.0945754</v>
      </c>
      <c r="AB6" s="185">
        <f>'KEEI BAU - Industry'!AR$37*'Others Split'!$D$47*'Others Split'!$L$8</f>
        <v>1730144056.6312416</v>
      </c>
      <c r="AC6" s="185">
        <f>'KEEI BAU - Industry'!AS$37*'Others Split'!$D$47*'Others Split'!$L$8</f>
        <v>1738865970.1679106</v>
      </c>
      <c r="AD6" s="185">
        <f>'KEEI BAU - Industry'!AT$37*'Others Split'!$D$47*'Others Split'!$L$8</f>
        <v>1747587883.7045798</v>
      </c>
      <c r="AE6" s="185">
        <f>'KEEI BAU - Industry'!AU$37*'Others Split'!$D$47*'Others Split'!$L$8</f>
        <v>1756309797.2412488</v>
      </c>
      <c r="AF6" s="185">
        <f>'KEEI BAU - Industry'!AV$37*'Others Split'!$D$47*'Others Split'!$L$8</f>
        <v>1765031710.7779183</v>
      </c>
    </row>
    <row r="7" spans="1:35">
      <c r="A7" s="4" t="s">
        <v>7</v>
      </c>
      <c r="B7" s="185">
        <f>'KEEI BAU - Industry'!R$37*'Others Split'!$D$47*'Others Split'!$L$9</f>
        <v>1127729546.1179407</v>
      </c>
      <c r="C7" s="185">
        <f>'KEEI BAU - Industry'!S$37*'Others Split'!$D$47*'Others Split'!$L$9</f>
        <v>1138152072.61077</v>
      </c>
      <c r="D7" s="185">
        <f>'KEEI BAU - Industry'!T$37*'Others Split'!$D$47*'Others Split'!$L$9</f>
        <v>1148574599.1035945</v>
      </c>
      <c r="E7" s="185">
        <f>'KEEI BAU - Industry'!U$37*'Others Split'!$D$47*'Others Split'!$L$9</f>
        <v>1158997125.5964239</v>
      </c>
      <c r="F7" s="185">
        <f>'KEEI BAU - Industry'!V$37*'Others Split'!$D$47*'Others Split'!$L$9</f>
        <v>1169419652.0892529</v>
      </c>
      <c r="G7" s="185">
        <f>'KEEI BAU - Industry'!W$37*'Others Split'!$D$47*'Others Split'!$L$9</f>
        <v>1179842178.5820773</v>
      </c>
      <c r="H7" s="185">
        <f>'KEEI BAU - Industry'!X$37*'Others Split'!$D$47*'Others Split'!$L$9</f>
        <v>1190730803.317728</v>
      </c>
      <c r="I7" s="185">
        <f>'KEEI BAU - Industry'!Y$37*'Others Split'!$D$47*'Others Split'!$L$9</f>
        <v>1201619428.0533807</v>
      </c>
      <c r="J7" s="185">
        <f>'KEEI BAU - Industry'!Z$37*'Others Split'!$D$47*'Others Split'!$L$9</f>
        <v>1212508052.7890289</v>
      </c>
      <c r="K7" s="185">
        <f>'KEEI BAU - Industry'!AA$37*'Others Split'!$D$47*'Others Split'!$L$9</f>
        <v>1223396677.5246813</v>
      </c>
      <c r="L7" s="185">
        <f>'KEEI BAU - Industry'!AB$37*'Others Split'!$D$47*'Others Split'!$L$9</f>
        <v>1234285302.2603297</v>
      </c>
      <c r="M7" s="185">
        <f>'KEEI BAU - Industry'!AC$37*'Others Split'!$D$47*'Others Split'!$L$9</f>
        <v>1242026716.5242131</v>
      </c>
      <c r="N7" s="185">
        <f>'KEEI BAU - Industry'!AD$37*'Others Split'!$D$47*'Others Split'!$L$9</f>
        <v>1249768130.7880964</v>
      </c>
      <c r="O7" s="185">
        <f>'KEEI BAU - Industry'!AE$37*'Others Split'!$D$47*'Others Split'!$L$9</f>
        <v>1257509545.0519803</v>
      </c>
      <c r="P7" s="185">
        <f>'KEEI BAU - Industry'!AF$37*'Others Split'!$D$47*'Others Split'!$L$9</f>
        <v>1265250959.3158636</v>
      </c>
      <c r="Q7" s="185">
        <f>'KEEI BAU - Industry'!AG$37*'Others Split'!$D$47*'Others Split'!$L$9</f>
        <v>1272992373.5797451</v>
      </c>
      <c r="R7" s="185">
        <f>'KEEI BAU - Industry'!AH$37*'Others Split'!$D$47*'Others Split'!$L$9</f>
        <v>1279069745.5252252</v>
      </c>
      <c r="S7" s="185">
        <f>'KEEI BAU - Industry'!AI$37*'Others Split'!$D$47*'Others Split'!$L$9</f>
        <v>1285147117.4707029</v>
      </c>
      <c r="T7" s="185">
        <f>'KEEI BAU - Industry'!AJ$37*'Others Split'!$D$47*'Others Split'!$L$9</f>
        <v>1291224489.4161832</v>
      </c>
      <c r="U7" s="185">
        <f>'KEEI BAU - Industry'!AK$37*'Others Split'!$D$47*'Others Split'!$L$9</f>
        <v>1297301861.361661</v>
      </c>
      <c r="V7" s="185">
        <f>'KEEI BAU - Industry'!AL$37*'Others Split'!$D$47*'Others Split'!$L$9</f>
        <v>1303379233.3071375</v>
      </c>
      <c r="W7" s="185">
        <f>'KEEI BAU - Industry'!AM$37*'Others Split'!$D$47*'Others Split'!$L$9</f>
        <v>1311675328.343822</v>
      </c>
      <c r="X7" s="185">
        <f>'KEEI BAU - Industry'!AN$37*'Others Split'!$D$47*'Others Split'!$L$9</f>
        <v>1318458657.636503</v>
      </c>
      <c r="Y7" s="185">
        <f>'KEEI BAU - Industry'!AO$37*'Others Split'!$D$47*'Others Split'!$L$9</f>
        <v>1325241986.929184</v>
      </c>
      <c r="Z7" s="185">
        <f>'KEEI BAU - Industry'!AP$37*'Others Split'!$D$47*'Others Split'!$L$9</f>
        <v>1332025316.2218647</v>
      </c>
      <c r="AA7" s="185">
        <f>'KEEI BAU - Industry'!AQ$37*'Others Split'!$D$47*'Others Split'!$L$9</f>
        <v>1338808645.5145457</v>
      </c>
      <c r="AB7" s="185">
        <f>'KEEI BAU - Industry'!AR$37*'Others Split'!$D$47*'Others Split'!$L$9</f>
        <v>1345591974.8072243</v>
      </c>
      <c r="AC7" s="185">
        <f>'KEEI BAU - Industry'!AS$37*'Others Split'!$D$47*'Others Split'!$L$9</f>
        <v>1352375304.0999053</v>
      </c>
      <c r="AD7" s="185">
        <f>'KEEI BAU - Industry'!AT$37*'Others Split'!$D$47*'Others Split'!$L$9</f>
        <v>1359158633.3925862</v>
      </c>
      <c r="AE7" s="185">
        <f>'KEEI BAU - Industry'!AU$37*'Others Split'!$D$47*'Others Split'!$L$9</f>
        <v>1365941962.685267</v>
      </c>
      <c r="AF7" s="185">
        <f>'KEEI BAU - Industry'!AV$37*'Others Split'!$D$47*'Others Split'!$L$9</f>
        <v>1372725291.9779482</v>
      </c>
    </row>
    <row r="8" spans="1:35">
      <c r="A8" s="4" t="s">
        <v>8</v>
      </c>
      <c r="B8" s="185">
        <f>'KEEI BAU - Industry'!R$37*'Others Split'!$D$47*'Others Split'!$L$10</f>
        <v>79479168.820991278</v>
      </c>
      <c r="C8" s="185">
        <f>'KEEI BAU - Industry'!S$37*'Others Split'!$D$47*'Others Split'!$L$10</f>
        <v>80213718.825038254</v>
      </c>
      <c r="D8" s="185">
        <f>'KEEI BAU - Industry'!T$37*'Others Split'!$D$47*'Others Split'!$L$10</f>
        <v>80948268.829084903</v>
      </c>
      <c r="E8" s="185">
        <f>'KEEI BAU - Industry'!U$37*'Others Split'!$D$47*'Others Split'!$L$10</f>
        <v>81682818.83313188</v>
      </c>
      <c r="F8" s="185">
        <f>'KEEI BAU - Industry'!V$37*'Others Split'!$D$47*'Others Split'!$L$10</f>
        <v>82417368.837178841</v>
      </c>
      <c r="G8" s="185">
        <f>'KEEI BAU - Industry'!W$37*'Others Split'!$D$47*'Others Split'!$L$10</f>
        <v>83151918.841225475</v>
      </c>
      <c r="H8" s="185">
        <f>'KEEI BAU - Industry'!X$37*'Others Split'!$D$47*'Others Split'!$L$10</f>
        <v>83919318.122881532</v>
      </c>
      <c r="I8" s="185">
        <f>'KEEI BAU - Industry'!Y$37*'Others Split'!$D$47*'Others Split'!$L$10</f>
        <v>84686717.404537708</v>
      </c>
      <c r="J8" s="185">
        <f>'KEEI BAU - Industry'!Z$37*'Others Split'!$D$47*'Others Split'!$L$10</f>
        <v>85454116.68619357</v>
      </c>
      <c r="K8" s="185">
        <f>'KEEI BAU - Industry'!AA$37*'Others Split'!$D$47*'Others Split'!$L$10</f>
        <v>86221515.967849746</v>
      </c>
      <c r="L8" s="185">
        <f>'KEEI BAU - Industry'!AB$37*'Others Split'!$D$47*'Others Split'!$L$10</f>
        <v>86988915.249505639</v>
      </c>
      <c r="M8" s="185">
        <f>'KEEI BAU - Industry'!AC$37*'Others Split'!$D$47*'Others Split'!$L$10</f>
        <v>87534508.094270959</v>
      </c>
      <c r="N8" s="185">
        <f>'KEEI BAU - Industry'!AD$37*'Others Split'!$D$47*'Others Split'!$L$10</f>
        <v>88080100.93903631</v>
      </c>
      <c r="O8" s="185">
        <f>'KEEI BAU - Industry'!AE$37*'Others Split'!$D$47*'Others Split'!$L$10</f>
        <v>88625693.783801675</v>
      </c>
      <c r="P8" s="185">
        <f>'KEEI BAU - Industry'!AF$37*'Others Split'!$D$47*'Others Split'!$L$10</f>
        <v>89171286.628567025</v>
      </c>
      <c r="Q8" s="185">
        <f>'KEEI BAU - Industry'!AG$37*'Others Split'!$D$47*'Others Split'!$L$10</f>
        <v>89716879.473332226</v>
      </c>
      <c r="R8" s="185">
        <f>'KEEI BAU - Industry'!AH$37*'Others Split'!$D$47*'Others Split'!$L$10</f>
        <v>90145195.351465881</v>
      </c>
      <c r="S8" s="185">
        <f>'KEEI BAU - Industry'!AI$37*'Others Split'!$D$47*'Others Split'!$L$10</f>
        <v>90573511.229599372</v>
      </c>
      <c r="T8" s="185">
        <f>'KEEI BAU - Industry'!AJ$37*'Others Split'!$D$47*'Others Split'!$L$10</f>
        <v>91001827.107733026</v>
      </c>
      <c r="U8" s="185">
        <f>'KEEI BAU - Industry'!AK$37*'Others Split'!$D$47*'Others Split'!$L$10</f>
        <v>91430142.985866517</v>
      </c>
      <c r="V8" s="185">
        <f>'KEEI BAU - Industry'!AL$37*'Others Split'!$D$47*'Others Split'!$L$10</f>
        <v>91858458.863999918</v>
      </c>
      <c r="W8" s="185">
        <f>'KEEI BAU - Industry'!AM$37*'Others Split'!$D$47*'Others Split'!$L$10</f>
        <v>92443144.030975834</v>
      </c>
      <c r="X8" s="185">
        <f>'KEEI BAU - Industry'!AN$37*'Others Split'!$D$47*'Others Split'!$L$10</f>
        <v>92921213.773741081</v>
      </c>
      <c r="Y8" s="185">
        <f>'KEEI BAU - Industry'!AO$37*'Others Split'!$D$47*'Others Split'!$L$10</f>
        <v>93399283.516506314</v>
      </c>
      <c r="Z8" s="185">
        <f>'KEEI BAU - Industry'!AP$37*'Others Split'!$D$47*'Others Split'!$L$10</f>
        <v>93877353.259271532</v>
      </c>
      <c r="AA8" s="185">
        <f>'KEEI BAU - Industry'!AQ$37*'Others Split'!$D$47*'Others Split'!$L$10</f>
        <v>94355423.00203678</v>
      </c>
      <c r="AB8" s="185">
        <f>'KEEI BAU - Industry'!AR$37*'Others Split'!$D$47*'Others Split'!$L$10</f>
        <v>94833492.744801864</v>
      </c>
      <c r="AC8" s="185">
        <f>'KEEI BAU - Industry'!AS$37*'Others Split'!$D$47*'Others Split'!$L$10</f>
        <v>95311562.487567082</v>
      </c>
      <c r="AD8" s="185">
        <f>'KEEI BAU - Industry'!AT$37*'Others Split'!$D$47*'Others Split'!$L$10</f>
        <v>95789632.23033233</v>
      </c>
      <c r="AE8" s="185">
        <f>'KEEI BAU - Industry'!AU$37*'Others Split'!$D$47*'Others Split'!$L$10</f>
        <v>96267701.973097563</v>
      </c>
      <c r="AF8" s="185">
        <f>'KEEI BAU - Industry'!AV$37*'Others Split'!$D$47*'Others Split'!$L$10</f>
        <v>96745771.715862811</v>
      </c>
    </row>
    <row r="9" spans="1:35">
      <c r="A9" s="4" t="s">
        <v>9</v>
      </c>
      <c r="B9" s="185">
        <f>'KEEI BAU - Industry'!R$37*'Others Split'!$D$47*'Others Split'!$L$11</f>
        <v>1154349363.4264069</v>
      </c>
      <c r="C9" s="185">
        <f>'KEEI BAU - Industry'!S$37*'Others Split'!$D$47*'Others Split'!$L$11</f>
        <v>1165017911.4516921</v>
      </c>
      <c r="D9" s="185">
        <f>'KEEI BAU - Industry'!T$37*'Others Split'!$D$47*'Others Split'!$L$11</f>
        <v>1175686459.4769723</v>
      </c>
      <c r="E9" s="185">
        <f>'KEEI BAU - Industry'!U$37*'Others Split'!$D$47*'Others Split'!$L$11</f>
        <v>1186355007.5022576</v>
      </c>
      <c r="F9" s="185">
        <f>'KEEI BAU - Industry'!V$37*'Others Split'!$D$47*'Others Split'!$L$11</f>
        <v>1197023555.5275426</v>
      </c>
      <c r="G9" s="185">
        <f>'KEEI BAU - Industry'!W$37*'Others Split'!$D$47*'Others Split'!$L$11</f>
        <v>1207692103.5528226</v>
      </c>
      <c r="H9" s="185">
        <f>'KEEI BAU - Industry'!X$37*'Others Split'!$D$47*'Others Split'!$L$11</f>
        <v>1218837751.9713249</v>
      </c>
      <c r="I9" s="185">
        <f>'KEEI BAU - Industry'!Y$37*'Others Split'!$D$47*'Others Split'!$L$11</f>
        <v>1229983400.3898289</v>
      </c>
      <c r="J9" s="185">
        <f>'KEEI BAU - Industry'!Z$37*'Others Split'!$D$47*'Others Split'!$L$11</f>
        <v>1241129048.8083282</v>
      </c>
      <c r="K9" s="185">
        <f>'KEEI BAU - Industry'!AA$37*'Others Split'!$D$47*'Others Split'!$L$11</f>
        <v>1252274697.2268322</v>
      </c>
      <c r="L9" s="185">
        <f>'KEEI BAU - Industry'!AB$37*'Others Split'!$D$47*'Others Split'!$L$11</f>
        <v>1263420345.6453319</v>
      </c>
      <c r="M9" s="185">
        <f>'KEEI BAU - Industry'!AC$37*'Others Split'!$D$47*'Others Split'!$L$11</f>
        <v>1271344494.3548303</v>
      </c>
      <c r="N9" s="185">
        <f>'KEEI BAU - Industry'!AD$37*'Others Split'!$D$47*'Others Split'!$L$11</f>
        <v>1279268643.0643289</v>
      </c>
      <c r="O9" s="185">
        <f>'KEEI BAU - Industry'!AE$37*'Others Split'!$D$47*'Others Split'!$L$11</f>
        <v>1287192791.7738278</v>
      </c>
      <c r="P9" s="185">
        <f>'KEEI BAU - Industry'!AF$37*'Others Split'!$D$47*'Others Split'!$L$11</f>
        <v>1295116940.4833264</v>
      </c>
      <c r="Q9" s="185">
        <f>'KEEI BAU - Industry'!AG$37*'Others Split'!$D$47*'Others Split'!$L$11</f>
        <v>1303041089.1928229</v>
      </c>
      <c r="R9" s="185">
        <f>'KEEI BAU - Industry'!AH$37*'Others Split'!$D$47*'Others Split'!$L$11</f>
        <v>1309261916.2171037</v>
      </c>
      <c r="S9" s="185">
        <f>'KEEI BAU - Industry'!AI$37*'Others Split'!$D$47*'Others Split'!$L$11</f>
        <v>1315482743.2413821</v>
      </c>
      <c r="T9" s="185">
        <f>'KEEI BAU - Industry'!AJ$37*'Others Split'!$D$47*'Others Split'!$L$11</f>
        <v>1321703570.2656631</v>
      </c>
      <c r="U9" s="185">
        <f>'KEEI BAU - Industry'!AK$37*'Others Split'!$D$47*'Others Split'!$L$11</f>
        <v>1327924397.2899418</v>
      </c>
      <c r="V9" s="185">
        <f>'KEEI BAU - Industry'!AL$37*'Others Split'!$D$47*'Others Split'!$L$11</f>
        <v>1334145224.314219</v>
      </c>
      <c r="W9" s="185">
        <f>'KEEI BAU - Industry'!AM$37*'Others Split'!$D$47*'Others Split'!$L$11</f>
        <v>1342637146.9187901</v>
      </c>
      <c r="X9" s="185">
        <f>'KEEI BAU - Industry'!AN$37*'Others Split'!$D$47*'Others Split'!$L$11</f>
        <v>1349580595.2640719</v>
      </c>
      <c r="Y9" s="185">
        <f>'KEEI BAU - Industry'!AO$37*'Others Split'!$D$47*'Others Split'!$L$11</f>
        <v>1356524043.6093535</v>
      </c>
      <c r="Z9" s="185">
        <f>'KEEI BAU - Industry'!AP$37*'Others Split'!$D$47*'Others Split'!$L$11</f>
        <v>1363467491.9546351</v>
      </c>
      <c r="AA9" s="185">
        <f>'KEEI BAU - Industry'!AQ$37*'Others Split'!$D$47*'Others Split'!$L$11</f>
        <v>1370410940.299917</v>
      </c>
      <c r="AB9" s="185">
        <f>'KEEI BAU - Industry'!AR$37*'Others Split'!$D$47*'Others Split'!$L$11</f>
        <v>1377354388.6451964</v>
      </c>
      <c r="AC9" s="185">
        <f>'KEEI BAU - Industry'!AS$37*'Others Split'!$D$47*'Others Split'!$L$11</f>
        <v>1384297836.990478</v>
      </c>
      <c r="AD9" s="185">
        <f>'KEEI BAU - Industry'!AT$37*'Others Split'!$D$47*'Others Split'!$L$11</f>
        <v>1391241285.3357599</v>
      </c>
      <c r="AE9" s="185">
        <f>'KEEI BAU - Industry'!AU$37*'Others Split'!$D$47*'Others Split'!$L$11</f>
        <v>1398184733.6810415</v>
      </c>
      <c r="AF9" s="185">
        <f>'KEEI BAU - Industry'!AV$37*'Others Split'!$D$47*'Others Split'!$L$11</f>
        <v>1405128182.0263233</v>
      </c>
    </row>
    <row r="10" spans="1:35">
      <c r="A10" s="14" t="s">
        <v>10</v>
      </c>
      <c r="B10" s="4">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185">
        <f>'KEEI BAU - Industry'!R$9*'Petrochemicals Split'!$D$38*'Petrochemicals Split'!$I$6</f>
        <v>282637620463.98511</v>
      </c>
      <c r="C11" s="185">
        <f>'KEEI BAU - Industry'!S$9*'Petrochemicals Split'!$D$38*'Petrochemicals Split'!$I$6</f>
        <v>287200581666.5116</v>
      </c>
      <c r="D11" s="185">
        <f>'KEEI BAU - Industry'!T$9*'Petrochemicals Split'!$D$38*'Petrochemicals Split'!$I$6</f>
        <v>291763542869.03802</v>
      </c>
      <c r="E11" s="185">
        <f>'KEEI BAU - Industry'!U$9*'Petrochemicals Split'!$D$38*'Petrochemicals Split'!$I$6</f>
        <v>296326504071.56451</v>
      </c>
      <c r="F11" s="185">
        <f>'KEEI BAU - Industry'!V$9*'Petrochemicals Split'!$D$38*'Petrochemicals Split'!$I$6</f>
        <v>300889465274.091</v>
      </c>
      <c r="G11" s="185">
        <f>'KEEI BAU - Industry'!W$9*'Petrochemicals Split'!$D$38*'Petrochemicals Split'!$I$6</f>
        <v>305452426476.61755</v>
      </c>
      <c r="H11" s="185">
        <f>'KEEI BAU - Industry'!X$9*'Petrochemicals Split'!$D$38*'Petrochemicals Split'!$I$6</f>
        <v>307223788841.71143</v>
      </c>
      <c r="I11" s="185">
        <f>'KEEI BAU - Industry'!Y$9*'Petrochemicals Split'!$D$38*'Petrochemicals Split'!$I$6</f>
        <v>308995151206.80536</v>
      </c>
      <c r="J11" s="185">
        <f>'KEEI BAU - Industry'!Z$9*'Petrochemicals Split'!$D$38*'Petrochemicals Split'!$I$6</f>
        <v>310766513571.89978</v>
      </c>
      <c r="K11" s="185">
        <f>'KEEI BAU - Industry'!AA$9*'Petrochemicals Split'!$D$38*'Petrochemicals Split'!$I$6</f>
        <v>312537875936.99371</v>
      </c>
      <c r="L11" s="185">
        <f>'KEEI BAU - Industry'!AB$9*'Petrochemicals Split'!$D$38*'Petrochemicals Split'!$I$6</f>
        <v>314309238302.0874</v>
      </c>
      <c r="M11" s="185">
        <f>'KEEI BAU - Industry'!AC$9*'Petrochemicals Split'!$D$38*'Petrochemicals Split'!$I$6</f>
        <v>315072408304.6983</v>
      </c>
      <c r="N11" s="185">
        <f>'KEEI BAU - Industry'!AD$9*'Petrochemicals Split'!$D$38*'Petrochemicals Split'!$I$6</f>
        <v>315835578307.30939</v>
      </c>
      <c r="O11" s="185">
        <f>'KEEI BAU - Industry'!AE$9*'Petrochemicals Split'!$D$38*'Petrochemicals Split'!$I$6</f>
        <v>316598748309.92072</v>
      </c>
      <c r="P11" s="185">
        <f>'KEEI BAU - Industry'!AF$9*'Petrochemicals Split'!$D$38*'Petrochemicals Split'!$I$6</f>
        <v>317361918312.53174</v>
      </c>
      <c r="Q11" s="185">
        <f>'KEEI BAU - Industry'!AG$9*'Petrochemicals Split'!$D$38*'Petrochemicals Split'!$I$6</f>
        <v>318125088315.14313</v>
      </c>
      <c r="R11" s="185">
        <f>'KEEI BAU - Industry'!AH$9*'Petrochemicals Split'!$D$38*'Petrochemicals Split'!$I$6</f>
        <v>318448271929.59747</v>
      </c>
      <c r="S11" s="185">
        <f>'KEEI BAU - Industry'!AI$9*'Petrochemicals Split'!$D$38*'Petrochemicals Split'!$I$6</f>
        <v>318771455544.05194</v>
      </c>
      <c r="T11" s="185">
        <f>'KEEI BAU - Industry'!AJ$9*'Petrochemicals Split'!$D$38*'Petrochemicals Split'!$I$6</f>
        <v>319094639158.50641</v>
      </c>
      <c r="U11" s="185">
        <f>'KEEI BAU - Industry'!AK$9*'Petrochemicals Split'!$D$38*'Petrochemicals Split'!$I$6</f>
        <v>319417822772.96088</v>
      </c>
      <c r="V11" s="185">
        <f>'KEEI BAU - Industry'!AL$9*'Petrochemicals Split'!$D$38*'Petrochemicals Split'!$I$6</f>
        <v>319741006387.41528</v>
      </c>
      <c r="W11" s="185">
        <f>'KEEI BAU - Industry'!AM$9*'Petrochemicals Split'!$D$38*'Petrochemicals Split'!$I$6</f>
        <v>320650838519.41211</v>
      </c>
      <c r="X11" s="185">
        <f>'KEEI BAU - Industry'!AN$9*'Petrochemicals Split'!$D$38*'Petrochemicals Split'!$I$6</f>
        <v>321160683025.81201</v>
      </c>
      <c r="Y11" s="185">
        <f>'KEEI BAU - Industry'!AO$9*'Petrochemicals Split'!$D$38*'Petrochemicals Split'!$I$6</f>
        <v>321670527532.21167</v>
      </c>
      <c r="Z11" s="185">
        <f>'KEEI BAU - Industry'!AP$9*'Petrochemicals Split'!$D$38*'Petrochemicals Split'!$I$6</f>
        <v>322180372038.61127</v>
      </c>
      <c r="AA11" s="185">
        <f>'KEEI BAU - Industry'!AQ$9*'Petrochemicals Split'!$D$38*'Petrochemicals Split'!$I$6</f>
        <v>322690216545.01117</v>
      </c>
      <c r="AB11" s="185">
        <f>'KEEI BAU - Industry'!AR$9*'Petrochemicals Split'!$D$38*'Petrochemicals Split'!$I$6</f>
        <v>323200061051.41083</v>
      </c>
      <c r="AC11" s="185">
        <f>'KEEI BAU - Industry'!AS$9*'Petrochemicals Split'!$D$38*'Petrochemicals Split'!$I$6</f>
        <v>323709905557.81073</v>
      </c>
      <c r="AD11" s="185">
        <f>'KEEI BAU - Industry'!AT$9*'Petrochemicals Split'!$D$38*'Petrochemicals Split'!$I$6</f>
        <v>324219750064.21033</v>
      </c>
      <c r="AE11" s="185">
        <f>'KEEI BAU - Industry'!AU$9*'Petrochemicals Split'!$D$38*'Petrochemicals Split'!$I$6</f>
        <v>324729594570.60999</v>
      </c>
      <c r="AF11" s="185">
        <f>'KEEI BAU - Industry'!AV$9*'Petrochemicals Split'!$D$38*'Petrochemicals Split'!$I$6</f>
        <v>325239439077.00989</v>
      </c>
    </row>
    <row r="12" spans="1:35">
      <c r="A12" s="4" t="s">
        <v>12</v>
      </c>
      <c r="B12" s="185">
        <f>'KEEI BAU - Industry'!R$9*'Petrochemicals Split'!$D$38*'Petrochemicals Split'!$I$7</f>
        <v>146365910597.42087</v>
      </c>
      <c r="C12" s="185">
        <f>'KEEI BAU - Industry'!S$9*'Petrochemicals Split'!$D$38*'Petrochemicals Split'!$I$7</f>
        <v>148728872648.72925</v>
      </c>
      <c r="D12" s="185">
        <f>'KEEI BAU - Industry'!T$9*'Petrochemicals Split'!$D$38*'Petrochemicals Split'!$I$7</f>
        <v>151091834700.03757</v>
      </c>
      <c r="E12" s="185">
        <f>'KEEI BAU - Industry'!U$9*'Petrochemicals Split'!$D$38*'Petrochemicals Split'!$I$7</f>
        <v>153454796751.34592</v>
      </c>
      <c r="F12" s="185">
        <f>'KEEI BAU - Industry'!V$9*'Petrochemicals Split'!$D$38*'Petrochemicals Split'!$I$7</f>
        <v>155817758802.65427</v>
      </c>
      <c r="G12" s="185">
        <f>'KEEI BAU - Industry'!W$9*'Petrochemicals Split'!$D$38*'Petrochemicals Split'!$I$7</f>
        <v>158180720853.96265</v>
      </c>
      <c r="H12" s="185">
        <f>'KEEI BAU - Industry'!X$9*'Petrochemicals Split'!$D$38*'Petrochemicals Split'!$I$7</f>
        <v>159098033507.31485</v>
      </c>
      <c r="I12" s="185">
        <f>'KEEI BAU - Industry'!Y$9*'Petrochemicals Split'!$D$38*'Petrochemicals Split'!$I$7</f>
        <v>160015346160.66705</v>
      </c>
      <c r="J12" s="185">
        <f>'KEEI BAU - Industry'!Z$9*'Petrochemicals Split'!$D$38*'Petrochemicals Split'!$I$7</f>
        <v>160932658814.01953</v>
      </c>
      <c r="K12" s="185">
        <f>'KEEI BAU - Industry'!AA$9*'Petrochemicals Split'!$D$38*'Petrochemicals Split'!$I$7</f>
        <v>161849971467.37177</v>
      </c>
      <c r="L12" s="185">
        <f>'KEEI BAU - Industry'!AB$9*'Petrochemicals Split'!$D$38*'Petrochemicals Split'!$I$7</f>
        <v>162767284120.72385</v>
      </c>
      <c r="M12" s="185">
        <f>'KEEI BAU - Industry'!AC$9*'Petrochemicals Split'!$D$38*'Petrochemicals Split'!$I$7</f>
        <v>163162497157.79022</v>
      </c>
      <c r="N12" s="185">
        <f>'KEEI BAU - Industry'!AD$9*'Petrochemicals Split'!$D$38*'Petrochemicals Split'!$I$7</f>
        <v>163557710194.85666</v>
      </c>
      <c r="O12" s="185">
        <f>'KEEI BAU - Industry'!AE$9*'Petrochemicals Split'!$D$38*'Petrochemicals Split'!$I$7</f>
        <v>163952923231.92322</v>
      </c>
      <c r="P12" s="185">
        <f>'KEEI BAU - Industry'!AF$9*'Petrochemicals Split'!$D$38*'Petrochemicals Split'!$I$7</f>
        <v>164348136268.98965</v>
      </c>
      <c r="Q12" s="185">
        <f>'KEEI BAU - Industry'!AG$9*'Petrochemicals Split'!$D$38*'Petrochemicals Split'!$I$7</f>
        <v>164743349306.05627</v>
      </c>
      <c r="R12" s="185">
        <f>'KEEI BAU - Industry'!AH$9*'Petrochemicals Split'!$D$38*'Petrochemicals Split'!$I$7</f>
        <v>164910712249.25586</v>
      </c>
      <c r="S12" s="185">
        <f>'KEEI BAU - Industry'!AI$9*'Petrochemicals Split'!$D$38*'Petrochemicals Split'!$I$7</f>
        <v>165078075192.45547</v>
      </c>
      <c r="T12" s="185">
        <f>'KEEI BAU - Industry'!AJ$9*'Petrochemicals Split'!$D$38*'Petrochemicals Split'!$I$7</f>
        <v>165245438135.65509</v>
      </c>
      <c r="U12" s="185">
        <f>'KEEI BAU - Industry'!AK$9*'Petrochemicals Split'!$D$38*'Petrochemicals Split'!$I$7</f>
        <v>165412801078.85474</v>
      </c>
      <c r="V12" s="185">
        <f>'KEEI BAU - Industry'!AL$9*'Petrochemicals Split'!$D$38*'Petrochemicals Split'!$I$7</f>
        <v>165580164022.05435</v>
      </c>
      <c r="W12" s="185">
        <f>'KEEI BAU - Industry'!AM$9*'Petrochemicals Split'!$D$38*'Petrochemicals Split'!$I$7</f>
        <v>166051327090.40985</v>
      </c>
      <c r="X12" s="185">
        <f>'KEEI BAU - Industry'!AN$9*'Petrochemicals Split'!$D$38*'Petrochemicals Split'!$I$7</f>
        <v>166315353709.7955</v>
      </c>
      <c r="Y12" s="185">
        <f>'KEEI BAU - Industry'!AO$9*'Petrochemicals Split'!$D$38*'Petrochemicals Split'!$I$7</f>
        <v>166579380329.18103</v>
      </c>
      <c r="Z12" s="185">
        <f>'KEEI BAU - Industry'!AP$9*'Petrochemicals Split'!$D$38*'Petrochemicals Split'!$I$7</f>
        <v>166843406948.56656</v>
      </c>
      <c r="AA12" s="185">
        <f>'KEEI BAU - Industry'!AQ$9*'Petrochemicals Split'!$D$38*'Petrochemicals Split'!$I$7</f>
        <v>167107433567.95221</v>
      </c>
      <c r="AB12" s="185">
        <f>'KEEI BAU - Industry'!AR$9*'Petrochemicals Split'!$D$38*'Petrochemicals Split'!$I$7</f>
        <v>167371460187.33777</v>
      </c>
      <c r="AC12" s="185">
        <f>'KEEI BAU - Industry'!AS$9*'Petrochemicals Split'!$D$38*'Petrochemicals Split'!$I$7</f>
        <v>167635486806.72342</v>
      </c>
      <c r="AD12" s="185">
        <f>'KEEI BAU - Industry'!AT$9*'Petrochemicals Split'!$D$38*'Petrochemicals Split'!$I$7</f>
        <v>167899513426.10895</v>
      </c>
      <c r="AE12" s="185">
        <f>'KEEI BAU - Industry'!AU$9*'Petrochemicals Split'!$D$38*'Petrochemicals Split'!$I$7</f>
        <v>168163540045.49448</v>
      </c>
      <c r="AF12" s="185">
        <f>'KEEI BAU - Industry'!AV$9*'Petrochemicals Split'!$D$38*'Petrochemicals Split'!$I$7</f>
        <v>168427566664.88013</v>
      </c>
    </row>
    <row r="13" spans="1:35">
      <c r="A13" s="4" t="s">
        <v>13</v>
      </c>
      <c r="B13" s="185">
        <f>'KEEI BAU - Industry'!R$37*'Others Split'!$D$47*'Others Split'!$L$12</f>
        <v>14423410773.293528</v>
      </c>
      <c r="C13" s="185">
        <f>'KEEI BAU - Industry'!S$37*'Others Split'!$D$47*'Others Split'!$L$12</f>
        <v>14556712575.502308</v>
      </c>
      <c r="D13" s="185">
        <f>'KEEI BAU - Industry'!T$37*'Others Split'!$D$47*'Others Split'!$L$12</f>
        <v>14690014377.711027</v>
      </c>
      <c r="E13" s="185">
        <f>'KEEI BAU - Industry'!U$37*'Others Split'!$D$47*'Others Split'!$L$12</f>
        <v>14823316179.919807</v>
      </c>
      <c r="F13" s="185">
        <f>'KEEI BAU - Industry'!V$37*'Others Split'!$D$47*'Others Split'!$L$12</f>
        <v>14956617982.128584</v>
      </c>
      <c r="G13" s="185">
        <f>'KEEI BAU - Industry'!W$37*'Others Split'!$D$47*'Others Split'!$L$12</f>
        <v>15089919784.337301</v>
      </c>
      <c r="H13" s="185">
        <f>'KEEI BAU - Industry'!X$37*'Others Split'!$D$47*'Others Split'!$L$12</f>
        <v>15229182879.694839</v>
      </c>
      <c r="I13" s="185">
        <f>'KEEI BAU - Industry'!Y$37*'Others Split'!$D$47*'Others Split'!$L$12</f>
        <v>15368445975.052402</v>
      </c>
      <c r="J13" s="185">
        <f>'KEEI BAU - Industry'!Z$37*'Others Split'!$D$47*'Others Split'!$L$12</f>
        <v>15507709070.409906</v>
      </c>
      <c r="K13" s="185">
        <f>'KEEI BAU - Industry'!AA$37*'Others Split'!$D$47*'Others Split'!$L$12</f>
        <v>15646972165.767467</v>
      </c>
      <c r="L13" s="185">
        <f>'KEEI BAU - Industry'!AB$37*'Others Split'!$D$47*'Others Split'!$L$12</f>
        <v>15786235261.124975</v>
      </c>
      <c r="M13" s="185">
        <f>'KEEI BAU - Industry'!AC$37*'Others Split'!$D$47*'Others Split'!$L$12</f>
        <v>15885246232.575167</v>
      </c>
      <c r="N13" s="185">
        <f>'KEEI BAU - Industry'!AD$37*'Others Split'!$D$47*'Others Split'!$L$12</f>
        <v>15984257204.025362</v>
      </c>
      <c r="O13" s="185">
        <f>'KEEI BAU - Industry'!AE$37*'Others Split'!$D$47*'Others Split'!$L$12</f>
        <v>16083268175.475559</v>
      </c>
      <c r="P13" s="185">
        <f>'KEEI BAU - Industry'!AF$37*'Others Split'!$D$47*'Others Split'!$L$12</f>
        <v>16182279146.925755</v>
      </c>
      <c r="Q13" s="185">
        <f>'KEEI BAU - Industry'!AG$37*'Others Split'!$D$47*'Others Split'!$L$12</f>
        <v>16281290118.375923</v>
      </c>
      <c r="R13" s="185">
        <f>'KEEI BAU - Industry'!AH$37*'Others Split'!$D$47*'Others Split'!$L$12</f>
        <v>16359018357.645254</v>
      </c>
      <c r="S13" s="185">
        <f>'KEEI BAU - Industry'!AI$37*'Others Split'!$D$47*'Others Split'!$L$12</f>
        <v>16436746596.914557</v>
      </c>
      <c r="T13" s="185">
        <f>'KEEI BAU - Industry'!AJ$37*'Others Split'!$D$47*'Others Split'!$L$12</f>
        <v>16514474836.183889</v>
      </c>
      <c r="U13" s="185">
        <f>'KEEI BAU - Industry'!AK$37*'Others Split'!$D$47*'Others Split'!$L$12</f>
        <v>16592203075.453192</v>
      </c>
      <c r="V13" s="185">
        <f>'KEEI BAU - Industry'!AL$37*'Others Split'!$D$47*'Others Split'!$L$12</f>
        <v>16669931314.722477</v>
      </c>
      <c r="W13" s="185">
        <f>'KEEI BAU - Industry'!AM$37*'Others Split'!$D$47*'Others Split'!$L$12</f>
        <v>16776036530.23296</v>
      </c>
      <c r="X13" s="185">
        <f>'KEEI BAU - Industry'!AN$37*'Others Split'!$D$47*'Others Split'!$L$12</f>
        <v>16862793807.397196</v>
      </c>
      <c r="Y13" s="185">
        <f>'KEEI BAU - Industry'!AO$37*'Others Split'!$D$47*'Others Split'!$L$12</f>
        <v>16949551084.56143</v>
      </c>
      <c r="Z13" s="185">
        <f>'KEEI BAU - Industry'!AP$37*'Others Split'!$D$47*'Others Split'!$L$12</f>
        <v>17036308361.725664</v>
      </c>
      <c r="AA13" s="185">
        <f>'KEEI BAU - Industry'!AQ$37*'Others Split'!$D$47*'Others Split'!$L$12</f>
        <v>17123065638.889902</v>
      </c>
      <c r="AB13" s="185">
        <f>'KEEI BAU - Industry'!AR$37*'Others Split'!$D$47*'Others Split'!$L$12</f>
        <v>17209822916.054108</v>
      </c>
      <c r="AC13" s="185">
        <f>'KEEI BAU - Industry'!AS$37*'Others Split'!$D$47*'Others Split'!$L$12</f>
        <v>17296580193.218342</v>
      </c>
      <c r="AD13" s="185">
        <f>'KEEI BAU - Industry'!AT$37*'Others Split'!$D$47*'Others Split'!$L$12</f>
        <v>17383337470.38258</v>
      </c>
      <c r="AE13" s="185">
        <f>'KEEI BAU - Industry'!AU$37*'Others Split'!$D$47*'Others Split'!$L$12</f>
        <v>17470094747.546814</v>
      </c>
      <c r="AF13" s="185">
        <f>'KEEI BAU - Industry'!AV$37*'Others Split'!$D$47*'Others Split'!$L$12</f>
        <v>17556852024.711048</v>
      </c>
    </row>
    <row r="14" spans="1:35">
      <c r="A14" s="4" t="s">
        <v>14</v>
      </c>
      <c r="B14" s="185">
        <f>'KEEI BAU - Industry'!R$37*'Others Split'!$D$47*'Others Split'!$L$13</f>
        <v>2306764121.9729328</v>
      </c>
      <c r="C14" s="185">
        <f>'KEEI BAU - Industry'!S$37*'Others Split'!$D$47*'Others Split'!$L$13</f>
        <v>2328083338.3193817</v>
      </c>
      <c r="D14" s="185">
        <f>'KEEI BAU - Industry'!T$37*'Others Split'!$D$47*'Others Split'!$L$13</f>
        <v>2349402554.6658206</v>
      </c>
      <c r="E14" s="185">
        <f>'KEEI BAU - Industry'!U$37*'Others Split'!$D$47*'Others Split'!$L$13</f>
        <v>2370721771.0122695</v>
      </c>
      <c r="F14" s="185">
        <f>'KEEI BAU - Industry'!V$37*'Others Split'!$D$47*'Others Split'!$L$13</f>
        <v>2392040987.3587179</v>
      </c>
      <c r="G14" s="185">
        <f>'KEEI BAU - Industry'!W$37*'Others Split'!$D$47*'Others Split'!$L$13</f>
        <v>2413360203.7051568</v>
      </c>
      <c r="H14" s="185">
        <f>'KEEI BAU - Industry'!X$37*'Others Split'!$D$47*'Others Split'!$L$13</f>
        <v>2435632821.252768</v>
      </c>
      <c r="I14" s="185">
        <f>'KEEI BAU - Industry'!Y$37*'Others Split'!$D$47*'Others Split'!$L$13</f>
        <v>2457905438.8003831</v>
      </c>
      <c r="J14" s="185">
        <f>'KEEI BAU - Industry'!Z$37*'Others Split'!$D$47*'Others Split'!$L$13</f>
        <v>2480178056.3479891</v>
      </c>
      <c r="K14" s="185">
        <f>'KEEI BAU - Industry'!AA$37*'Others Split'!$D$47*'Others Split'!$L$13</f>
        <v>2502450673.8956041</v>
      </c>
      <c r="L14" s="185">
        <f>'KEEI BAU - Industry'!AB$37*'Others Split'!$D$47*'Others Split'!$L$13</f>
        <v>2524723291.4432106</v>
      </c>
      <c r="M14" s="185">
        <f>'KEEI BAU - Industry'!AC$37*'Others Split'!$D$47*'Others Split'!$L$13</f>
        <v>2540558308.5700812</v>
      </c>
      <c r="N14" s="185">
        <f>'KEEI BAU - Industry'!AD$37*'Others Split'!$D$47*'Others Split'!$L$13</f>
        <v>2556393325.6969519</v>
      </c>
      <c r="O14" s="185">
        <f>'KEEI BAU - Industry'!AE$37*'Others Split'!$D$47*'Others Split'!$L$13</f>
        <v>2572228342.823823</v>
      </c>
      <c r="P14" s="185">
        <f>'KEEI BAU - Industry'!AF$37*'Others Split'!$D$47*'Others Split'!$L$13</f>
        <v>2588063359.9506941</v>
      </c>
      <c r="Q14" s="185">
        <f>'KEEI BAU - Industry'!AG$37*'Others Split'!$D$47*'Others Split'!$L$13</f>
        <v>2603898377.0775604</v>
      </c>
      <c r="R14" s="185">
        <f>'KEEI BAU - Industry'!AH$37*'Others Split'!$D$47*'Others Split'!$L$13</f>
        <v>2616329605.4762287</v>
      </c>
      <c r="S14" s="185">
        <f>'KEEI BAU - Industry'!AI$37*'Others Split'!$D$47*'Others Split'!$L$13</f>
        <v>2628760833.8748918</v>
      </c>
      <c r="T14" s="185">
        <f>'KEEI BAU - Industry'!AJ$37*'Others Split'!$D$47*'Others Split'!$L$13</f>
        <v>2641192062.2735605</v>
      </c>
      <c r="U14" s="185">
        <f>'KEEI BAU - Industry'!AK$37*'Others Split'!$D$47*'Others Split'!$L$13</f>
        <v>2653623290.6722236</v>
      </c>
      <c r="V14" s="185">
        <f>'KEEI BAU - Industry'!AL$37*'Others Split'!$D$47*'Others Split'!$L$13</f>
        <v>2666054519.0708842</v>
      </c>
      <c r="W14" s="185">
        <f>'KEEI BAU - Industry'!AM$37*'Others Split'!$D$47*'Others Split'!$L$13</f>
        <v>2683024132.4404893</v>
      </c>
      <c r="X14" s="185">
        <f>'KEEI BAU - Industry'!AN$37*'Others Split'!$D$47*'Others Split'!$L$13</f>
        <v>2696899392.4208183</v>
      </c>
      <c r="Y14" s="185">
        <f>'KEEI BAU - Industry'!AO$37*'Others Split'!$D$47*'Others Split'!$L$13</f>
        <v>2710774652.4011464</v>
      </c>
      <c r="Z14" s="185">
        <f>'KEEI BAU - Industry'!AP$37*'Others Split'!$D$47*'Others Split'!$L$13</f>
        <v>2724649912.381475</v>
      </c>
      <c r="AA14" s="185">
        <f>'KEEI BAU - Industry'!AQ$37*'Others Split'!$D$47*'Others Split'!$L$13</f>
        <v>2738525172.361804</v>
      </c>
      <c r="AB14" s="185">
        <f>'KEEI BAU - Industry'!AR$37*'Others Split'!$D$47*'Others Split'!$L$13</f>
        <v>2752400432.3421273</v>
      </c>
      <c r="AC14" s="185">
        <f>'KEEI BAU - Industry'!AS$37*'Others Split'!$D$47*'Others Split'!$L$13</f>
        <v>2766275692.3224559</v>
      </c>
      <c r="AD14" s="185">
        <f>'KEEI BAU - Industry'!AT$37*'Others Split'!$D$47*'Others Split'!$L$13</f>
        <v>2780150952.3027849</v>
      </c>
      <c r="AE14" s="185">
        <f>'KEEI BAU - Industry'!AU$37*'Others Split'!$D$47*'Others Split'!$L$13</f>
        <v>2794026212.283113</v>
      </c>
      <c r="AF14" s="185">
        <f>'KEEI BAU - Industry'!AV$37*'Others Split'!$D$47*'Others Split'!$L$13</f>
        <v>2807901472.263442</v>
      </c>
    </row>
    <row r="15" spans="1:35">
      <c r="A15" s="4" t="s">
        <v>15</v>
      </c>
      <c r="B15" s="185">
        <f>'KEEI BAU - Industry'!R23*'Steel Split'!$D$6</f>
        <v>600464153.95252442</v>
      </c>
      <c r="C15" s="185">
        <f>'KEEI BAU - Industry'!S23*'Steel Split'!$D$6</f>
        <v>586923479.42356312</v>
      </c>
      <c r="D15" s="185">
        <f>'KEEI BAU - Industry'!T23*'Steel Split'!$D$6</f>
        <v>573382804.89460528</v>
      </c>
      <c r="E15" s="185">
        <f>'KEEI BAU - Industry'!U23*'Steel Split'!$D$6</f>
        <v>559842130.36564398</v>
      </c>
      <c r="F15" s="185">
        <f>'KEEI BAU - Industry'!V23*'Steel Split'!$D$6</f>
        <v>546301455.83668256</v>
      </c>
      <c r="G15" s="185">
        <f>'KEEI BAU - Industry'!W23*'Steel Split'!$D$6</f>
        <v>532760781.30772221</v>
      </c>
      <c r="H15" s="185">
        <f>'KEEI BAU - Industry'!X23*'Steel Split'!$D$6</f>
        <v>530923675.16528153</v>
      </c>
      <c r="I15" s="185">
        <f>'KEEI BAU - Industry'!Y23*'Steel Split'!$D$6</f>
        <v>529086569.02284139</v>
      </c>
      <c r="J15" s="185">
        <f>'KEEI BAU - Industry'!Z23*'Steel Split'!$D$6</f>
        <v>527249462.88040084</v>
      </c>
      <c r="K15" s="185">
        <f>'KEEI BAU - Industry'!AA23*'Steel Split'!$D$6</f>
        <v>525412356.73796022</v>
      </c>
      <c r="L15" s="185">
        <f>'KEEI BAU - Industry'!AB23*'Steel Split'!$D$6</f>
        <v>523575250.59552014</v>
      </c>
      <c r="M15" s="185">
        <f>'KEEI BAU - Industry'!AC23*'Steel Split'!$D$6</f>
        <v>519901038.31063938</v>
      </c>
      <c r="N15" s="185">
        <f>'KEEI BAU - Industry'!AD23*'Steel Split'!$D$6</f>
        <v>516226826.02575827</v>
      </c>
      <c r="O15" s="185">
        <f>'KEEI BAU - Industry'!AE23*'Steel Split'!$D$6</f>
        <v>512552613.74087799</v>
      </c>
      <c r="P15" s="185">
        <f>'KEEI BAU - Industry'!AF23*'Steel Split'!$D$6</f>
        <v>508878401.45599687</v>
      </c>
      <c r="Q15" s="185">
        <f>'KEEI BAU - Industry'!AG23*'Steel Split'!$D$6</f>
        <v>505204189.17111593</v>
      </c>
      <c r="R15" s="185">
        <f>'KEEI BAU - Industry'!AH23*'Steel Split'!$D$6</f>
        <v>499692870.74379534</v>
      </c>
      <c r="S15" s="185">
        <f>'KEEI BAU - Industry'!AI23*'Steel Split'!$D$6</f>
        <v>494181552.31647402</v>
      </c>
      <c r="T15" s="185">
        <f>'KEEI BAU - Industry'!AJ23*'Steel Split'!$D$6</f>
        <v>488670233.88915277</v>
      </c>
      <c r="U15" s="185">
        <f>'KEEI BAU - Industry'!AK23*'Steel Split'!$D$6</f>
        <v>483158915.46183145</v>
      </c>
      <c r="V15" s="185">
        <f>'KEEI BAU - Industry'!AL23*'Steel Split'!$D$6</f>
        <v>477647597.03450954</v>
      </c>
      <c r="W15" s="185">
        <f>'KEEI BAU - Industry'!AM23*'Steel Split'!$D$6</f>
        <v>474585753.46377575</v>
      </c>
      <c r="X15" s="185">
        <f>'KEEI BAU - Industry'!AN23*'Steel Split'!$D$6</f>
        <v>469853813.39991474</v>
      </c>
      <c r="Y15" s="185">
        <f>'KEEI BAU - Industry'!AO23*'Steel Split'!$D$6</f>
        <v>465121873.33605373</v>
      </c>
      <c r="Z15" s="185">
        <f>'KEEI BAU - Industry'!AP23*'Steel Split'!$D$6</f>
        <v>460389933.27219093</v>
      </c>
      <c r="AA15" s="185">
        <f>'KEEI BAU - Industry'!AQ23*'Steel Split'!$D$6</f>
        <v>455657993.20832992</v>
      </c>
      <c r="AB15" s="185">
        <f>'KEEI BAU - Industry'!AR23*'Steel Split'!$D$6</f>
        <v>450926053.14446884</v>
      </c>
      <c r="AC15" s="185">
        <f>'KEEI BAU - Industry'!AS23*'Steel Split'!$D$6</f>
        <v>446194113.0806061</v>
      </c>
      <c r="AD15" s="185">
        <f>'KEEI BAU - Industry'!AT23*'Steel Split'!$D$6</f>
        <v>441462173.01674503</v>
      </c>
      <c r="AE15" s="185">
        <f>'KEEI BAU - Industry'!AU23*'Steel Split'!$D$6</f>
        <v>436730232.95288402</v>
      </c>
      <c r="AF15" s="185">
        <f>'KEEI BAU - Industry'!AV23*'Steel Split'!$D$6</f>
        <v>431998292.88902122</v>
      </c>
    </row>
    <row r="16" spans="1:35">
      <c r="A16" s="4" t="s">
        <v>16</v>
      </c>
      <c r="B16" s="20">
        <f>'KEEI BAU - Industry'!R$16*'Non-ferrous Metals Split'!$I$6*'Non-ferrous Metals Split'!$D$45</f>
        <v>995309504.02559745</v>
      </c>
      <c r="C16" s="20">
        <f>'KEEI BAU - Industry'!S$16*'Non-ferrous Metals Split'!$I$6*'Non-ferrous Metals Split'!$D$45</f>
        <v>999271723.38875747</v>
      </c>
      <c r="D16" s="20">
        <f>'KEEI BAU - Industry'!T$16*'Non-ferrous Metals Split'!$I$6*'Non-ferrous Metals Split'!$D$45</f>
        <v>1003233942.7519157</v>
      </c>
      <c r="E16" s="20">
        <f>'KEEI BAU - Industry'!U$16*'Non-ferrous Metals Split'!$I$6*'Non-ferrous Metals Split'!$D$45</f>
        <v>1007196162.1150756</v>
      </c>
      <c r="F16" s="20">
        <f>'KEEI BAU - Industry'!V$16*'Non-ferrous Metals Split'!$I$6*'Non-ferrous Metals Split'!$D$45</f>
        <v>1011158381.4782338</v>
      </c>
      <c r="G16" s="20">
        <f>'KEEI BAU - Industry'!W$16*'Non-ferrous Metals Split'!$I$6*'Non-ferrous Metals Split'!$D$45</f>
        <v>1015120600.8413936</v>
      </c>
      <c r="H16" s="20">
        <f>'KEEI BAU - Industry'!X$16*'Non-ferrous Metals Split'!$I$6*'Non-ferrous Metals Split'!$D$45</f>
        <v>1014750793.700832</v>
      </c>
      <c r="I16" s="20">
        <f>'KEEI BAU - Industry'!Y$16*'Non-ferrous Metals Split'!$I$6*'Non-ferrous Metals Split'!$D$45</f>
        <v>1014380986.5602705</v>
      </c>
      <c r="J16" s="20">
        <f>'KEEI BAU - Industry'!Z$16*'Non-ferrous Metals Split'!$I$6*'Non-ferrous Metals Split'!$D$45</f>
        <v>1014011179.419709</v>
      </c>
      <c r="K16" s="20">
        <f>'KEEI BAU - Industry'!AA$16*'Non-ferrous Metals Split'!$I$6*'Non-ferrous Metals Split'!$D$45</f>
        <v>1013641372.2791474</v>
      </c>
      <c r="L16" s="20">
        <f>'KEEI BAU - Industry'!AB$16*'Non-ferrous Metals Split'!$I$6*'Non-ferrous Metals Split'!$D$45</f>
        <v>1013271565.138586</v>
      </c>
      <c r="M16" s="20">
        <f>'KEEI BAU - Industry'!AC$16*'Non-ferrous Metals Split'!$I$6*'Non-ferrous Metals Split'!$D$45</f>
        <v>1011052722.295217</v>
      </c>
      <c r="N16" s="20">
        <f>'KEEI BAU - Industry'!AD$16*'Non-ferrous Metals Split'!$I$6*'Non-ferrous Metals Split'!$D$45</f>
        <v>1008833879.4518478</v>
      </c>
      <c r="O16" s="20">
        <f>'KEEI BAU - Industry'!AE$16*'Non-ferrous Metals Split'!$I$6*'Non-ferrous Metals Split'!$D$45</f>
        <v>1006615036.6084787</v>
      </c>
      <c r="P16" s="20">
        <f>'KEEI BAU - Industry'!AF$16*'Non-ferrous Metals Split'!$I$6*'Non-ferrous Metals Split'!$D$45</f>
        <v>1004396193.7651094</v>
      </c>
      <c r="Q16" s="20">
        <f>'KEEI BAU - Industry'!AG$16*'Non-ferrous Metals Split'!$I$6*'Non-ferrous Metals Split'!$D$45</f>
        <v>1002177350.9217401</v>
      </c>
      <c r="R16" s="20">
        <f>'KEEI BAU - Industry'!AH$16*'Non-ferrous Metals Split'!$I$6*'Non-ferrous Metals Split'!$D$45</f>
        <v>1002177350.9217401</v>
      </c>
      <c r="S16" s="20">
        <f>'KEEI BAU - Industry'!AI$16*'Non-ferrous Metals Split'!$I$6*'Non-ferrous Metals Split'!$D$45</f>
        <v>1002177350.9217401</v>
      </c>
      <c r="T16" s="20">
        <f>'KEEI BAU - Industry'!AJ$16*'Non-ferrous Metals Split'!$I$6*'Non-ferrous Metals Split'!$D$45</f>
        <v>1002177350.9217401</v>
      </c>
      <c r="U16" s="20">
        <f>'KEEI BAU - Industry'!AK$16*'Non-ferrous Metals Split'!$I$6*'Non-ferrous Metals Split'!$D$45</f>
        <v>1002177350.9217401</v>
      </c>
      <c r="V16" s="20">
        <f>'KEEI BAU - Industry'!AL$16*'Non-ferrous Metals Split'!$I$6*'Non-ferrous Metals Split'!$D$45</f>
        <v>1002177350.9217401</v>
      </c>
      <c r="W16" s="20">
        <f>'KEEI BAU - Industry'!AM$16*'Non-ferrous Metals Split'!$I$6*'Non-ferrous Metals Split'!$D$45</f>
        <v>999218893.79724741</v>
      </c>
      <c r="X16" s="20">
        <f>'KEEI BAU - Industry'!AN$16*'Non-ferrous Metals Split'!$I$6*'Non-ferrous Metals Split'!$D$45</f>
        <v>998277566.5303638</v>
      </c>
      <c r="Y16" s="20">
        <f>'KEEI BAU - Industry'!AO$16*'Non-ferrous Metals Split'!$I$6*'Non-ferrous Metals Split'!$D$45</f>
        <v>997336239.26347983</v>
      </c>
      <c r="Z16" s="20">
        <f>'KEEI BAU - Industry'!AP$16*'Non-ferrous Metals Split'!$I$6*'Non-ferrous Metals Split'!$D$45</f>
        <v>996394911.99659574</v>
      </c>
      <c r="AA16" s="20">
        <f>'KEEI BAU - Industry'!AQ$16*'Non-ferrous Metals Split'!$I$6*'Non-ferrous Metals Split'!$D$45</f>
        <v>995453584.72971189</v>
      </c>
      <c r="AB16" s="20">
        <f>'KEEI BAU - Industry'!AR$16*'Non-ferrous Metals Split'!$I$6*'Non-ferrous Metals Split'!$D$45</f>
        <v>994512257.46282816</v>
      </c>
      <c r="AC16" s="20">
        <f>'KEEI BAU - Industry'!AS$16*'Non-ferrous Metals Split'!$I$6*'Non-ferrous Metals Split'!$D$45</f>
        <v>993570930.19594407</v>
      </c>
      <c r="AD16" s="20">
        <f>'KEEI BAU - Industry'!AT$16*'Non-ferrous Metals Split'!$I$6*'Non-ferrous Metals Split'!$D$45</f>
        <v>992629602.92906022</v>
      </c>
      <c r="AE16" s="20">
        <f>'KEEI BAU - Industry'!AU$16*'Non-ferrous Metals Split'!$I$6*'Non-ferrous Metals Split'!$D$45</f>
        <v>991688275.66217613</v>
      </c>
      <c r="AF16" s="20">
        <f>'KEEI BAU - Industry'!AV$16*'Non-ferrous Metals Split'!$I$6*'Non-ferrous Metals Split'!$D$45</f>
        <v>990746948.39529228</v>
      </c>
    </row>
    <row r="17" spans="1:33">
      <c r="A17" s="4" t="s">
        <v>17</v>
      </c>
      <c r="B17" s="20">
        <f>'KEEI BAU - Industry'!R$16*'Non-ferrous Metals Split'!$I$7*'Non-ferrous Metals Split'!$D$45</f>
        <v>8460130784.2175789</v>
      </c>
      <c r="C17" s="20">
        <f>'KEEI BAU - Industry'!S$16*'Non-ferrous Metals Split'!$I$7*'Non-ferrous Metals Split'!$D$45</f>
        <v>8493809648.8044367</v>
      </c>
      <c r="D17" s="20">
        <f>'KEEI BAU - Industry'!T$16*'Non-ferrous Metals Split'!$I$7*'Non-ferrous Metals Split'!$D$45</f>
        <v>8527488513.391283</v>
      </c>
      <c r="E17" s="20">
        <f>'KEEI BAU - Industry'!U$16*'Non-ferrous Metals Split'!$I$7*'Non-ferrous Metals Split'!$D$45</f>
        <v>8561167377.9781408</v>
      </c>
      <c r="F17" s="20">
        <f>'KEEI BAU - Industry'!V$16*'Non-ferrous Metals Split'!$I$7*'Non-ferrous Metals Split'!$D$45</f>
        <v>8594846242.5649872</v>
      </c>
      <c r="G17" s="20">
        <f>'KEEI BAU - Industry'!W$16*'Non-ferrous Metals Split'!$I$7*'Non-ferrous Metals Split'!$D$45</f>
        <v>8628525107.1518459</v>
      </c>
      <c r="H17" s="20">
        <f>'KEEI BAU - Industry'!X$16*'Non-ferrous Metals Split'!$I$7*'Non-ferrous Metals Split'!$D$45</f>
        <v>8625381746.4570713</v>
      </c>
      <c r="I17" s="20">
        <f>'KEEI BAU - Industry'!Y$16*'Non-ferrous Metals Split'!$I$7*'Non-ferrous Metals Split'!$D$45</f>
        <v>8622238385.7622986</v>
      </c>
      <c r="J17" s="20">
        <f>'KEEI BAU - Industry'!Z$16*'Non-ferrous Metals Split'!$I$7*'Non-ferrous Metals Split'!$D$45</f>
        <v>8619095025.0675278</v>
      </c>
      <c r="K17" s="20">
        <f>'KEEI BAU - Industry'!AA$16*'Non-ferrous Metals Split'!$I$7*'Non-ferrous Metals Split'!$D$45</f>
        <v>8615951664.3727531</v>
      </c>
      <c r="L17" s="20">
        <f>'KEEI BAU - Industry'!AB$16*'Non-ferrous Metals Split'!$I$7*'Non-ferrous Metals Split'!$D$45</f>
        <v>8612808303.6779804</v>
      </c>
      <c r="M17" s="20">
        <f>'KEEI BAU - Industry'!AC$16*'Non-ferrous Metals Split'!$I$7*'Non-ferrous Metals Split'!$D$45</f>
        <v>8593948139.5093441</v>
      </c>
      <c r="N17" s="20">
        <f>'KEEI BAU - Industry'!AD$16*'Non-ferrous Metals Split'!$I$7*'Non-ferrous Metals Split'!$D$45</f>
        <v>8575087975.3407059</v>
      </c>
      <c r="O17" s="20">
        <f>'KEEI BAU - Industry'!AE$16*'Non-ferrous Metals Split'!$I$7*'Non-ferrous Metals Split'!$D$45</f>
        <v>8556227811.1720686</v>
      </c>
      <c r="P17" s="20">
        <f>'KEEI BAU - Industry'!AF$16*'Non-ferrous Metals Split'!$I$7*'Non-ferrous Metals Split'!$D$45</f>
        <v>8537367647.0034304</v>
      </c>
      <c r="Q17" s="20">
        <f>'KEEI BAU - Industry'!AG$16*'Non-ferrous Metals Split'!$I$7*'Non-ferrous Metals Split'!$D$45</f>
        <v>8518507482.8347902</v>
      </c>
      <c r="R17" s="20">
        <f>'KEEI BAU - Industry'!AH$16*'Non-ferrous Metals Split'!$I$7*'Non-ferrous Metals Split'!$D$45</f>
        <v>8518507482.8347902</v>
      </c>
      <c r="S17" s="20">
        <f>'KEEI BAU - Industry'!AI$16*'Non-ferrous Metals Split'!$I$7*'Non-ferrous Metals Split'!$D$45</f>
        <v>8518507482.8347902</v>
      </c>
      <c r="T17" s="20">
        <f>'KEEI BAU - Industry'!AJ$16*'Non-ferrous Metals Split'!$I$7*'Non-ferrous Metals Split'!$D$45</f>
        <v>8518507482.8347902</v>
      </c>
      <c r="U17" s="20">
        <f>'KEEI BAU - Industry'!AK$16*'Non-ferrous Metals Split'!$I$7*'Non-ferrous Metals Split'!$D$45</f>
        <v>8518507482.8347902</v>
      </c>
      <c r="V17" s="20">
        <f>'KEEI BAU - Industry'!AL$16*'Non-ferrous Metals Split'!$I$7*'Non-ferrous Metals Split'!$D$45</f>
        <v>8518507482.8347902</v>
      </c>
      <c r="W17" s="20">
        <f>'KEEI BAU - Industry'!AM$16*'Non-ferrous Metals Split'!$I$7*'Non-ferrous Metals Split'!$D$45</f>
        <v>8493360597.2766027</v>
      </c>
      <c r="X17" s="20">
        <f>'KEEI BAU - Industry'!AN$16*'Non-ferrous Metals Split'!$I$7*'Non-ferrous Metals Split'!$D$45</f>
        <v>8485359315.508091</v>
      </c>
      <c r="Y17" s="20">
        <f>'KEEI BAU - Industry'!AO$16*'Non-ferrous Metals Split'!$I$7*'Non-ferrous Metals Split'!$D$45</f>
        <v>8477358033.7395782</v>
      </c>
      <c r="Z17" s="20">
        <f>'KEEI BAU - Industry'!AP$16*'Non-ferrous Metals Split'!$I$7*'Non-ferrous Metals Split'!$D$45</f>
        <v>8469356751.9710636</v>
      </c>
      <c r="AA17" s="20">
        <f>'KEEI BAU - Industry'!AQ$16*'Non-ferrous Metals Split'!$I$7*'Non-ferrous Metals Split'!$D$45</f>
        <v>8461355470.202549</v>
      </c>
      <c r="AB17" s="20">
        <f>'KEEI BAU - Industry'!AR$16*'Non-ferrous Metals Split'!$I$7*'Non-ferrous Metals Split'!$D$45</f>
        <v>8453354188.4340382</v>
      </c>
      <c r="AC17" s="20">
        <f>'KEEI BAU - Industry'!AS$16*'Non-ferrous Metals Split'!$I$7*'Non-ferrous Metals Split'!$D$45</f>
        <v>8445352906.6655254</v>
      </c>
      <c r="AD17" s="20">
        <f>'KEEI BAU - Industry'!AT$16*'Non-ferrous Metals Split'!$I$7*'Non-ferrous Metals Split'!$D$45</f>
        <v>8437351624.8970108</v>
      </c>
      <c r="AE17" s="20">
        <f>'KEEI BAU - Industry'!AU$16*'Non-ferrous Metals Split'!$I$7*'Non-ferrous Metals Split'!$D$45</f>
        <v>8429350343.1284962</v>
      </c>
      <c r="AF17" s="20">
        <f>'KEEI BAU - Industry'!AV$16*'Non-ferrous Metals Split'!$I$7*'Non-ferrous Metals Split'!$D$45</f>
        <v>8421349061.3599834</v>
      </c>
    </row>
    <row r="18" spans="1:33">
      <c r="A18" s="4" t="s">
        <v>18</v>
      </c>
      <c r="B18" s="20">
        <f>'KEEI BAU - Industry'!R$33*'Machinery Split'!$L6*'Machinery Split'!$D$41</f>
        <v>0</v>
      </c>
      <c r="C18" s="20">
        <f>'KEEI BAU - Industry'!S$33*'Machinery Split'!$L6*'Machinery Split'!$D$41</f>
        <v>0</v>
      </c>
      <c r="D18" s="20">
        <f>'KEEI BAU - Industry'!T$33*'Machinery Split'!$L6*'Machinery Split'!$D$41</f>
        <v>0</v>
      </c>
      <c r="E18" s="20">
        <f>'KEEI BAU - Industry'!U$33*'Machinery Split'!$L6*'Machinery Split'!$D$41</f>
        <v>0</v>
      </c>
      <c r="F18" s="20">
        <f>'KEEI BAU - Industry'!V$33*'Machinery Split'!$L6*'Machinery Split'!$D$41</f>
        <v>0</v>
      </c>
      <c r="G18" s="20">
        <f>'KEEI BAU - Industry'!W$33*'Machinery Split'!$L6*'Machinery Split'!$D$41</f>
        <v>0</v>
      </c>
      <c r="H18" s="20">
        <f>'KEEI BAU - Industry'!X$33*'Machinery Split'!$L6*'Machinery Split'!$D$41</f>
        <v>0</v>
      </c>
      <c r="I18" s="20">
        <f>'KEEI BAU - Industry'!Y$33*'Machinery Split'!$L6*'Machinery Split'!$D$41</f>
        <v>0</v>
      </c>
      <c r="J18" s="20">
        <f>'KEEI BAU - Industry'!Z$33*'Machinery Split'!$L6*'Machinery Split'!$D$41</f>
        <v>0</v>
      </c>
      <c r="K18" s="20">
        <f>'KEEI BAU - Industry'!AA$33*'Machinery Split'!$L6*'Machinery Split'!$D$41</f>
        <v>0</v>
      </c>
      <c r="L18" s="20">
        <f>'KEEI BAU - Industry'!AB$33*'Machinery Split'!$L6*'Machinery Split'!$D$41</f>
        <v>0</v>
      </c>
      <c r="M18" s="20">
        <f>'KEEI BAU - Industry'!AC$33*'Machinery Split'!$L6*'Machinery Split'!$D$41</f>
        <v>0</v>
      </c>
      <c r="N18" s="20">
        <f>'KEEI BAU - Industry'!AD$33*'Machinery Split'!$L6*'Machinery Split'!$D$41</f>
        <v>0</v>
      </c>
      <c r="O18" s="20">
        <f>'KEEI BAU - Industry'!AE$33*'Machinery Split'!$L6*'Machinery Split'!$D$41</f>
        <v>0</v>
      </c>
      <c r="P18" s="20">
        <f>'KEEI BAU - Industry'!AF$33*'Machinery Split'!$L6*'Machinery Split'!$D$41</f>
        <v>0</v>
      </c>
      <c r="Q18" s="20">
        <f>'KEEI BAU - Industry'!AG$33*'Machinery Split'!$L6*'Machinery Split'!$D$41</f>
        <v>0</v>
      </c>
      <c r="R18" s="20">
        <f>'KEEI BAU - Industry'!AH$33*'Machinery Split'!$L6*'Machinery Split'!$D$41</f>
        <v>0</v>
      </c>
      <c r="S18" s="20">
        <f>'KEEI BAU - Industry'!AI$33*'Machinery Split'!$L6*'Machinery Split'!$D$41</f>
        <v>0</v>
      </c>
      <c r="T18" s="20">
        <f>'KEEI BAU - Industry'!AJ$33*'Machinery Split'!$L6*'Machinery Split'!$D$41</f>
        <v>0</v>
      </c>
      <c r="U18" s="20">
        <f>'KEEI BAU - Industry'!AK$33*'Machinery Split'!$L6*'Machinery Split'!$D$41</f>
        <v>0</v>
      </c>
      <c r="V18" s="20">
        <f>'KEEI BAU - Industry'!AL$33*'Machinery Split'!$L6*'Machinery Split'!$D$41</f>
        <v>0</v>
      </c>
      <c r="W18" s="20">
        <f>'KEEI BAU - Industry'!AM$33*'Machinery Split'!$L6*'Machinery Split'!$D$41</f>
        <v>0</v>
      </c>
      <c r="X18" s="20">
        <f>'KEEI BAU - Industry'!AN$33*'Machinery Split'!$L6*'Machinery Split'!$D$41</f>
        <v>0</v>
      </c>
      <c r="Y18" s="20">
        <f>'KEEI BAU - Industry'!AO$33*'Machinery Split'!$L6*'Machinery Split'!$D$41</f>
        <v>0</v>
      </c>
      <c r="Z18" s="20">
        <f>'KEEI BAU - Industry'!AP$33*'Machinery Split'!$L6*'Machinery Split'!$D$41</f>
        <v>0</v>
      </c>
      <c r="AA18" s="20">
        <f>'KEEI BAU - Industry'!AQ$33*'Machinery Split'!$L6*'Machinery Split'!$D$41</f>
        <v>0</v>
      </c>
      <c r="AB18" s="20">
        <f>'KEEI BAU - Industry'!AR$33*'Machinery Split'!$L6*'Machinery Split'!$D$41</f>
        <v>0</v>
      </c>
      <c r="AC18" s="20">
        <f>'KEEI BAU - Industry'!AS$33*'Machinery Split'!$L6*'Machinery Split'!$D$41</f>
        <v>0</v>
      </c>
      <c r="AD18" s="20">
        <f>'KEEI BAU - Industry'!AT$33*'Machinery Split'!$L6*'Machinery Split'!$D$41</f>
        <v>0</v>
      </c>
      <c r="AE18" s="20">
        <f>'KEEI BAU - Industry'!AU$33*'Machinery Split'!$L6*'Machinery Split'!$D$41</f>
        <v>0</v>
      </c>
      <c r="AF18" s="20">
        <f>'KEEI BAU - Industry'!AV$33*'Machinery Split'!$L6*'Machinery Split'!$D$41</f>
        <v>0</v>
      </c>
    </row>
    <row r="19" spans="1:33">
      <c r="A19" s="4" t="s">
        <v>19</v>
      </c>
      <c r="B19" s="20">
        <f>'KEEI BAU - Industry'!R$33*'Machinery Split'!$L7*'Machinery Split'!$D$41</f>
        <v>0</v>
      </c>
      <c r="C19" s="20">
        <f>'KEEI BAU - Industry'!S$33*'Machinery Split'!$L7*'Machinery Split'!$D$41</f>
        <v>0</v>
      </c>
      <c r="D19" s="20">
        <f>'KEEI BAU - Industry'!T$33*'Machinery Split'!$L7*'Machinery Split'!$D$41</f>
        <v>0</v>
      </c>
      <c r="E19" s="20">
        <f>'KEEI BAU - Industry'!U$33*'Machinery Split'!$L7*'Machinery Split'!$D$41</f>
        <v>0</v>
      </c>
      <c r="F19" s="20">
        <f>'KEEI BAU - Industry'!V$33*'Machinery Split'!$L7*'Machinery Split'!$D$41</f>
        <v>0</v>
      </c>
      <c r="G19" s="20">
        <f>'KEEI BAU - Industry'!W$33*'Machinery Split'!$L7*'Machinery Split'!$D$41</f>
        <v>0</v>
      </c>
      <c r="H19" s="20">
        <f>'KEEI BAU - Industry'!X$33*'Machinery Split'!$L7*'Machinery Split'!$D$41</f>
        <v>0</v>
      </c>
      <c r="I19" s="20">
        <f>'KEEI BAU - Industry'!Y$33*'Machinery Split'!$L7*'Machinery Split'!$D$41</f>
        <v>0</v>
      </c>
      <c r="J19" s="20">
        <f>'KEEI BAU - Industry'!Z$33*'Machinery Split'!$L7*'Machinery Split'!$D$41</f>
        <v>0</v>
      </c>
      <c r="K19" s="20">
        <f>'KEEI BAU - Industry'!AA$33*'Machinery Split'!$L7*'Machinery Split'!$D$41</f>
        <v>0</v>
      </c>
      <c r="L19" s="20">
        <f>'KEEI BAU - Industry'!AB$33*'Machinery Split'!$L7*'Machinery Split'!$D$41</f>
        <v>0</v>
      </c>
      <c r="M19" s="20">
        <f>'KEEI BAU - Industry'!AC$33*'Machinery Split'!$L7*'Machinery Split'!$D$41</f>
        <v>0</v>
      </c>
      <c r="N19" s="20">
        <f>'KEEI BAU - Industry'!AD$33*'Machinery Split'!$L7*'Machinery Split'!$D$41</f>
        <v>0</v>
      </c>
      <c r="O19" s="20">
        <f>'KEEI BAU - Industry'!AE$33*'Machinery Split'!$L7*'Machinery Split'!$D$41</f>
        <v>0</v>
      </c>
      <c r="P19" s="20">
        <f>'KEEI BAU - Industry'!AF$33*'Machinery Split'!$L7*'Machinery Split'!$D$41</f>
        <v>0</v>
      </c>
      <c r="Q19" s="20">
        <f>'KEEI BAU - Industry'!AG$33*'Machinery Split'!$L7*'Machinery Split'!$D$41</f>
        <v>0</v>
      </c>
      <c r="R19" s="20">
        <f>'KEEI BAU - Industry'!AH$33*'Machinery Split'!$L7*'Machinery Split'!$D$41</f>
        <v>0</v>
      </c>
      <c r="S19" s="20">
        <f>'KEEI BAU - Industry'!AI$33*'Machinery Split'!$L7*'Machinery Split'!$D$41</f>
        <v>0</v>
      </c>
      <c r="T19" s="20">
        <f>'KEEI BAU - Industry'!AJ$33*'Machinery Split'!$L7*'Machinery Split'!$D$41</f>
        <v>0</v>
      </c>
      <c r="U19" s="20">
        <f>'KEEI BAU - Industry'!AK$33*'Machinery Split'!$L7*'Machinery Split'!$D$41</f>
        <v>0</v>
      </c>
      <c r="V19" s="20">
        <f>'KEEI BAU - Industry'!AL$33*'Machinery Split'!$L7*'Machinery Split'!$D$41</f>
        <v>0</v>
      </c>
      <c r="W19" s="20">
        <f>'KEEI BAU - Industry'!AM$33*'Machinery Split'!$L7*'Machinery Split'!$D$41</f>
        <v>0</v>
      </c>
      <c r="X19" s="20">
        <f>'KEEI BAU - Industry'!AN$33*'Machinery Split'!$L7*'Machinery Split'!$D$41</f>
        <v>0</v>
      </c>
      <c r="Y19" s="20">
        <f>'KEEI BAU - Industry'!AO$33*'Machinery Split'!$L7*'Machinery Split'!$D$41</f>
        <v>0</v>
      </c>
      <c r="Z19" s="20">
        <f>'KEEI BAU - Industry'!AP$33*'Machinery Split'!$L7*'Machinery Split'!$D$41</f>
        <v>0</v>
      </c>
      <c r="AA19" s="20">
        <f>'KEEI BAU - Industry'!AQ$33*'Machinery Split'!$L7*'Machinery Split'!$D$41</f>
        <v>0</v>
      </c>
      <c r="AB19" s="20">
        <f>'KEEI BAU - Industry'!AR$33*'Machinery Split'!$L7*'Machinery Split'!$D$41</f>
        <v>0</v>
      </c>
      <c r="AC19" s="20">
        <f>'KEEI BAU - Industry'!AS$33*'Machinery Split'!$L7*'Machinery Split'!$D$41</f>
        <v>0</v>
      </c>
      <c r="AD19" s="20">
        <f>'KEEI BAU - Industry'!AT$33*'Machinery Split'!$L7*'Machinery Split'!$D$41</f>
        <v>0</v>
      </c>
      <c r="AE19" s="20">
        <f>'KEEI BAU - Industry'!AU$33*'Machinery Split'!$L7*'Machinery Split'!$D$41</f>
        <v>0</v>
      </c>
      <c r="AF19" s="20">
        <f>'KEEI BAU - Industry'!AV$33*'Machinery Split'!$L7*'Machinery Split'!$D$41</f>
        <v>0</v>
      </c>
    </row>
    <row r="20" spans="1:33">
      <c r="A20" s="4" t="s">
        <v>20</v>
      </c>
      <c r="B20" s="20">
        <f>'KEEI BAU - Industry'!R$33*'Machinery Split'!$L8*'Machinery Split'!$D$41</f>
        <v>0</v>
      </c>
      <c r="C20" s="20">
        <f>'KEEI BAU - Industry'!S$33*'Machinery Split'!$L8*'Machinery Split'!$D$41</f>
        <v>0</v>
      </c>
      <c r="D20" s="20">
        <f>'KEEI BAU - Industry'!T$33*'Machinery Split'!$L8*'Machinery Split'!$D$41</f>
        <v>0</v>
      </c>
      <c r="E20" s="20">
        <f>'KEEI BAU - Industry'!U$33*'Machinery Split'!$L8*'Machinery Split'!$D$41</f>
        <v>0</v>
      </c>
      <c r="F20" s="20">
        <f>'KEEI BAU - Industry'!V$33*'Machinery Split'!$L8*'Machinery Split'!$D$41</f>
        <v>0</v>
      </c>
      <c r="G20" s="20">
        <f>'KEEI BAU - Industry'!W$33*'Machinery Split'!$L8*'Machinery Split'!$D$41</f>
        <v>0</v>
      </c>
      <c r="H20" s="20">
        <f>'KEEI BAU - Industry'!X$33*'Machinery Split'!$L8*'Machinery Split'!$D$41</f>
        <v>0</v>
      </c>
      <c r="I20" s="20">
        <f>'KEEI BAU - Industry'!Y$33*'Machinery Split'!$L8*'Machinery Split'!$D$41</f>
        <v>0</v>
      </c>
      <c r="J20" s="20">
        <f>'KEEI BAU - Industry'!Z$33*'Machinery Split'!$L8*'Machinery Split'!$D$41</f>
        <v>0</v>
      </c>
      <c r="K20" s="20">
        <f>'KEEI BAU - Industry'!AA$33*'Machinery Split'!$L8*'Machinery Split'!$D$41</f>
        <v>0</v>
      </c>
      <c r="L20" s="20">
        <f>'KEEI BAU - Industry'!AB$33*'Machinery Split'!$L8*'Machinery Split'!$D$41</f>
        <v>0</v>
      </c>
      <c r="M20" s="20">
        <f>'KEEI BAU - Industry'!AC$33*'Machinery Split'!$L8*'Machinery Split'!$D$41</f>
        <v>0</v>
      </c>
      <c r="N20" s="20">
        <f>'KEEI BAU - Industry'!AD$33*'Machinery Split'!$L8*'Machinery Split'!$D$41</f>
        <v>0</v>
      </c>
      <c r="O20" s="20">
        <f>'KEEI BAU - Industry'!AE$33*'Machinery Split'!$L8*'Machinery Split'!$D$41</f>
        <v>0</v>
      </c>
      <c r="P20" s="20">
        <f>'KEEI BAU - Industry'!AF$33*'Machinery Split'!$L8*'Machinery Split'!$D$41</f>
        <v>0</v>
      </c>
      <c r="Q20" s="20">
        <f>'KEEI BAU - Industry'!AG$33*'Machinery Split'!$L8*'Machinery Split'!$D$41</f>
        <v>0</v>
      </c>
      <c r="R20" s="20">
        <f>'KEEI BAU - Industry'!AH$33*'Machinery Split'!$L8*'Machinery Split'!$D$41</f>
        <v>0</v>
      </c>
      <c r="S20" s="20">
        <f>'KEEI BAU - Industry'!AI$33*'Machinery Split'!$L8*'Machinery Split'!$D$41</f>
        <v>0</v>
      </c>
      <c r="T20" s="20">
        <f>'KEEI BAU - Industry'!AJ$33*'Machinery Split'!$L8*'Machinery Split'!$D$41</f>
        <v>0</v>
      </c>
      <c r="U20" s="20">
        <f>'KEEI BAU - Industry'!AK$33*'Machinery Split'!$L8*'Machinery Split'!$D$41</f>
        <v>0</v>
      </c>
      <c r="V20" s="20">
        <f>'KEEI BAU - Industry'!AL$33*'Machinery Split'!$L8*'Machinery Split'!$D$41</f>
        <v>0</v>
      </c>
      <c r="W20" s="20">
        <f>'KEEI BAU - Industry'!AM$33*'Machinery Split'!$L8*'Machinery Split'!$D$41</f>
        <v>0</v>
      </c>
      <c r="X20" s="20">
        <f>'KEEI BAU - Industry'!AN$33*'Machinery Split'!$L8*'Machinery Split'!$D$41</f>
        <v>0</v>
      </c>
      <c r="Y20" s="20">
        <f>'KEEI BAU - Industry'!AO$33*'Machinery Split'!$L8*'Machinery Split'!$D$41</f>
        <v>0</v>
      </c>
      <c r="Z20" s="20">
        <f>'KEEI BAU - Industry'!AP$33*'Machinery Split'!$L8*'Machinery Split'!$D$41</f>
        <v>0</v>
      </c>
      <c r="AA20" s="20">
        <f>'KEEI BAU - Industry'!AQ$33*'Machinery Split'!$L8*'Machinery Split'!$D$41</f>
        <v>0</v>
      </c>
      <c r="AB20" s="20">
        <f>'KEEI BAU - Industry'!AR$33*'Machinery Split'!$L8*'Machinery Split'!$D$41</f>
        <v>0</v>
      </c>
      <c r="AC20" s="20">
        <f>'KEEI BAU - Industry'!AS$33*'Machinery Split'!$L8*'Machinery Split'!$D$41</f>
        <v>0</v>
      </c>
      <c r="AD20" s="20">
        <f>'KEEI BAU - Industry'!AT$33*'Machinery Split'!$L8*'Machinery Split'!$D$41</f>
        <v>0</v>
      </c>
      <c r="AE20" s="20">
        <f>'KEEI BAU - Industry'!AU$33*'Machinery Split'!$L8*'Machinery Split'!$D$41</f>
        <v>0</v>
      </c>
      <c r="AF20" s="20">
        <f>'KEEI BAU - Industry'!AV$33*'Machinery Split'!$L8*'Machinery Split'!$D$41</f>
        <v>0</v>
      </c>
    </row>
    <row r="21" spans="1:33">
      <c r="A21" s="4" t="s">
        <v>21</v>
      </c>
      <c r="B21" s="20">
        <f>'KEEI BAU - Industry'!R$33*'Machinery Split'!$L9*'Machinery Split'!$D$41</f>
        <v>0</v>
      </c>
      <c r="C21" s="20">
        <f>'KEEI BAU - Industry'!S$33*'Machinery Split'!$L9*'Machinery Split'!$D$41</f>
        <v>0</v>
      </c>
      <c r="D21" s="20">
        <f>'KEEI BAU - Industry'!T$33*'Machinery Split'!$L9*'Machinery Split'!$D$41</f>
        <v>0</v>
      </c>
      <c r="E21" s="20">
        <f>'KEEI BAU - Industry'!U$33*'Machinery Split'!$L9*'Machinery Split'!$D$41</f>
        <v>0</v>
      </c>
      <c r="F21" s="20">
        <f>'KEEI BAU - Industry'!V$33*'Machinery Split'!$L9*'Machinery Split'!$D$41</f>
        <v>0</v>
      </c>
      <c r="G21" s="20">
        <f>'KEEI BAU - Industry'!W$33*'Machinery Split'!$L9*'Machinery Split'!$D$41</f>
        <v>0</v>
      </c>
      <c r="H21" s="20">
        <f>'KEEI BAU - Industry'!X$33*'Machinery Split'!$L9*'Machinery Split'!$D$41</f>
        <v>0</v>
      </c>
      <c r="I21" s="20">
        <f>'KEEI BAU - Industry'!Y$33*'Machinery Split'!$L9*'Machinery Split'!$D$41</f>
        <v>0</v>
      </c>
      <c r="J21" s="20">
        <f>'KEEI BAU - Industry'!Z$33*'Machinery Split'!$L9*'Machinery Split'!$D$41</f>
        <v>0</v>
      </c>
      <c r="K21" s="20">
        <f>'KEEI BAU - Industry'!AA$33*'Machinery Split'!$L9*'Machinery Split'!$D$41</f>
        <v>0</v>
      </c>
      <c r="L21" s="20">
        <f>'KEEI BAU - Industry'!AB$33*'Machinery Split'!$L9*'Machinery Split'!$D$41</f>
        <v>0</v>
      </c>
      <c r="M21" s="20">
        <f>'KEEI BAU - Industry'!AC$33*'Machinery Split'!$L9*'Machinery Split'!$D$41</f>
        <v>0</v>
      </c>
      <c r="N21" s="20">
        <f>'KEEI BAU - Industry'!AD$33*'Machinery Split'!$L9*'Machinery Split'!$D$41</f>
        <v>0</v>
      </c>
      <c r="O21" s="20">
        <f>'KEEI BAU - Industry'!AE$33*'Machinery Split'!$L9*'Machinery Split'!$D$41</f>
        <v>0</v>
      </c>
      <c r="P21" s="20">
        <f>'KEEI BAU - Industry'!AF$33*'Machinery Split'!$L9*'Machinery Split'!$D$41</f>
        <v>0</v>
      </c>
      <c r="Q21" s="20">
        <f>'KEEI BAU - Industry'!AG$33*'Machinery Split'!$L9*'Machinery Split'!$D$41</f>
        <v>0</v>
      </c>
      <c r="R21" s="20">
        <f>'KEEI BAU - Industry'!AH$33*'Machinery Split'!$L9*'Machinery Split'!$D$41</f>
        <v>0</v>
      </c>
      <c r="S21" s="20">
        <f>'KEEI BAU - Industry'!AI$33*'Machinery Split'!$L9*'Machinery Split'!$D$41</f>
        <v>0</v>
      </c>
      <c r="T21" s="20">
        <f>'KEEI BAU - Industry'!AJ$33*'Machinery Split'!$L9*'Machinery Split'!$D$41</f>
        <v>0</v>
      </c>
      <c r="U21" s="20">
        <f>'KEEI BAU - Industry'!AK$33*'Machinery Split'!$L9*'Machinery Split'!$D$41</f>
        <v>0</v>
      </c>
      <c r="V21" s="20">
        <f>'KEEI BAU - Industry'!AL$33*'Machinery Split'!$L9*'Machinery Split'!$D$41</f>
        <v>0</v>
      </c>
      <c r="W21" s="20">
        <f>'KEEI BAU - Industry'!AM$33*'Machinery Split'!$L9*'Machinery Split'!$D$41</f>
        <v>0</v>
      </c>
      <c r="X21" s="20">
        <f>'KEEI BAU - Industry'!AN$33*'Machinery Split'!$L9*'Machinery Split'!$D$41</f>
        <v>0</v>
      </c>
      <c r="Y21" s="20">
        <f>'KEEI BAU - Industry'!AO$33*'Machinery Split'!$L9*'Machinery Split'!$D$41</f>
        <v>0</v>
      </c>
      <c r="Z21" s="20">
        <f>'KEEI BAU - Industry'!AP$33*'Machinery Split'!$L9*'Machinery Split'!$D$41</f>
        <v>0</v>
      </c>
      <c r="AA21" s="20">
        <f>'KEEI BAU - Industry'!AQ$33*'Machinery Split'!$L9*'Machinery Split'!$D$41</f>
        <v>0</v>
      </c>
      <c r="AB21" s="20">
        <f>'KEEI BAU - Industry'!AR$33*'Machinery Split'!$L9*'Machinery Split'!$D$41</f>
        <v>0</v>
      </c>
      <c r="AC21" s="20">
        <f>'KEEI BAU - Industry'!AS$33*'Machinery Split'!$L9*'Machinery Split'!$D$41</f>
        <v>0</v>
      </c>
      <c r="AD21" s="20">
        <f>'KEEI BAU - Industry'!AT$33*'Machinery Split'!$L9*'Machinery Split'!$D$41</f>
        <v>0</v>
      </c>
      <c r="AE21" s="20">
        <f>'KEEI BAU - Industry'!AU$33*'Machinery Split'!$L9*'Machinery Split'!$D$41</f>
        <v>0</v>
      </c>
      <c r="AF21" s="20">
        <f>'KEEI BAU - Industry'!AV$33*'Machinery Split'!$L9*'Machinery Split'!$D$41</f>
        <v>0</v>
      </c>
    </row>
    <row r="22" spans="1:33">
      <c r="A22" s="4" t="s">
        <v>22</v>
      </c>
      <c r="B22" s="20">
        <f>'KEEI BAU - Industry'!R$33*'Machinery Split'!$L10*'Machinery Split'!$D$41</f>
        <v>0</v>
      </c>
      <c r="C22" s="20">
        <f>'KEEI BAU - Industry'!S$33*'Machinery Split'!$L10*'Machinery Split'!$D$41</f>
        <v>0</v>
      </c>
      <c r="D22" s="20">
        <f>'KEEI BAU - Industry'!T$33*'Machinery Split'!$L10*'Machinery Split'!$D$41</f>
        <v>0</v>
      </c>
      <c r="E22" s="20">
        <f>'KEEI BAU - Industry'!U$33*'Machinery Split'!$L10*'Machinery Split'!$D$41</f>
        <v>0</v>
      </c>
      <c r="F22" s="20">
        <f>'KEEI BAU - Industry'!V$33*'Machinery Split'!$L10*'Machinery Split'!$D$41</f>
        <v>0</v>
      </c>
      <c r="G22" s="20">
        <f>'KEEI BAU - Industry'!W$33*'Machinery Split'!$L10*'Machinery Split'!$D$41</f>
        <v>0</v>
      </c>
      <c r="H22" s="20">
        <f>'KEEI BAU - Industry'!X$33*'Machinery Split'!$L10*'Machinery Split'!$D$41</f>
        <v>0</v>
      </c>
      <c r="I22" s="20">
        <f>'KEEI BAU - Industry'!Y$33*'Machinery Split'!$L10*'Machinery Split'!$D$41</f>
        <v>0</v>
      </c>
      <c r="J22" s="20">
        <f>'KEEI BAU - Industry'!Z$33*'Machinery Split'!$L10*'Machinery Split'!$D$41</f>
        <v>0</v>
      </c>
      <c r="K22" s="20">
        <f>'KEEI BAU - Industry'!AA$33*'Machinery Split'!$L10*'Machinery Split'!$D$41</f>
        <v>0</v>
      </c>
      <c r="L22" s="20">
        <f>'KEEI BAU - Industry'!AB$33*'Machinery Split'!$L10*'Machinery Split'!$D$41</f>
        <v>0</v>
      </c>
      <c r="M22" s="20">
        <f>'KEEI BAU - Industry'!AC$33*'Machinery Split'!$L10*'Machinery Split'!$D$41</f>
        <v>0</v>
      </c>
      <c r="N22" s="20">
        <f>'KEEI BAU - Industry'!AD$33*'Machinery Split'!$L10*'Machinery Split'!$D$41</f>
        <v>0</v>
      </c>
      <c r="O22" s="20">
        <f>'KEEI BAU - Industry'!AE$33*'Machinery Split'!$L10*'Machinery Split'!$D$41</f>
        <v>0</v>
      </c>
      <c r="P22" s="20">
        <f>'KEEI BAU - Industry'!AF$33*'Machinery Split'!$L10*'Machinery Split'!$D$41</f>
        <v>0</v>
      </c>
      <c r="Q22" s="20">
        <f>'KEEI BAU - Industry'!AG$33*'Machinery Split'!$L10*'Machinery Split'!$D$41</f>
        <v>0</v>
      </c>
      <c r="R22" s="20">
        <f>'KEEI BAU - Industry'!AH$33*'Machinery Split'!$L10*'Machinery Split'!$D$41</f>
        <v>0</v>
      </c>
      <c r="S22" s="20">
        <f>'KEEI BAU - Industry'!AI$33*'Machinery Split'!$L10*'Machinery Split'!$D$41</f>
        <v>0</v>
      </c>
      <c r="T22" s="20">
        <f>'KEEI BAU - Industry'!AJ$33*'Machinery Split'!$L10*'Machinery Split'!$D$41</f>
        <v>0</v>
      </c>
      <c r="U22" s="20">
        <f>'KEEI BAU - Industry'!AK$33*'Machinery Split'!$L10*'Machinery Split'!$D$41</f>
        <v>0</v>
      </c>
      <c r="V22" s="20">
        <f>'KEEI BAU - Industry'!AL$33*'Machinery Split'!$L10*'Machinery Split'!$D$41</f>
        <v>0</v>
      </c>
      <c r="W22" s="20">
        <f>'KEEI BAU - Industry'!AM$33*'Machinery Split'!$L10*'Machinery Split'!$D$41</f>
        <v>0</v>
      </c>
      <c r="X22" s="20">
        <f>'KEEI BAU - Industry'!AN$33*'Machinery Split'!$L10*'Machinery Split'!$D$41</f>
        <v>0</v>
      </c>
      <c r="Y22" s="20">
        <f>'KEEI BAU - Industry'!AO$33*'Machinery Split'!$L10*'Machinery Split'!$D$41</f>
        <v>0</v>
      </c>
      <c r="Z22" s="20">
        <f>'KEEI BAU - Industry'!AP$33*'Machinery Split'!$L10*'Machinery Split'!$D$41</f>
        <v>0</v>
      </c>
      <c r="AA22" s="20">
        <f>'KEEI BAU - Industry'!AQ$33*'Machinery Split'!$L10*'Machinery Split'!$D$41</f>
        <v>0</v>
      </c>
      <c r="AB22" s="20">
        <f>'KEEI BAU - Industry'!AR$33*'Machinery Split'!$L10*'Machinery Split'!$D$41</f>
        <v>0</v>
      </c>
      <c r="AC22" s="20">
        <f>'KEEI BAU - Industry'!AS$33*'Machinery Split'!$L10*'Machinery Split'!$D$41</f>
        <v>0</v>
      </c>
      <c r="AD22" s="20">
        <f>'KEEI BAU - Industry'!AT$33*'Machinery Split'!$L10*'Machinery Split'!$D$41</f>
        <v>0</v>
      </c>
      <c r="AE22" s="20">
        <f>'KEEI BAU - Industry'!AU$33*'Machinery Split'!$L10*'Machinery Split'!$D$41</f>
        <v>0</v>
      </c>
      <c r="AF22" s="20">
        <f>'KEEI BAU - Industry'!AV$33*'Machinery Split'!$L10*'Machinery Split'!$D$41</f>
        <v>0</v>
      </c>
    </row>
    <row r="23" spans="1:33">
      <c r="A23" s="4" t="s">
        <v>23</v>
      </c>
      <c r="B23" s="185">
        <f>'KEEI BAU - Industry'!R$37*'Others Split'!$D$47*'Others Split'!$L$14</f>
        <v>9842550688.7704926</v>
      </c>
      <c r="C23" s="185">
        <f>'KEEI BAU - Industry'!S$37*'Others Split'!$D$47*'Others Split'!$L$14</f>
        <v>9933515978.8649654</v>
      </c>
      <c r="D23" s="185">
        <f>'KEEI BAU - Industry'!T$37*'Others Split'!$D$47*'Others Split'!$L$14</f>
        <v>10024481268.959394</v>
      </c>
      <c r="E23" s="185">
        <f>'KEEI BAU - Industry'!U$37*'Others Split'!$D$47*'Others Split'!$L$14</f>
        <v>10115446559.053867</v>
      </c>
      <c r="F23" s="185">
        <f>'KEEI BAU - Industry'!V$37*'Others Split'!$D$47*'Others Split'!$L$14</f>
        <v>10206411849.148336</v>
      </c>
      <c r="G23" s="185">
        <f>'KEEI BAU - Industry'!W$37*'Others Split'!$D$47*'Others Split'!$L$14</f>
        <v>10297377139.242765</v>
      </c>
      <c r="H23" s="185">
        <f>'KEEI BAU - Industry'!X$37*'Others Split'!$D$47*'Others Split'!$L$14</f>
        <v>10392410422.054737</v>
      </c>
      <c r="I23" s="185">
        <f>'KEEI BAU - Industry'!Y$37*'Others Split'!$D$47*'Others Split'!$L$14</f>
        <v>10487443704.866726</v>
      </c>
      <c r="J23" s="185">
        <f>'KEEI BAU - Industry'!Z$37*'Others Split'!$D$47*'Others Split'!$L$14</f>
        <v>10582476987.678675</v>
      </c>
      <c r="K23" s="185">
        <f>'KEEI BAU - Industry'!AA$37*'Others Split'!$D$47*'Others Split'!$L$14</f>
        <v>10677510270.490664</v>
      </c>
      <c r="L23" s="185">
        <f>'KEEI BAU - Industry'!AB$37*'Others Split'!$D$47*'Others Split'!$L$14</f>
        <v>10772543553.302614</v>
      </c>
      <c r="M23" s="185">
        <f>'KEEI BAU - Industry'!AC$37*'Others Split'!$D$47*'Others Split'!$L$14</f>
        <v>10840108744.4048</v>
      </c>
      <c r="N23" s="185">
        <f>'KEEI BAU - Industry'!AD$37*'Others Split'!$D$47*'Others Split'!$L$14</f>
        <v>10907673935.50699</v>
      </c>
      <c r="O23" s="185">
        <f>'KEEI BAU - Industry'!AE$37*'Others Split'!$D$47*'Others Split'!$L$14</f>
        <v>10975239126.60918</v>
      </c>
      <c r="P23" s="185">
        <f>'KEEI BAU - Industry'!AF$37*'Others Split'!$D$47*'Others Split'!$L$14</f>
        <v>11042804317.71137</v>
      </c>
      <c r="Q23" s="185">
        <f>'KEEI BAU - Industry'!AG$37*'Others Split'!$D$47*'Others Split'!$L$14</f>
        <v>11110369508.813541</v>
      </c>
      <c r="R23" s="185">
        <f>'KEEI BAU - Industry'!AH$37*'Others Split'!$D$47*'Others Split'!$L$14</f>
        <v>11163411341.080694</v>
      </c>
      <c r="S23" s="185">
        <f>'KEEI BAU - Industry'!AI$37*'Others Split'!$D$47*'Others Split'!$L$14</f>
        <v>11216453173.347826</v>
      </c>
      <c r="T23" s="185">
        <f>'KEEI BAU - Industry'!AJ$37*'Others Split'!$D$47*'Others Split'!$L$14</f>
        <v>11269495005.614981</v>
      </c>
      <c r="U23" s="185">
        <f>'KEEI BAU - Industry'!AK$37*'Others Split'!$D$47*'Others Split'!$L$14</f>
        <v>11322536837.882113</v>
      </c>
      <c r="V23" s="185">
        <f>'KEEI BAU - Industry'!AL$37*'Others Split'!$D$47*'Others Split'!$L$14</f>
        <v>11375578670.149233</v>
      </c>
      <c r="W23" s="185">
        <f>'KEEI BAU - Industry'!AM$37*'Others Split'!$D$47*'Others Split'!$L$14</f>
        <v>11447984980.863102</v>
      </c>
      <c r="X23" s="185">
        <f>'KEEI BAU - Industry'!AN$37*'Others Split'!$D$47*'Others Split'!$L$14</f>
        <v>11507188238.090569</v>
      </c>
      <c r="Y23" s="185">
        <f>'KEEI BAU - Industry'!AO$37*'Others Split'!$D$47*'Others Split'!$L$14</f>
        <v>11566391495.318033</v>
      </c>
      <c r="Z23" s="185">
        <f>'KEEI BAU - Industry'!AP$37*'Others Split'!$D$47*'Others Split'!$L$14</f>
        <v>11625594752.545498</v>
      </c>
      <c r="AA23" s="185">
        <f>'KEEI BAU - Industry'!AQ$37*'Others Split'!$D$47*'Others Split'!$L$14</f>
        <v>11684798009.772964</v>
      </c>
      <c r="AB23" s="185">
        <f>'KEEI BAU - Industry'!AR$37*'Others Split'!$D$47*'Others Split'!$L$14</f>
        <v>11744001267.00041</v>
      </c>
      <c r="AC23" s="185">
        <f>'KEEI BAU - Industry'!AS$37*'Others Split'!$D$47*'Others Split'!$L$14</f>
        <v>11803204524.227875</v>
      </c>
      <c r="AD23" s="185">
        <f>'KEEI BAU - Industry'!AT$37*'Others Split'!$D$47*'Others Split'!$L$14</f>
        <v>11862407781.455341</v>
      </c>
      <c r="AE23" s="185">
        <f>'KEEI BAU - Industry'!AU$37*'Others Split'!$D$47*'Others Split'!$L$14</f>
        <v>11921611038.682806</v>
      </c>
      <c r="AF23" s="185">
        <f>'KEEI BAU - Industry'!AV$37*'Others Split'!$D$47*'Others Split'!$L$14</f>
        <v>11980814295.910275</v>
      </c>
      <c r="AG23" s="185"/>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185">
        <f>'KEEI BAU - Industry'!R$37*'Others Split'!$D$47*'Others Split'!$L$15</f>
        <v>1184898772.8137414</v>
      </c>
      <c r="C26" s="185">
        <f>'KEEI BAU - Industry'!S$37*'Others Split'!$D$47*'Others Split'!$L$15</f>
        <v>1195849659.8357975</v>
      </c>
      <c r="D26" s="185">
        <f>'KEEI BAU - Industry'!T$37*'Others Split'!$D$47*'Others Split'!$L$15</f>
        <v>1206800546.8578486</v>
      </c>
      <c r="E26" s="185">
        <f>'KEEI BAU - Industry'!U$37*'Others Split'!$D$47*'Others Split'!$L$15</f>
        <v>1217751433.8799047</v>
      </c>
      <c r="F26" s="185">
        <f>'KEEI BAU - Industry'!V$37*'Others Split'!$D$47*'Others Split'!$L$15</f>
        <v>1228702320.9019604</v>
      </c>
      <c r="G26" s="185">
        <f>'KEEI BAU - Industry'!W$37*'Others Split'!$D$47*'Others Split'!$L$15</f>
        <v>1239653207.9240112</v>
      </c>
      <c r="H26" s="185">
        <f>'KEEI BAU - Industry'!X$37*'Others Split'!$D$47*'Others Split'!$L$15</f>
        <v>1251093821.6166427</v>
      </c>
      <c r="I26" s="185">
        <f>'KEEI BAU - Industry'!Y$37*'Others Split'!$D$47*'Others Split'!$L$15</f>
        <v>1262534435.3092761</v>
      </c>
      <c r="J26" s="185">
        <f>'KEEI BAU - Industry'!Z$37*'Others Split'!$D$47*'Others Split'!$L$15</f>
        <v>1273975049.001905</v>
      </c>
      <c r="K26" s="185">
        <f>'KEEI BAU - Industry'!AA$37*'Others Split'!$D$47*'Others Split'!$L$15</f>
        <v>1285415662.6945384</v>
      </c>
      <c r="L26" s="185">
        <f>'KEEI BAU - Industry'!AB$37*'Others Split'!$D$47*'Others Split'!$L$15</f>
        <v>1296856276.3871672</v>
      </c>
      <c r="M26" s="185">
        <f>'KEEI BAU - Industry'!AC$37*'Others Split'!$D$47*'Others Split'!$L$15</f>
        <v>1304990134.6271098</v>
      </c>
      <c r="N26" s="185">
        <f>'KEEI BAU - Industry'!AD$37*'Others Split'!$D$47*'Others Split'!$L$15</f>
        <v>1313123992.8670523</v>
      </c>
      <c r="O26" s="185">
        <f>'KEEI BAU - Industry'!AE$37*'Others Split'!$D$47*'Others Split'!$L$15</f>
        <v>1321257851.1069953</v>
      </c>
      <c r="P26" s="185">
        <f>'KEEI BAU - Industry'!AF$37*'Others Split'!$D$47*'Others Split'!$L$15</f>
        <v>1329391709.3469381</v>
      </c>
      <c r="Q26" s="185">
        <f>'KEEI BAU - Industry'!AG$37*'Others Split'!$D$47*'Others Split'!$L$15</f>
        <v>1337525567.5868788</v>
      </c>
      <c r="R26" s="185">
        <f>'KEEI BAU - Industry'!AH$37*'Others Split'!$D$47*'Others Split'!$L$15</f>
        <v>1343911026.3920689</v>
      </c>
      <c r="S26" s="185">
        <f>'KEEI BAU - Industry'!AI$37*'Others Split'!$D$47*'Others Split'!$L$15</f>
        <v>1350296485.1972568</v>
      </c>
      <c r="T26" s="185">
        <f>'KEEI BAU - Industry'!AJ$37*'Others Split'!$D$47*'Others Split'!$L$15</f>
        <v>1356681944.0024474</v>
      </c>
      <c r="U26" s="185">
        <f>'KEEI BAU - Industry'!AK$37*'Others Split'!$D$47*'Others Split'!$L$15</f>
        <v>1363067402.8076351</v>
      </c>
      <c r="V26" s="185">
        <f>'KEEI BAU - Industry'!AL$37*'Others Split'!$D$47*'Others Split'!$L$15</f>
        <v>1369452861.6128216</v>
      </c>
      <c r="W26" s="185">
        <f>'KEEI BAU - Industry'!AM$37*'Others Split'!$D$47*'Others Split'!$L$15</f>
        <v>1378169519.6643484</v>
      </c>
      <c r="X26" s="185">
        <f>'KEEI BAU - Industry'!AN$37*'Others Split'!$D$47*'Others Split'!$L$15</f>
        <v>1385296723.6842818</v>
      </c>
      <c r="Y26" s="185">
        <f>'KEEI BAU - Industry'!AO$37*'Others Split'!$D$47*'Others Split'!$L$15</f>
        <v>1392423927.7042148</v>
      </c>
      <c r="Z26" s="185">
        <f>'KEEI BAU - Industry'!AP$37*'Others Split'!$D$47*'Others Split'!$L$15</f>
        <v>1399551131.7241478</v>
      </c>
      <c r="AA26" s="185">
        <f>'KEEI BAU - Industry'!AQ$37*'Others Split'!$D$47*'Others Split'!$L$15</f>
        <v>1406678335.744081</v>
      </c>
      <c r="AB26" s="185">
        <f>'KEEI BAU - Industry'!AR$37*'Others Split'!$D$47*'Others Split'!$L$15</f>
        <v>1413805539.7640116</v>
      </c>
      <c r="AC26" s="185">
        <f>'KEEI BAU - Industry'!AS$37*'Others Split'!$D$47*'Others Split'!$L$15</f>
        <v>1420932743.7839446</v>
      </c>
      <c r="AD26" s="185">
        <f>'KEEI BAU - Industry'!AT$37*'Others Split'!$D$47*'Others Split'!$L$15</f>
        <v>1428059947.8038778</v>
      </c>
      <c r="AE26" s="185">
        <f>'KEEI BAU - Industry'!AU$37*'Others Split'!$D$47*'Others Split'!$L$15</f>
        <v>1435187151.8238108</v>
      </c>
      <c r="AF26" s="185">
        <f>'KEEI BAU - Industry'!AV$37*'Others Split'!$D$47*'Others Split'!$L$15</f>
        <v>1442314355.8437443</v>
      </c>
    </row>
  </sheetData>
  <phoneticPr fontId="35" type="noConversion"/>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86"/>
  <sheetViews>
    <sheetView workbookViewId="0">
      <selection activeCell="A32" sqref="A32"/>
    </sheetView>
  </sheetViews>
  <sheetFormatPr defaultColWidth="9.08203125" defaultRowHeight="17"/>
  <cols>
    <col min="1" max="1" width="39.9140625" style="4" customWidth="1"/>
    <col min="2" max="2" width="22" style="4" bestFit="1" customWidth="1"/>
    <col min="3" max="33" width="12.58203125" style="4" customWidth="1"/>
    <col min="34"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85">
        <f>'KEEI BAU - Industry'!R37*'Others Split'!$D$48*'Others Split'!$M$6</f>
        <v>372423920.24891931</v>
      </c>
      <c r="C2" s="185">
        <f>'KEEI BAU - Industry'!S37*'Others Split'!$D$48*'Others Split'!$M$6</f>
        <v>375865878.64108831</v>
      </c>
      <c r="D2" s="185">
        <f>'KEEI BAU - Industry'!T37*'Others Split'!$D$48*'Others Split'!$M$6</f>
        <v>379307837.03325588</v>
      </c>
      <c r="E2" s="185">
        <f>'KEEI BAU - Industry'!U37*'Others Split'!$D$48*'Others Split'!$M$6</f>
        <v>382749795.42542493</v>
      </c>
      <c r="F2" s="185">
        <f>'KEEI BAU - Industry'!V37*'Others Split'!$D$48*'Others Split'!$M$6</f>
        <v>386191753.81759405</v>
      </c>
      <c r="G2" s="185">
        <f>'KEEI BAU - Industry'!W37*'Others Split'!$D$48*'Others Split'!$M$6</f>
        <v>389633712.20976144</v>
      </c>
      <c r="H2" s="185">
        <f>'KEEI BAU - Industry'!X37*'Others Split'!$D$48*'Others Split'!$M$6</f>
        <v>393229595.92508119</v>
      </c>
      <c r="I2" s="185">
        <f>'KEEI BAU - Industry'!Y37*'Others Split'!$D$48*'Others Split'!$M$6</f>
        <v>396825479.64040154</v>
      </c>
      <c r="J2" s="185">
        <f>'KEEI BAU - Industry'!Z37*'Others Split'!$D$48*'Others Split'!$M$6</f>
        <v>400421363.3557204</v>
      </c>
      <c r="K2" s="185">
        <f>'KEEI BAU - Industry'!AA37*'Others Split'!$D$48*'Others Split'!$M$6</f>
        <v>404017247.07104075</v>
      </c>
      <c r="L2" s="185">
        <f>'KEEI BAU - Industry'!AB37*'Others Split'!$D$48*'Others Split'!$M$6</f>
        <v>407613130.78635973</v>
      </c>
      <c r="M2" s="185">
        <f>'KEEI BAU - Industry'!AC37*'Others Split'!$D$48*'Others Split'!$M$6</f>
        <v>410169672.69691879</v>
      </c>
      <c r="N2" s="185">
        <f>'KEEI BAU - Industry'!AD37*'Others Split'!$D$48*'Others Split'!$M$6</f>
        <v>412726214.60747796</v>
      </c>
      <c r="O2" s="185">
        <f>'KEEI BAU - Industry'!AE37*'Others Split'!$D$48*'Others Split'!$M$6</f>
        <v>415282756.51803714</v>
      </c>
      <c r="P2" s="185">
        <f>'KEEI BAU - Industry'!AF37*'Others Split'!$D$48*'Others Split'!$M$6</f>
        <v>417839298.42859632</v>
      </c>
      <c r="Q2" s="185">
        <f>'KEEI BAU - Industry'!AG37*'Others Split'!$D$48*'Others Split'!$M$6</f>
        <v>420395840.33915484</v>
      </c>
      <c r="R2" s="185">
        <f>'KEEI BAU - Industry'!AH37*'Others Split'!$D$48*'Others Split'!$M$6</f>
        <v>422402845.20351946</v>
      </c>
      <c r="S2" s="185">
        <f>'KEEI BAU - Industry'!AI37*'Others Split'!$D$48*'Others Split'!$M$6</f>
        <v>424409850.06788349</v>
      </c>
      <c r="T2" s="185">
        <f>'KEEI BAU - Industry'!AJ37*'Others Split'!$D$48*'Others Split'!$M$6</f>
        <v>426416854.93224818</v>
      </c>
      <c r="U2" s="185">
        <f>'KEEI BAU - Industry'!AK37*'Others Split'!$D$48*'Others Split'!$M$6</f>
        <v>428423859.79661214</v>
      </c>
      <c r="V2" s="185">
        <f>'KEEI BAU - Industry'!AL37*'Others Split'!$D$48*'Others Split'!$M$6</f>
        <v>430430864.66097564</v>
      </c>
      <c r="W2" s="185">
        <f>'KEEI BAU - Industry'!AM37*'Others Split'!$D$48*'Others Split'!$M$6</f>
        <v>433170585.58693296</v>
      </c>
      <c r="X2" s="185">
        <f>'KEEI BAU - Industry'!AN37*'Others Split'!$D$48*'Others Split'!$M$6</f>
        <v>435410727.37998605</v>
      </c>
      <c r="Y2" s="185">
        <f>'KEEI BAU - Industry'!AO37*'Others Split'!$D$48*'Others Split'!$M$6</f>
        <v>437650869.17303902</v>
      </c>
      <c r="Z2" s="185">
        <f>'KEEI BAU - Industry'!AP37*'Others Split'!$D$48*'Others Split'!$M$6</f>
        <v>439891010.96609211</v>
      </c>
      <c r="AA2" s="185">
        <f>'KEEI BAU - Industry'!AQ37*'Others Split'!$D$48*'Others Split'!$M$6</f>
        <v>442131152.7591452</v>
      </c>
      <c r="AB2" s="185">
        <f>'KEEI BAU - Industry'!AR37*'Others Split'!$D$48*'Others Split'!$M$6</f>
        <v>444371294.55219752</v>
      </c>
      <c r="AC2" s="185">
        <f>'KEEI BAU - Industry'!AS37*'Others Split'!$D$48*'Others Split'!$M$6</f>
        <v>446611436.34525061</v>
      </c>
      <c r="AD2" s="185">
        <f>'KEEI BAU - Industry'!AT37*'Others Split'!$D$48*'Others Split'!$M$6</f>
        <v>448851578.13830358</v>
      </c>
      <c r="AE2" s="185">
        <f>'KEEI BAU - Industry'!AU37*'Others Split'!$D$48*'Others Split'!$M$6</f>
        <v>451091719.93135667</v>
      </c>
      <c r="AF2" s="185">
        <f>'KEEI BAU - Industry'!AV37*'Others Split'!$D$48*'Others Split'!$M$6</f>
        <v>453331861.72440976</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185">
        <f>-'2019 KESIS Energy Balance'!X37*About!$C$61/1000*(1+'KEEI BAU - Oil Supply'!R9)</f>
        <v>139126610.87903512</v>
      </c>
      <c r="C4" s="185">
        <f>B4*(1+'KEEI BAU - Oil Supply'!S9)</f>
        <v>134180545.78784022</v>
      </c>
      <c r="D4" s="185">
        <f>C4*(1+'KEEI BAU - Oil Supply'!T9)</f>
        <v>129234480.69664532</v>
      </c>
      <c r="E4" s="185">
        <f>D4*(1+'KEEI BAU - Oil Supply'!U9)</f>
        <v>124288415.60545042</v>
      </c>
      <c r="F4" s="185">
        <f>E4*(1+'KEEI BAU - Oil Supply'!V9)</f>
        <v>119342350.51425552</v>
      </c>
      <c r="G4" s="185">
        <f>F4*(1+'KEEI BAU - Oil Supply'!W9)</f>
        <v>114396285.42306063</v>
      </c>
      <c r="H4" s="185">
        <f>G4*(1+'KEEI BAU - Oil Supply'!X9)</f>
        <v>114730348.97388835</v>
      </c>
      <c r="I4" s="185">
        <f>H4*(1+'KEEI BAU - Oil Supply'!Y9)</f>
        <v>115064412.52471597</v>
      </c>
      <c r="J4" s="185">
        <f>I4*(1+'KEEI BAU - Oil Supply'!Z9)</f>
        <v>115398476.0755436</v>
      </c>
      <c r="K4" s="185">
        <f>J4*(1+'KEEI BAU - Oil Supply'!AA9)</f>
        <v>115732539.62637122</v>
      </c>
      <c r="L4" s="185">
        <f>K4*(1+'KEEI BAU - Oil Supply'!AB9)</f>
        <v>116066603.17719883</v>
      </c>
      <c r="M4" s="185">
        <f>L4*(1+'KEEI BAU - Oil Supply'!AC9)</f>
        <v>116006162.25138152</v>
      </c>
      <c r="N4" s="185">
        <f>M4*(1+'KEEI BAU - Oil Supply'!AD9)</f>
        <v>115945721.32556421</v>
      </c>
      <c r="O4" s="185">
        <f>N4*(1+'KEEI BAU - Oil Supply'!AE9)</f>
        <v>115885280.39974689</v>
      </c>
      <c r="P4" s="185">
        <f>O4*(1+'KEEI BAU - Oil Supply'!AF9)</f>
        <v>115824839.47392957</v>
      </c>
      <c r="Q4" s="185">
        <f>P4*(1+'KEEI BAU - Oil Supply'!AG9)</f>
        <v>115764398.54811224</v>
      </c>
      <c r="R4" s="185">
        <f>Q4*(1+'KEEI BAU - Oil Supply'!AH9)</f>
        <v>115508434.86829549</v>
      </c>
      <c r="S4" s="185">
        <f>R4*(1+'KEEI BAU - Oil Supply'!AI9)</f>
        <v>115252471.18847884</v>
      </c>
      <c r="T4" s="185">
        <f>S4*(1+'KEEI BAU - Oil Supply'!AJ9)</f>
        <v>114996507.5086621</v>
      </c>
      <c r="U4" s="185">
        <f>T4*(1+'KEEI BAU - Oil Supply'!AK9)</f>
        <v>114740543.82884537</v>
      </c>
      <c r="V4" s="185">
        <f>U4*(1+'KEEI BAU - Oil Supply'!AL9)</f>
        <v>114484580.14902872</v>
      </c>
      <c r="W4" s="185">
        <f>V4*(1+'KEEI BAU - Oil Supply'!AM9)</f>
        <v>114489313.47454451</v>
      </c>
      <c r="X4" s="185">
        <f>W4*(1+'KEEI BAU - Oil Supply'!AN9)</f>
        <v>114316298.84187904</v>
      </c>
      <c r="Y4" s="185">
        <f>X4*(1+'KEEI BAU - Oil Supply'!AO9)</f>
        <v>114143284.20921358</v>
      </c>
      <c r="Z4" s="185">
        <f>Y4*(1+'KEEI BAU - Oil Supply'!AP9)</f>
        <v>113970269.57654816</v>
      </c>
      <c r="AA4" s="185">
        <f>Z4*(1+'KEEI BAU - Oil Supply'!AQ9)</f>
        <v>113797254.94388269</v>
      </c>
      <c r="AB4" s="185">
        <f>AA4*(1+'KEEI BAU - Oil Supply'!AR9)</f>
        <v>113624240.31121722</v>
      </c>
      <c r="AC4" s="185">
        <f>AB4*(1+'KEEI BAU - Oil Supply'!AS9)</f>
        <v>113451225.67855179</v>
      </c>
      <c r="AD4" s="185">
        <f>AC4*(1+'KEEI BAU - Oil Supply'!AT9)</f>
        <v>113278211.04588632</v>
      </c>
      <c r="AE4" s="185">
        <f>AD4*(1+'KEEI BAU - Oil Supply'!AU9)</f>
        <v>113105196.41322085</v>
      </c>
      <c r="AF4" s="185">
        <f>AE4*(1+'KEEI BAU - Oil Supply'!AV9)</f>
        <v>112932181.78055543</v>
      </c>
    </row>
    <row r="5" spans="1:35">
      <c r="A5" s="4" t="s">
        <v>5</v>
      </c>
      <c r="B5" s="185">
        <f>'KEEI BAU - Industry'!R$37*'Others Split'!$D$48*'Others Split'!$M$7</f>
        <v>136838537.06899533</v>
      </c>
      <c r="C5" s="185">
        <f>'KEEI BAU - Industry'!S$37*'Others Split'!$D$48*'Others Split'!$M$7</f>
        <v>138103204.89892945</v>
      </c>
      <c r="D5" s="185">
        <f>'KEEI BAU - Industry'!T$37*'Others Split'!$D$48*'Others Split'!$M$7</f>
        <v>139367872.72886306</v>
      </c>
      <c r="E5" s="185">
        <f>'KEEI BAU - Industry'!U$37*'Others Split'!$D$48*'Others Split'!$M$7</f>
        <v>140632540.55879721</v>
      </c>
      <c r="F5" s="185">
        <f>'KEEI BAU - Industry'!V$37*'Others Split'!$D$48*'Others Split'!$M$7</f>
        <v>141897208.38873133</v>
      </c>
      <c r="G5" s="185">
        <f>'KEEI BAU - Industry'!W$37*'Others Split'!$D$48*'Others Split'!$M$7</f>
        <v>143161876.21866485</v>
      </c>
      <c r="H5" s="185">
        <f>'KEEI BAU - Industry'!X$37*'Others Split'!$D$48*'Others Split'!$M$7</f>
        <v>144483100.34075055</v>
      </c>
      <c r="I5" s="185">
        <f>'KEEI BAU - Industry'!Y$37*'Others Split'!$D$48*'Others Split'!$M$7</f>
        <v>145804324.46283641</v>
      </c>
      <c r="J5" s="185">
        <f>'KEEI BAU - Industry'!Z$37*'Others Split'!$D$48*'Others Split'!$M$7</f>
        <v>147125548.58492175</v>
      </c>
      <c r="K5" s="185">
        <f>'KEEI BAU - Industry'!AA$37*'Others Split'!$D$48*'Others Split'!$M$7</f>
        <v>148446772.70700762</v>
      </c>
      <c r="L5" s="185">
        <f>'KEEI BAU - Industry'!AB$37*'Others Split'!$D$48*'Others Split'!$M$7</f>
        <v>149767996.82909298</v>
      </c>
      <c r="M5" s="185">
        <f>'KEEI BAU - Industry'!AC$37*'Others Split'!$D$48*'Others Split'!$M$7</f>
        <v>150707338.89595771</v>
      </c>
      <c r="N5" s="185">
        <f>'KEEI BAU - Industry'!AD$37*'Others Split'!$D$48*'Others Split'!$M$7</f>
        <v>151646680.96282247</v>
      </c>
      <c r="O5" s="185">
        <f>'KEEI BAU - Industry'!AE$37*'Others Split'!$D$48*'Others Split'!$M$7</f>
        <v>152586023.0296872</v>
      </c>
      <c r="P5" s="185">
        <f>'KEEI BAU - Industry'!AF$37*'Others Split'!$D$48*'Others Split'!$M$7</f>
        <v>153525365.09655195</v>
      </c>
      <c r="Q5" s="185">
        <f>'KEEI BAU - Industry'!AG$37*'Others Split'!$D$48*'Others Split'!$M$7</f>
        <v>154464707.16341648</v>
      </c>
      <c r="R5" s="185">
        <f>'KEEI BAU - Industry'!AH$37*'Others Split'!$D$48*'Others Split'!$M$7</f>
        <v>155202134.58039454</v>
      </c>
      <c r="S5" s="185">
        <f>'KEEI BAU - Industry'!AI$37*'Others Split'!$D$48*'Others Split'!$M$7</f>
        <v>155939561.99737242</v>
      </c>
      <c r="T5" s="185">
        <f>'KEEI BAU - Industry'!AJ$37*'Others Split'!$D$48*'Others Split'!$M$7</f>
        <v>156676989.41435054</v>
      </c>
      <c r="U5" s="185">
        <f>'KEEI BAU - Industry'!AK$37*'Others Split'!$D$48*'Others Split'!$M$7</f>
        <v>157414416.83132836</v>
      </c>
      <c r="V5" s="185">
        <f>'KEEI BAU - Industry'!AL$37*'Others Split'!$D$48*'Others Split'!$M$7</f>
        <v>158151844.24830604</v>
      </c>
      <c r="W5" s="185">
        <f>'KEEI BAU - Industry'!AM$37*'Others Split'!$D$48*'Others Split'!$M$7</f>
        <v>159158491.19846633</v>
      </c>
      <c r="X5" s="185">
        <f>'KEEI BAU - Industry'!AN$37*'Others Split'!$D$48*'Others Split'!$M$7</f>
        <v>159981579.37600234</v>
      </c>
      <c r="Y5" s="185">
        <f>'KEEI BAU - Industry'!AO$37*'Others Split'!$D$48*'Others Split'!$M$7</f>
        <v>160804667.55353832</v>
      </c>
      <c r="Z5" s="185">
        <f>'KEEI BAU - Industry'!AP$37*'Others Split'!$D$48*'Others Split'!$M$7</f>
        <v>161627755.73107433</v>
      </c>
      <c r="AA5" s="185">
        <f>'KEEI BAU - Industry'!AQ$37*'Others Split'!$D$48*'Others Split'!$M$7</f>
        <v>162450843.90861034</v>
      </c>
      <c r="AB5" s="185">
        <f>'KEEI BAU - Industry'!AR$37*'Others Split'!$D$48*'Others Split'!$M$7</f>
        <v>163273932.08614606</v>
      </c>
      <c r="AC5" s="185">
        <f>'KEEI BAU - Industry'!AS$37*'Others Split'!$D$48*'Others Split'!$M$7</f>
        <v>164097020.26368207</v>
      </c>
      <c r="AD5" s="185">
        <f>'KEEI BAU - Industry'!AT$37*'Others Split'!$D$48*'Others Split'!$M$7</f>
        <v>164920108.44121805</v>
      </c>
      <c r="AE5" s="185">
        <f>'KEEI BAU - Industry'!AU$37*'Others Split'!$D$48*'Others Split'!$M$7</f>
        <v>165743196.61875406</v>
      </c>
      <c r="AF5" s="185">
        <f>'KEEI BAU - Industry'!AV$37*'Others Split'!$D$48*'Others Split'!$M$7</f>
        <v>166566284.79629007</v>
      </c>
    </row>
    <row r="6" spans="1:35">
      <c r="A6" s="4" t="s">
        <v>6</v>
      </c>
      <c r="B6" s="185">
        <f>'KEEI BAU - Industry'!R$37*'Others Split'!$D$48*'Others Split'!$M$8</f>
        <v>1549907172.5267308</v>
      </c>
      <c r="C6" s="185">
        <f>'KEEI BAU - Industry'!S$37*'Others Split'!$D$48*'Others Split'!$M$8</f>
        <v>1564231483.3712001</v>
      </c>
      <c r="D6" s="185">
        <f>'KEEI BAU - Industry'!T$37*'Others Split'!$D$48*'Others Split'!$M$8</f>
        <v>1578555794.2156632</v>
      </c>
      <c r="E6" s="185">
        <f>'KEEI BAU - Industry'!U$37*'Others Split'!$D$48*'Others Split'!$M$8</f>
        <v>1592880105.0601327</v>
      </c>
      <c r="F6" s="185">
        <f>'KEEI BAU - Industry'!V$37*'Others Split'!$D$48*'Others Split'!$M$8</f>
        <v>1607204415.9046021</v>
      </c>
      <c r="G6" s="185">
        <f>'KEEI BAU - Industry'!W$37*'Others Split'!$D$48*'Others Split'!$M$8</f>
        <v>1621528726.7490647</v>
      </c>
      <c r="H6" s="185">
        <f>'KEEI BAU - Industry'!X$37*'Others Split'!$D$48*'Others Split'!$M$8</f>
        <v>1636493624.7025073</v>
      </c>
      <c r="I6" s="185">
        <f>'KEEI BAU - Industry'!Y$37*'Others Split'!$D$48*'Others Split'!$M$8</f>
        <v>1651458522.6559525</v>
      </c>
      <c r="J6" s="185">
        <f>'KEEI BAU - Industry'!Z$37*'Others Split'!$D$48*'Others Split'!$M$8</f>
        <v>1666423420.6093915</v>
      </c>
      <c r="K6" s="185">
        <f>'KEEI BAU - Industry'!AA$37*'Others Split'!$D$48*'Others Split'!$M$8</f>
        <v>1681388318.5628366</v>
      </c>
      <c r="L6" s="185">
        <f>'KEEI BAU - Industry'!AB$37*'Others Split'!$D$48*'Others Split'!$M$8</f>
        <v>1696353216.5162759</v>
      </c>
      <c r="M6" s="185">
        <f>'KEEI BAU - Industry'!AC$37*'Others Split'!$D$48*'Others Split'!$M$8</f>
        <v>1706992712.0712132</v>
      </c>
      <c r="N6" s="185">
        <f>'KEEI BAU - Industry'!AD$37*'Others Split'!$D$48*'Others Split'!$M$8</f>
        <v>1717632207.6261511</v>
      </c>
      <c r="O6" s="185">
        <f>'KEEI BAU - Industry'!AE$37*'Others Split'!$D$48*'Others Split'!$M$8</f>
        <v>1728271703.1810887</v>
      </c>
      <c r="P6" s="185">
        <f>'KEEI BAU - Industry'!AF$37*'Others Split'!$D$48*'Others Split'!$M$8</f>
        <v>1738911198.7360265</v>
      </c>
      <c r="Q6" s="185">
        <f>'KEEI BAU - Industry'!AG$37*'Others Split'!$D$48*'Others Split'!$M$8</f>
        <v>1749550694.2909615</v>
      </c>
      <c r="R6" s="185">
        <f>'KEEI BAU - Industry'!AH$37*'Others Split'!$D$48*'Others Split'!$M$8</f>
        <v>1757903195.4742789</v>
      </c>
      <c r="S6" s="185">
        <f>'KEEI BAU - Industry'!AI$37*'Others Split'!$D$48*'Others Split'!$M$8</f>
        <v>1766255696.6575935</v>
      </c>
      <c r="T6" s="185">
        <f>'KEEI BAU - Industry'!AJ$37*'Others Split'!$D$48*'Others Split'!$M$8</f>
        <v>1774608197.8409114</v>
      </c>
      <c r="U6" s="185">
        <f>'KEEI BAU - Industry'!AK$37*'Others Split'!$D$48*'Others Split'!$M$8</f>
        <v>1782960699.024226</v>
      </c>
      <c r="V6" s="185">
        <f>'KEEI BAU - Industry'!AL$37*'Others Split'!$D$48*'Others Split'!$M$8</f>
        <v>1791313200.2075384</v>
      </c>
      <c r="W6" s="185">
        <f>'KEEI BAU - Industry'!AM$37*'Others Split'!$D$48*'Others Split'!$M$8</f>
        <v>1802715027.2196829</v>
      </c>
      <c r="X6" s="185">
        <f>'KEEI BAU - Industry'!AN$37*'Others Split'!$D$48*'Others Split'!$M$8</f>
        <v>1812037768.4394445</v>
      </c>
      <c r="Y6" s="185">
        <f>'KEEI BAU - Industry'!AO$37*'Others Split'!$D$48*'Others Split'!$M$8</f>
        <v>1821360509.6592059</v>
      </c>
      <c r="Z6" s="185">
        <f>'KEEI BAU - Industry'!AP$37*'Others Split'!$D$48*'Others Split'!$M$8</f>
        <v>1830683250.8789678</v>
      </c>
      <c r="AA6" s="185">
        <f>'KEEI BAU - Industry'!AQ$37*'Others Split'!$D$48*'Others Split'!$M$8</f>
        <v>1840005992.0987294</v>
      </c>
      <c r="AB6" s="185">
        <f>'KEEI BAU - Industry'!AR$37*'Others Split'!$D$48*'Others Split'!$M$8</f>
        <v>1849328733.3184881</v>
      </c>
      <c r="AC6" s="185">
        <f>'KEEI BAU - Industry'!AS$37*'Others Split'!$D$48*'Others Split'!$M$8</f>
        <v>1858651474.5382497</v>
      </c>
      <c r="AD6" s="185">
        <f>'KEEI BAU - Industry'!AT$37*'Others Split'!$D$48*'Others Split'!$M$8</f>
        <v>1867974215.7580111</v>
      </c>
      <c r="AE6" s="185">
        <f>'KEEI BAU - Industry'!AU$37*'Others Split'!$D$48*'Others Split'!$M$8</f>
        <v>1877296956.977773</v>
      </c>
      <c r="AF6" s="185">
        <f>'KEEI BAU - Industry'!AV$37*'Others Split'!$D$48*'Others Split'!$M$8</f>
        <v>1886619698.1975346</v>
      </c>
    </row>
    <row r="7" spans="1:35">
      <c r="A7" s="4" t="s">
        <v>7</v>
      </c>
      <c r="B7" s="185">
        <f>'KEEI BAU - Industry'!R$37*'Others Split'!$D$48*'Others Split'!$M$9</f>
        <v>247564300.96873361</v>
      </c>
      <c r="C7" s="185">
        <f>'KEEI BAU - Industry'!S$37*'Others Split'!$D$48*'Others Split'!$M$9</f>
        <v>249852301.22057366</v>
      </c>
      <c r="D7" s="185">
        <f>'KEEI BAU - Industry'!T$37*'Others Split'!$D$48*'Others Split'!$M$9</f>
        <v>252140301.47241279</v>
      </c>
      <c r="E7" s="185">
        <f>'KEEI BAU - Industry'!U$37*'Others Split'!$D$48*'Others Split'!$M$9</f>
        <v>254428301.72425288</v>
      </c>
      <c r="F7" s="185">
        <f>'KEEI BAU - Industry'!V$37*'Others Split'!$D$48*'Others Split'!$M$9</f>
        <v>256716301.97609296</v>
      </c>
      <c r="G7" s="185">
        <f>'KEEI BAU - Industry'!W$37*'Others Split'!$D$48*'Others Split'!$M$9</f>
        <v>259004302.22793195</v>
      </c>
      <c r="H7" s="185">
        <f>'KEEI BAU - Industry'!X$37*'Others Split'!$D$48*'Others Split'!$M$9</f>
        <v>261394622.47844914</v>
      </c>
      <c r="I7" s="185">
        <f>'KEEI BAU - Industry'!Y$37*'Others Split'!$D$48*'Others Split'!$M$9</f>
        <v>263784942.72896671</v>
      </c>
      <c r="J7" s="185">
        <f>'KEEI BAU - Industry'!Z$37*'Others Split'!$D$48*'Others Split'!$M$9</f>
        <v>266175262.97948331</v>
      </c>
      <c r="K7" s="185">
        <f>'KEEI BAU - Industry'!AA$37*'Others Split'!$D$48*'Others Split'!$M$9</f>
        <v>268565583.23000085</v>
      </c>
      <c r="L7" s="185">
        <f>'KEEI BAU - Industry'!AB$37*'Others Split'!$D$48*'Others Split'!$M$9</f>
        <v>270955903.48051751</v>
      </c>
      <c r="M7" s="185">
        <f>'KEEI BAU - Industry'!AC$37*'Others Split'!$D$48*'Others Split'!$M$9</f>
        <v>272655333.82473874</v>
      </c>
      <c r="N7" s="185">
        <f>'KEEI BAU - Industry'!AD$37*'Others Split'!$D$48*'Others Split'!$M$9</f>
        <v>274354764.16895998</v>
      </c>
      <c r="O7" s="185">
        <f>'KEEI BAU - Industry'!AE$37*'Others Split'!$D$48*'Others Split'!$M$9</f>
        <v>276054194.51318127</v>
      </c>
      <c r="P7" s="185">
        <f>'KEEI BAU - Industry'!AF$37*'Others Split'!$D$48*'Others Split'!$M$9</f>
        <v>277753624.8574025</v>
      </c>
      <c r="Q7" s="185">
        <f>'KEEI BAU - Industry'!AG$37*'Others Split'!$D$48*'Others Split'!$M$9</f>
        <v>279453055.20162338</v>
      </c>
      <c r="R7" s="185">
        <f>'KEEI BAU - Industry'!AH$37*'Others Split'!$D$48*'Others Split'!$M$9</f>
        <v>280787187.43447024</v>
      </c>
      <c r="S7" s="185">
        <f>'KEEI BAU - Industry'!AI$37*'Others Split'!$D$48*'Others Split'!$M$9</f>
        <v>282121319.66731668</v>
      </c>
      <c r="T7" s="185">
        <f>'KEEI BAU - Industry'!AJ$37*'Others Split'!$D$48*'Others Split'!$M$9</f>
        <v>283455451.90016365</v>
      </c>
      <c r="U7" s="185">
        <f>'KEEI BAU - Industry'!AK$37*'Others Split'!$D$48*'Others Split'!$M$9</f>
        <v>284789584.13301003</v>
      </c>
      <c r="V7" s="185">
        <f>'KEEI BAU - Industry'!AL$37*'Others Split'!$D$48*'Others Split'!$M$9</f>
        <v>286123716.36585617</v>
      </c>
      <c r="W7" s="185">
        <f>'KEEI BAU - Industry'!AM$37*'Others Split'!$D$48*'Others Split'!$M$9</f>
        <v>287944912.74720222</v>
      </c>
      <c r="X7" s="185">
        <f>'KEEI BAU - Industry'!AN$37*'Others Split'!$D$48*'Others Split'!$M$9</f>
        <v>289434019.93638963</v>
      </c>
      <c r="Y7" s="185">
        <f>'KEEI BAU - Industry'!AO$37*'Others Split'!$D$48*'Others Split'!$M$9</f>
        <v>290923127.12557703</v>
      </c>
      <c r="Z7" s="185">
        <f>'KEEI BAU - Industry'!AP$37*'Others Split'!$D$48*'Others Split'!$M$9</f>
        <v>292412234.31476444</v>
      </c>
      <c r="AA7" s="185">
        <f>'KEEI BAU - Industry'!AQ$37*'Others Split'!$D$48*'Others Split'!$M$9</f>
        <v>293901341.50395185</v>
      </c>
      <c r="AB7" s="185">
        <f>'KEEI BAU - Industry'!AR$37*'Others Split'!$D$48*'Others Split'!$M$9</f>
        <v>295390448.69313878</v>
      </c>
      <c r="AC7" s="185">
        <f>'KEEI BAU - Industry'!AS$37*'Others Split'!$D$48*'Others Split'!$M$9</f>
        <v>296879555.88232625</v>
      </c>
      <c r="AD7" s="185">
        <f>'KEEI BAU - Industry'!AT$37*'Others Split'!$D$48*'Others Split'!$M$9</f>
        <v>298368663.07151359</v>
      </c>
      <c r="AE7" s="185">
        <f>'KEEI BAU - Industry'!AU$37*'Others Split'!$D$48*'Others Split'!$M$9</f>
        <v>299857770.260701</v>
      </c>
      <c r="AF7" s="185">
        <f>'KEEI BAU - Industry'!AV$37*'Others Split'!$D$48*'Others Split'!$M$9</f>
        <v>301346877.44988847</v>
      </c>
    </row>
    <row r="8" spans="1:35">
      <c r="A8" s="4" t="s">
        <v>8</v>
      </c>
      <c r="B8" s="185">
        <f>'KEEI BAU - Industry'!R$37*'Others Split'!$D$48*'Others Split'!$M$10</f>
        <v>15274704.693667382</v>
      </c>
      <c r="C8" s="185">
        <f>'KEEI BAU - Industry'!S$37*'Others Split'!$D$48*'Others Split'!$M$10</f>
        <v>15415874.192052802</v>
      </c>
      <c r="D8" s="185">
        <f>'KEEI BAU - Industry'!T$37*'Others Split'!$D$48*'Others Split'!$M$10</f>
        <v>15557043.690438164</v>
      </c>
      <c r="E8" s="185">
        <f>'KEEI BAU - Industry'!U$37*'Others Split'!$D$48*'Others Split'!$M$10</f>
        <v>15698213.188823586</v>
      </c>
      <c r="F8" s="185">
        <f>'KEEI BAU - Industry'!V$37*'Others Split'!$D$48*'Others Split'!$M$10</f>
        <v>15839382.68720901</v>
      </c>
      <c r="G8" s="185">
        <f>'KEEI BAU - Industry'!W$37*'Others Split'!$D$48*'Others Split'!$M$10</f>
        <v>15980552.185594365</v>
      </c>
      <c r="H8" s="185">
        <f>'KEEI BAU - Industry'!X$37*'Others Split'!$D$48*'Others Split'!$M$10</f>
        <v>16128034.822659045</v>
      </c>
      <c r="I8" s="185">
        <f>'KEEI BAU - Industry'!Y$37*'Others Split'!$D$48*'Others Split'!$M$10</f>
        <v>16275517.45972375</v>
      </c>
      <c r="J8" s="185">
        <f>'KEEI BAU - Industry'!Z$37*'Others Split'!$D$48*'Others Split'!$M$10</f>
        <v>16423000.096788393</v>
      </c>
      <c r="K8" s="185">
        <f>'KEEI BAU - Industry'!AA$37*'Others Split'!$D$48*'Others Split'!$M$10</f>
        <v>16570482.733853098</v>
      </c>
      <c r="L8" s="185">
        <f>'KEEI BAU - Industry'!AB$37*'Others Split'!$D$48*'Others Split'!$M$10</f>
        <v>16717965.370917745</v>
      </c>
      <c r="M8" s="185">
        <f>'KEEI BAU - Industry'!AC$37*'Others Split'!$D$48*'Others Split'!$M$10</f>
        <v>16822820.136139788</v>
      </c>
      <c r="N8" s="185">
        <f>'KEEI BAU - Industry'!AD$37*'Others Split'!$D$48*'Others Split'!$M$10</f>
        <v>16927674.901361838</v>
      </c>
      <c r="O8" s="185">
        <f>'KEEI BAU - Industry'!AE$37*'Others Split'!$D$48*'Others Split'!$M$10</f>
        <v>17032529.666583888</v>
      </c>
      <c r="P8" s="185">
        <f>'KEEI BAU - Industry'!AF$37*'Others Split'!$D$48*'Others Split'!$M$10</f>
        <v>17137384.431805938</v>
      </c>
      <c r="Q8" s="185">
        <f>'KEEI BAU - Industry'!AG$37*'Others Split'!$D$48*'Others Split'!$M$10</f>
        <v>17242239.197027963</v>
      </c>
      <c r="R8" s="185">
        <f>'KEEI BAU - Industry'!AH$37*'Others Split'!$D$48*'Others Split'!$M$10</f>
        <v>17324555.087482672</v>
      </c>
      <c r="S8" s="185">
        <f>'KEEI BAU - Industry'!AI$37*'Others Split'!$D$48*'Others Split'!$M$10</f>
        <v>17406870.977937356</v>
      </c>
      <c r="T8" s="185">
        <f>'KEEI BAU - Industry'!AJ$37*'Others Split'!$D$48*'Others Split'!$M$10</f>
        <v>17489186.868392069</v>
      </c>
      <c r="U8" s="185">
        <f>'KEEI BAU - Industry'!AK$37*'Others Split'!$D$48*'Others Split'!$M$10</f>
        <v>17571502.758846752</v>
      </c>
      <c r="V8" s="185">
        <f>'KEEI BAU - Industry'!AL$37*'Others Split'!$D$48*'Others Split'!$M$10</f>
        <v>17653818.649301413</v>
      </c>
      <c r="W8" s="185">
        <f>'KEEI BAU - Industry'!AM$37*'Others Split'!$D$48*'Others Split'!$M$10</f>
        <v>17766186.372779243</v>
      </c>
      <c r="X8" s="185">
        <f>'KEEI BAU - Industry'!AN$37*'Others Split'!$D$48*'Others Split'!$M$10</f>
        <v>17858064.210104939</v>
      </c>
      <c r="Y8" s="185">
        <f>'KEEI BAU - Industry'!AO$37*'Others Split'!$D$48*'Others Split'!$M$10</f>
        <v>17949942.047430631</v>
      </c>
      <c r="Z8" s="185">
        <f>'KEEI BAU - Industry'!AP$37*'Others Split'!$D$48*'Others Split'!$M$10</f>
        <v>18041819.884756327</v>
      </c>
      <c r="AA8" s="185">
        <f>'KEEI BAU - Industry'!AQ$37*'Others Split'!$D$48*'Others Split'!$M$10</f>
        <v>18133697.722082023</v>
      </c>
      <c r="AB8" s="185">
        <f>'KEEI BAU - Industry'!AR$37*'Others Split'!$D$48*'Others Split'!$M$10</f>
        <v>18225575.559407689</v>
      </c>
      <c r="AC8" s="185">
        <f>'KEEI BAU - Industry'!AS$37*'Others Split'!$D$48*'Others Split'!$M$10</f>
        <v>18317453.396733385</v>
      </c>
      <c r="AD8" s="185">
        <f>'KEEI BAU - Industry'!AT$37*'Others Split'!$D$48*'Others Split'!$M$10</f>
        <v>18409331.234059077</v>
      </c>
      <c r="AE8" s="185">
        <f>'KEEI BAU - Industry'!AU$37*'Others Split'!$D$48*'Others Split'!$M$10</f>
        <v>18501209.071384776</v>
      </c>
      <c r="AF8" s="185">
        <f>'KEEI BAU - Industry'!AV$37*'Others Split'!$D$48*'Others Split'!$M$10</f>
        <v>18593086.908710472</v>
      </c>
    </row>
    <row r="9" spans="1:35">
      <c r="A9" s="4" t="s">
        <v>9</v>
      </c>
      <c r="B9" s="185">
        <f>'KEEI BAU - Industry'!R$37*'Others Split'!$D$48*'Others Split'!$M$11</f>
        <v>337184352.57390237</v>
      </c>
      <c r="C9" s="185">
        <f>'KEEI BAU - Industry'!S$37*'Others Split'!$D$48*'Others Split'!$M$11</f>
        <v>340300625.31834406</v>
      </c>
      <c r="D9" s="185">
        <f>'KEEI BAU - Industry'!T$37*'Others Split'!$D$48*'Others Split'!$M$11</f>
        <v>343416898.06278443</v>
      </c>
      <c r="E9" s="185">
        <f>'KEEI BAU - Industry'!U$37*'Others Split'!$D$48*'Others Split'!$M$11</f>
        <v>346533170.80722612</v>
      </c>
      <c r="F9" s="185">
        <f>'KEEI BAU - Industry'!V$37*'Others Split'!$D$48*'Others Split'!$M$11</f>
        <v>349649443.55166781</v>
      </c>
      <c r="G9" s="185">
        <f>'KEEI BAU - Industry'!W$37*'Others Split'!$D$48*'Others Split'!$M$11</f>
        <v>352765716.29610801</v>
      </c>
      <c r="H9" s="185">
        <f>'KEEI BAU - Industry'!X$37*'Others Split'!$D$48*'Others Split'!$M$11</f>
        <v>356021349.61222458</v>
      </c>
      <c r="I9" s="185">
        <f>'KEEI BAU - Industry'!Y$37*'Others Split'!$D$48*'Others Split'!$M$11</f>
        <v>359276982.92834175</v>
      </c>
      <c r="J9" s="185">
        <f>'KEEI BAU - Industry'!Z$37*'Others Split'!$D$48*'Others Split'!$M$11</f>
        <v>362532616.24445748</v>
      </c>
      <c r="K9" s="185">
        <f>'KEEI BAU - Industry'!AA$37*'Others Split'!$D$48*'Others Split'!$M$11</f>
        <v>365788249.56057465</v>
      </c>
      <c r="L9" s="185">
        <f>'KEEI BAU - Industry'!AB$37*'Others Split'!$D$48*'Others Split'!$M$11</f>
        <v>369043882.87669051</v>
      </c>
      <c r="M9" s="185">
        <f>'KEEI BAU - Industry'!AC$37*'Others Split'!$D$48*'Others Split'!$M$11</f>
        <v>371358519.18781614</v>
      </c>
      <c r="N9" s="185">
        <f>'KEEI BAU - Industry'!AD$37*'Others Split'!$D$48*'Others Split'!$M$11</f>
        <v>373673155.4989419</v>
      </c>
      <c r="O9" s="185">
        <f>'KEEI BAU - Industry'!AE$37*'Others Split'!$D$48*'Others Split'!$M$11</f>
        <v>375987791.81006759</v>
      </c>
      <c r="P9" s="185">
        <f>'KEEI BAU - Industry'!AF$37*'Others Split'!$D$48*'Others Split'!$M$11</f>
        <v>378302428.12119335</v>
      </c>
      <c r="Q9" s="185">
        <f>'KEEI BAU - Industry'!AG$37*'Others Split'!$D$48*'Others Split'!$M$11</f>
        <v>380617064.43231851</v>
      </c>
      <c r="R9" s="185">
        <f>'KEEI BAU - Industry'!AH$37*'Others Split'!$D$48*'Others Split'!$M$11</f>
        <v>382434162.09712785</v>
      </c>
      <c r="S9" s="185">
        <f>'KEEI BAU - Industry'!AI$37*'Others Split'!$D$48*'Others Split'!$M$11</f>
        <v>384251259.76193666</v>
      </c>
      <c r="T9" s="185">
        <f>'KEEI BAU - Industry'!AJ$37*'Others Split'!$D$48*'Others Split'!$M$11</f>
        <v>386068357.42674613</v>
      </c>
      <c r="U9" s="185">
        <f>'KEEI BAU - Industry'!AK$37*'Others Split'!$D$48*'Others Split'!$M$11</f>
        <v>387885455.09155488</v>
      </c>
      <c r="V9" s="185">
        <f>'KEEI BAU - Industry'!AL$37*'Others Split'!$D$48*'Others Split'!$M$11</f>
        <v>389702552.75636321</v>
      </c>
      <c r="W9" s="185">
        <f>'KEEI BAU - Industry'!AM$37*'Others Split'!$D$48*'Others Split'!$M$11</f>
        <v>392183035.28292769</v>
      </c>
      <c r="X9" s="185">
        <f>'KEEI BAU - Industry'!AN$37*'Others Split'!$D$48*'Others Split'!$M$11</f>
        <v>394211209.9492045</v>
      </c>
      <c r="Y9" s="185">
        <f>'KEEI BAU - Industry'!AO$37*'Others Split'!$D$48*'Others Split'!$M$11</f>
        <v>396239384.6154812</v>
      </c>
      <c r="Z9" s="185">
        <f>'KEEI BAU - Industry'!AP$37*'Others Split'!$D$48*'Others Split'!$M$11</f>
        <v>398267559.28175801</v>
      </c>
      <c r="AA9" s="185">
        <f>'KEEI BAU - Industry'!AQ$37*'Others Split'!$D$48*'Others Split'!$M$11</f>
        <v>400295733.94803476</v>
      </c>
      <c r="AB9" s="185">
        <f>'KEEI BAU - Industry'!AR$37*'Others Split'!$D$48*'Others Split'!$M$11</f>
        <v>402323908.61431086</v>
      </c>
      <c r="AC9" s="185">
        <f>'KEEI BAU - Industry'!AS$37*'Others Split'!$D$48*'Others Split'!$M$11</f>
        <v>404352083.28058767</v>
      </c>
      <c r="AD9" s="185">
        <f>'KEEI BAU - Industry'!AT$37*'Others Split'!$D$48*'Others Split'!$M$11</f>
        <v>406380257.94686437</v>
      </c>
      <c r="AE9" s="185">
        <f>'KEEI BAU - Industry'!AU$37*'Others Split'!$D$48*'Others Split'!$M$11</f>
        <v>408408432.61314112</v>
      </c>
      <c r="AF9" s="185">
        <f>'KEEI BAU - Industry'!AV$37*'Others Split'!$D$48*'Others Split'!$M$11</f>
        <v>410436607.27941793</v>
      </c>
    </row>
    <row r="10" spans="1:35">
      <c r="A10" s="14" t="s">
        <v>10</v>
      </c>
      <c r="B10" s="4">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185">
        <f>'KEEI BAU - Industry'!R$9*'Petrochemicals Split'!$D$39*'Petrochemicals Split'!$I$6</f>
        <v>1316849354674.313</v>
      </c>
      <c r="C11" s="185">
        <f>'KEEI BAU - Industry'!S$9*'Petrochemicals Split'!$D$39*'Petrochemicals Split'!$I$6</f>
        <v>1338108847678.4177</v>
      </c>
      <c r="D11" s="185">
        <f>'KEEI BAU - Industry'!T$9*'Petrochemicals Split'!$D$39*'Petrochemicals Split'!$I$6</f>
        <v>1359368340682.5225</v>
      </c>
      <c r="E11" s="185">
        <f>'KEEI BAU - Industry'!U$9*'Petrochemicals Split'!$D$39*'Petrochemicals Split'!$I$6</f>
        <v>1380627833686.627</v>
      </c>
      <c r="F11" s="185">
        <f>'KEEI BAU - Industry'!V$9*'Petrochemicals Split'!$D$39*'Petrochemicals Split'!$I$6</f>
        <v>1401887326690.7317</v>
      </c>
      <c r="G11" s="185">
        <f>'KEEI BAU - Industry'!W$9*'Petrochemicals Split'!$D$39*'Petrochemicals Split'!$I$6</f>
        <v>1423146819694.8369</v>
      </c>
      <c r="H11" s="185">
        <f>'KEEI BAU - Industry'!X$9*'Petrochemicals Split'!$D$39*'Petrochemicals Split'!$I$6</f>
        <v>1431399851911.6343</v>
      </c>
      <c r="I11" s="185">
        <f>'KEEI BAU - Industry'!Y$9*'Petrochemicals Split'!$D$39*'Petrochemicals Split'!$I$6</f>
        <v>1439652884128.4321</v>
      </c>
      <c r="J11" s="185">
        <f>'KEEI BAU - Industry'!Z$9*'Petrochemicals Split'!$D$39*'Petrochemicals Split'!$I$6</f>
        <v>1447905916345.2322</v>
      </c>
      <c r="K11" s="185">
        <f>'KEEI BAU - Industry'!AA$9*'Petrochemicals Split'!$D$39*'Petrochemicals Split'!$I$6</f>
        <v>1456158948562.03</v>
      </c>
      <c r="L11" s="185">
        <f>'KEEI BAU - Industry'!AB$9*'Petrochemicals Split'!$D$39*'Petrochemicals Split'!$I$6</f>
        <v>1464411980778.8267</v>
      </c>
      <c r="M11" s="185">
        <f>'KEEI BAU - Industry'!AC$9*'Petrochemicals Split'!$D$39*'Petrochemicals Split'!$I$6</f>
        <v>1467967699666.4792</v>
      </c>
      <c r="N11" s="185">
        <f>'KEEI BAU - Industry'!AD$9*'Petrochemicals Split'!$D$39*'Petrochemicals Split'!$I$6</f>
        <v>1471523418554.1326</v>
      </c>
      <c r="O11" s="185">
        <f>'KEEI BAU - Industry'!AE$9*'Petrochemicals Split'!$D$39*'Petrochemicals Split'!$I$6</f>
        <v>1475079137441.7869</v>
      </c>
      <c r="P11" s="185">
        <f>'KEEI BAU - Industry'!AF$9*'Petrochemicals Split'!$D$39*'Petrochemicals Split'!$I$6</f>
        <v>1478634856329.4402</v>
      </c>
      <c r="Q11" s="185">
        <f>'KEEI BAU - Industry'!AG$9*'Petrochemicals Split'!$D$39*'Petrochemicals Split'!$I$6</f>
        <v>1482190575217.0947</v>
      </c>
      <c r="R11" s="185">
        <f>'KEEI BAU - Industry'!AH$9*'Petrochemicals Split'!$D$39*'Petrochemicals Split'!$I$6</f>
        <v>1483696334193.6843</v>
      </c>
      <c r="S11" s="185">
        <f>'KEEI BAU - Industry'!AI$9*'Petrochemicals Split'!$D$39*'Petrochemicals Split'!$I$6</f>
        <v>1485202093170.2742</v>
      </c>
      <c r="T11" s="185">
        <f>'KEEI BAU - Industry'!AJ$9*'Petrochemicals Split'!$D$39*'Petrochemicals Split'!$I$6</f>
        <v>1486707852146.8643</v>
      </c>
      <c r="U11" s="185">
        <f>'KEEI BAU - Industry'!AK$9*'Petrochemicals Split'!$D$39*'Petrochemicals Split'!$I$6</f>
        <v>1488213611123.4541</v>
      </c>
      <c r="V11" s="185">
        <f>'KEEI BAU - Industry'!AL$9*'Petrochemicals Split'!$D$39*'Petrochemicals Split'!$I$6</f>
        <v>1489719370100.0437</v>
      </c>
      <c r="W11" s="185">
        <f>'KEEI BAU - Industry'!AM$9*'Petrochemicals Split'!$D$39*'Petrochemicals Split'!$I$6</f>
        <v>1493958408958.053</v>
      </c>
      <c r="X11" s="185">
        <f>'KEEI BAU - Industry'!AN$9*'Petrochemicals Split'!$D$39*'Petrochemicals Split'!$I$6</f>
        <v>1496333847896.9128</v>
      </c>
      <c r="Y11" s="185">
        <f>'KEEI BAU - Industry'!AO$9*'Petrochemicals Split'!$D$39*'Petrochemicals Split'!$I$6</f>
        <v>1498709286835.772</v>
      </c>
      <c r="Z11" s="185">
        <f>'KEEI BAU - Industry'!AP$9*'Petrochemicals Split'!$D$39*'Petrochemicals Split'!$I$6</f>
        <v>1501084725774.6311</v>
      </c>
      <c r="AA11" s="185">
        <f>'KEEI BAU - Industry'!AQ$9*'Petrochemicals Split'!$D$39*'Petrochemicals Split'!$I$6</f>
        <v>1503460164713.491</v>
      </c>
      <c r="AB11" s="185">
        <f>'KEEI BAU - Industry'!AR$9*'Petrochemicals Split'!$D$39*'Petrochemicals Split'!$I$6</f>
        <v>1505835603652.3503</v>
      </c>
      <c r="AC11" s="185">
        <f>'KEEI BAU - Industry'!AS$9*'Petrochemicals Split'!$D$39*'Petrochemicals Split'!$I$6</f>
        <v>1508211042591.2102</v>
      </c>
      <c r="AD11" s="185">
        <f>'KEEI BAU - Industry'!AT$9*'Petrochemicals Split'!$D$39*'Petrochemicals Split'!$I$6</f>
        <v>1510586481530.0696</v>
      </c>
      <c r="AE11" s="185">
        <f>'KEEI BAU - Industry'!AU$9*'Petrochemicals Split'!$D$39*'Petrochemicals Split'!$I$6</f>
        <v>1512961920468.9285</v>
      </c>
      <c r="AF11" s="185">
        <f>'KEEI BAU - Industry'!AV$9*'Petrochemicals Split'!$D$39*'Petrochemicals Split'!$I$6</f>
        <v>1515337359407.7886</v>
      </c>
    </row>
    <row r="12" spans="1:35">
      <c r="A12" s="4" t="s">
        <v>12</v>
      </c>
      <c r="B12" s="185">
        <f>'KEEI BAU - Industry'!R$9*'Petrochemicals Split'!$D$39*'Petrochemicals Split'!$I$7</f>
        <v>681939844384.91211</v>
      </c>
      <c r="C12" s="185">
        <f>'KEEI BAU - Industry'!S$9*'Petrochemicals Split'!$D$39*'Petrochemicals Split'!$I$7</f>
        <v>692949224690.60913</v>
      </c>
      <c r="D12" s="185">
        <f>'KEEI BAU - Industry'!T$9*'Petrochemicals Split'!$D$39*'Petrochemicals Split'!$I$7</f>
        <v>703958604996.30627</v>
      </c>
      <c r="E12" s="185">
        <f>'KEEI BAU - Industry'!U$9*'Petrochemicals Split'!$D$39*'Petrochemicals Split'!$I$7</f>
        <v>714967985302.0033</v>
      </c>
      <c r="F12" s="185">
        <f>'KEEI BAU - Industry'!V$9*'Petrochemicals Split'!$D$39*'Petrochemicals Split'!$I$7</f>
        <v>725977365607.70044</v>
      </c>
      <c r="G12" s="185">
        <f>'KEEI BAU - Industry'!W$9*'Petrochemicals Split'!$D$39*'Petrochemicals Split'!$I$7</f>
        <v>736986745913.39771</v>
      </c>
      <c r="H12" s="185">
        <f>'KEEI BAU - Industry'!X$9*'Petrochemicals Split'!$D$39*'Petrochemicals Split'!$I$7</f>
        <v>741260637597.09644</v>
      </c>
      <c r="I12" s="185">
        <f>'KEEI BAU - Industry'!Y$9*'Petrochemicals Split'!$D$39*'Petrochemicals Split'!$I$7</f>
        <v>745534529280.79529</v>
      </c>
      <c r="J12" s="185">
        <f>'KEEI BAU - Industry'!Z$9*'Petrochemicals Split'!$D$39*'Petrochemicals Split'!$I$7</f>
        <v>749808420964.49524</v>
      </c>
      <c r="K12" s="185">
        <f>'KEEI BAU - Industry'!AA$9*'Petrochemicals Split'!$D$39*'Petrochemicals Split'!$I$7</f>
        <v>754082312648.19409</v>
      </c>
      <c r="L12" s="185">
        <f>'KEEI BAU - Industry'!AB$9*'Petrochemicals Split'!$D$39*'Petrochemicals Split'!$I$7</f>
        <v>758356204331.89246</v>
      </c>
      <c r="M12" s="185">
        <f>'KEEI BAU - Industry'!AC$9*'Petrochemicals Split'!$D$39*'Petrochemicals Split'!$I$7</f>
        <v>760197558755.85535</v>
      </c>
      <c r="N12" s="185">
        <f>'KEEI BAU - Industry'!AD$9*'Petrochemicals Split'!$D$39*'Petrochemicals Split'!$I$7</f>
        <v>762038913179.8186</v>
      </c>
      <c r="O12" s="185">
        <f>'KEEI BAU - Industry'!AE$9*'Petrochemicals Split'!$D$39*'Petrochemicals Split'!$I$7</f>
        <v>763880267603.78247</v>
      </c>
      <c r="P12" s="185">
        <f>'KEEI BAU - Industry'!AF$9*'Petrochemicals Split'!$D$39*'Petrochemicals Split'!$I$7</f>
        <v>765721622027.74585</v>
      </c>
      <c r="Q12" s="185">
        <f>'KEEI BAU - Industry'!AG$9*'Petrochemicals Split'!$D$39*'Petrochemicals Split'!$I$7</f>
        <v>767562976451.70984</v>
      </c>
      <c r="R12" s="185">
        <f>'KEEI BAU - Industry'!AH$9*'Petrochemicals Split'!$D$39*'Petrochemicals Split'!$I$7</f>
        <v>768342744493.15796</v>
      </c>
      <c r="S12" s="185">
        <f>'KEEI BAU - Industry'!AI$9*'Petrochemicals Split'!$D$39*'Petrochemicals Split'!$I$7</f>
        <v>769122512534.60632</v>
      </c>
      <c r="T12" s="185">
        <f>'KEEI BAU - Industry'!AJ$9*'Petrochemicals Split'!$D$39*'Petrochemicals Split'!$I$7</f>
        <v>769902280576.05469</v>
      </c>
      <c r="U12" s="185">
        <f>'KEEI BAU - Industry'!AK$9*'Petrochemicals Split'!$D$39*'Petrochemicals Split'!$I$7</f>
        <v>770682048617.50305</v>
      </c>
      <c r="V12" s="185">
        <f>'KEEI BAU - Industry'!AL$9*'Petrochemicals Split'!$D$39*'Petrochemicals Split'!$I$7</f>
        <v>771461816658.95129</v>
      </c>
      <c r="W12" s="185">
        <f>'KEEI BAU - Industry'!AM$9*'Petrochemicals Split'!$D$39*'Petrochemicals Split'!$I$7</f>
        <v>773657033210.42029</v>
      </c>
      <c r="X12" s="185">
        <f>'KEEI BAU - Industry'!AN$9*'Petrochemicals Split'!$D$39*'Petrochemicals Split'!$I$7</f>
        <v>774887171232.32983</v>
      </c>
      <c r="Y12" s="185">
        <f>'KEEI BAU - Industry'!AO$9*'Petrochemicals Split'!$D$39*'Petrochemicals Split'!$I$7</f>
        <v>776117309254.23914</v>
      </c>
      <c r="Z12" s="185">
        <f>'KEEI BAU - Industry'!AP$9*'Petrochemicals Split'!$D$39*'Petrochemicals Split'!$I$7</f>
        <v>777347447276.14819</v>
      </c>
      <c r="AA12" s="185">
        <f>'KEEI BAU - Industry'!AQ$9*'Petrochemicals Split'!$D$39*'Petrochemicals Split'!$I$7</f>
        <v>778577585298.05786</v>
      </c>
      <c r="AB12" s="185">
        <f>'KEEI BAU - Industry'!AR$9*'Petrochemicals Split'!$D$39*'Petrochemicals Split'!$I$7</f>
        <v>779807723319.96716</v>
      </c>
      <c r="AC12" s="185">
        <f>'KEEI BAU - Industry'!AS$9*'Petrochemicals Split'!$D$39*'Petrochemicals Split'!$I$7</f>
        <v>781037861341.87671</v>
      </c>
      <c r="AD12" s="185">
        <f>'KEEI BAU - Industry'!AT$9*'Petrochemicals Split'!$D$39*'Petrochemicals Split'!$I$7</f>
        <v>782267999363.78601</v>
      </c>
      <c r="AE12" s="185">
        <f>'KEEI BAU - Industry'!AU$9*'Petrochemicals Split'!$D$39*'Petrochemicals Split'!$I$7</f>
        <v>783498137385.69507</v>
      </c>
      <c r="AF12" s="185">
        <f>'KEEI BAU - Industry'!AV$9*'Petrochemicals Split'!$D$39*'Petrochemicals Split'!$I$7</f>
        <v>784728275407.60486</v>
      </c>
    </row>
    <row r="13" spans="1:35">
      <c r="A13" s="4" t="s">
        <v>13</v>
      </c>
      <c r="B13" s="185">
        <f>'KEEI BAU - Industry'!R$37*'Others Split'!$D$48*'Others Split'!$M$12</f>
        <v>35863792.073141754</v>
      </c>
      <c r="C13" s="185">
        <f>'KEEI BAU - Industry'!S$37*'Others Split'!$D$48*'Others Split'!$M$12</f>
        <v>36195246.830448024</v>
      </c>
      <c r="D13" s="185">
        <f>'KEEI BAU - Industry'!T$37*'Others Split'!$D$48*'Others Split'!$M$12</f>
        <v>36526701.587754153</v>
      </c>
      <c r="E13" s="185">
        <f>'KEEI BAU - Industry'!U$37*'Others Split'!$D$48*'Others Split'!$M$12</f>
        <v>36858156.345060423</v>
      </c>
      <c r="F13" s="185">
        <f>'KEEI BAU - Industry'!V$37*'Others Split'!$D$48*'Others Split'!$M$12</f>
        <v>37189611.102366701</v>
      </c>
      <c r="G13" s="185">
        <f>'KEEI BAU - Industry'!W$37*'Others Split'!$D$48*'Others Split'!$M$12</f>
        <v>37521065.859672815</v>
      </c>
      <c r="H13" s="185">
        <f>'KEEI BAU - Industry'!X$37*'Others Split'!$D$48*'Others Split'!$M$12</f>
        <v>37867343.364617258</v>
      </c>
      <c r="I13" s="185">
        <f>'KEEI BAU - Industry'!Y$37*'Others Split'!$D$48*'Others Split'!$M$12</f>
        <v>38213620.869561762</v>
      </c>
      <c r="J13" s="185">
        <f>'KEEI BAU - Industry'!Z$37*'Others Split'!$D$48*'Others Split'!$M$12</f>
        <v>38559898.374506116</v>
      </c>
      <c r="K13" s="185">
        <f>'KEEI BAU - Industry'!AA$37*'Others Split'!$D$48*'Others Split'!$M$12</f>
        <v>38906175.879450612</v>
      </c>
      <c r="L13" s="185">
        <f>'KEEI BAU - Industry'!AB$37*'Others Split'!$D$48*'Others Split'!$M$12</f>
        <v>39252453.384394981</v>
      </c>
      <c r="M13" s="185">
        <f>'KEEI BAU - Industry'!AC$37*'Others Split'!$D$48*'Others Split'!$M$12</f>
        <v>39498644.035750784</v>
      </c>
      <c r="N13" s="185">
        <f>'KEEI BAU - Industry'!AD$37*'Others Split'!$D$48*'Others Split'!$M$12</f>
        <v>39744834.687106602</v>
      </c>
      <c r="O13" s="185">
        <f>'KEEI BAU - Industry'!AE$37*'Others Split'!$D$48*'Others Split'!$M$12</f>
        <v>39991025.338462412</v>
      </c>
      <c r="P13" s="185">
        <f>'KEEI BAU - Industry'!AF$37*'Others Split'!$D$48*'Others Split'!$M$12</f>
        <v>40237215.989818223</v>
      </c>
      <c r="Q13" s="185">
        <f>'KEEI BAU - Industry'!AG$37*'Others Split'!$D$48*'Others Split'!$M$12</f>
        <v>40483406.641173981</v>
      </c>
      <c r="R13" s="185">
        <f>'KEEI BAU - Industry'!AH$37*'Others Split'!$D$48*'Others Split'!$M$12</f>
        <v>40676677.806724377</v>
      </c>
      <c r="S13" s="185">
        <f>'KEEI BAU - Industry'!AI$37*'Others Split'!$D$48*'Others Split'!$M$12</f>
        <v>40869948.972274713</v>
      </c>
      <c r="T13" s="185">
        <f>'KEEI BAU - Industry'!AJ$37*'Others Split'!$D$48*'Others Split'!$M$12</f>
        <v>41063220.137825117</v>
      </c>
      <c r="U13" s="185">
        <f>'KEEI BAU - Industry'!AK$37*'Others Split'!$D$48*'Others Split'!$M$12</f>
        <v>41256491.303375453</v>
      </c>
      <c r="V13" s="185">
        <f>'KEEI BAU - Industry'!AL$37*'Others Split'!$D$48*'Others Split'!$M$12</f>
        <v>41449762.468925737</v>
      </c>
      <c r="W13" s="185">
        <f>'KEEI BAU - Industry'!AM$37*'Others Split'!$D$48*'Others Split'!$M$12</f>
        <v>41713592.948883355</v>
      </c>
      <c r="X13" s="185">
        <f>'KEEI BAU - Industry'!AN$37*'Others Split'!$D$48*'Others Split'!$M$12</f>
        <v>41929314.805381492</v>
      </c>
      <c r="Y13" s="185">
        <f>'KEEI BAU - Industry'!AO$37*'Others Split'!$D$48*'Others Split'!$M$12</f>
        <v>42145036.661879621</v>
      </c>
      <c r="Z13" s="185">
        <f>'KEEI BAU - Industry'!AP$37*'Others Split'!$D$48*'Others Split'!$M$12</f>
        <v>42360758.518377759</v>
      </c>
      <c r="AA13" s="185">
        <f>'KEEI BAU - Industry'!AQ$37*'Others Split'!$D$48*'Others Split'!$M$12</f>
        <v>42576480.374875896</v>
      </c>
      <c r="AB13" s="185">
        <f>'KEEI BAU - Industry'!AR$37*'Others Split'!$D$48*'Others Split'!$M$12</f>
        <v>42792202.231373958</v>
      </c>
      <c r="AC13" s="185">
        <f>'KEEI BAU - Industry'!AS$37*'Others Split'!$D$48*'Others Split'!$M$12</f>
        <v>43007924.087872088</v>
      </c>
      <c r="AD13" s="185">
        <f>'KEEI BAU - Industry'!AT$37*'Others Split'!$D$48*'Others Split'!$M$12</f>
        <v>43223645.944370218</v>
      </c>
      <c r="AE13" s="185">
        <f>'KEEI BAU - Industry'!AU$37*'Others Split'!$D$48*'Others Split'!$M$12</f>
        <v>43439367.800868355</v>
      </c>
      <c r="AF13" s="185">
        <f>'KEEI BAU - Industry'!AV$37*'Others Split'!$D$48*'Others Split'!$M$12</f>
        <v>43655089.657366492</v>
      </c>
    </row>
    <row r="14" spans="1:35">
      <c r="A14" s="4" t="s">
        <v>14</v>
      </c>
      <c r="B14" s="185">
        <f>'KEEI BAU - Industry'!R$37*'Others Split'!$D$48*'Others Split'!$M$13</f>
        <v>992231580.69025517</v>
      </c>
      <c r="C14" s="185">
        <f>'KEEI BAU - Industry'!S$37*'Others Split'!$D$48*'Others Split'!$M$13</f>
        <v>1001401828.9757286</v>
      </c>
      <c r="D14" s="185">
        <f>'KEEI BAU - Industry'!T$37*'Others Split'!$D$48*'Others Split'!$M$13</f>
        <v>1010572077.2611983</v>
      </c>
      <c r="E14" s="185">
        <f>'KEEI BAU - Industry'!U$37*'Others Split'!$D$48*'Others Split'!$M$13</f>
        <v>1019742325.5466719</v>
      </c>
      <c r="F14" s="185">
        <f>'KEEI BAU - Industry'!V$37*'Others Split'!$D$48*'Others Split'!$M$13</f>
        <v>1028912573.8321455</v>
      </c>
      <c r="G14" s="185">
        <f>'KEEI BAU - Industry'!W$37*'Others Split'!$D$48*'Others Split'!$M$13</f>
        <v>1038082822.1176146</v>
      </c>
      <c r="H14" s="185">
        <f>'KEEI BAU - Industry'!X$37*'Others Split'!$D$48*'Others Split'!$M$13</f>
        <v>1047663166.4210775</v>
      </c>
      <c r="I14" s="185">
        <f>'KEEI BAU - Industry'!Y$37*'Others Split'!$D$48*'Others Split'!$M$13</f>
        <v>1057243510.724542</v>
      </c>
      <c r="J14" s="185">
        <f>'KEEI BAU - Industry'!Z$37*'Others Split'!$D$48*'Others Split'!$M$13</f>
        <v>1066823855.0280026</v>
      </c>
      <c r="K14" s="185">
        <f>'KEEI BAU - Industry'!AA$37*'Others Split'!$D$48*'Others Split'!$M$13</f>
        <v>1076404199.3314672</v>
      </c>
      <c r="L14" s="185">
        <f>'KEEI BAU - Industry'!AB$37*'Others Split'!$D$48*'Others Split'!$M$13</f>
        <v>1085984543.634928</v>
      </c>
      <c r="M14" s="185">
        <f>'KEEI BAU - Industry'!AC$37*'Others Split'!$D$48*'Others Split'!$M$13</f>
        <v>1092795818.3224385</v>
      </c>
      <c r="N14" s="185">
        <f>'KEEI BAU - Industry'!AD$37*'Others Split'!$D$48*'Others Split'!$M$13</f>
        <v>1099607093.0099494</v>
      </c>
      <c r="O14" s="185">
        <f>'KEEI BAU - Industry'!AE$37*'Others Split'!$D$48*'Others Split'!$M$13</f>
        <v>1106418367.6974602</v>
      </c>
      <c r="P14" s="185">
        <f>'KEEI BAU - Industry'!AF$37*'Others Split'!$D$48*'Others Split'!$M$13</f>
        <v>1113229642.3849709</v>
      </c>
      <c r="Q14" s="185">
        <f>'KEEI BAU - Industry'!AG$37*'Others Split'!$D$48*'Others Split'!$M$13</f>
        <v>1120040917.0724802</v>
      </c>
      <c r="R14" s="185">
        <f>'KEEI BAU - Industry'!AH$37*'Others Split'!$D$48*'Others Split'!$M$13</f>
        <v>1125388085.9860411</v>
      </c>
      <c r="S14" s="185">
        <f>'KEEI BAU - Industry'!AI$37*'Others Split'!$D$48*'Others Split'!$M$13</f>
        <v>1130735254.8996005</v>
      </c>
      <c r="T14" s="185">
        <f>'KEEI BAU - Industry'!AJ$37*'Others Split'!$D$48*'Others Split'!$M$13</f>
        <v>1136082423.8131618</v>
      </c>
      <c r="U14" s="185">
        <f>'KEEI BAU - Industry'!AK$37*'Others Split'!$D$48*'Others Split'!$M$13</f>
        <v>1141429592.726721</v>
      </c>
      <c r="V14" s="185">
        <f>'KEEI BAU - Industry'!AL$37*'Others Split'!$D$48*'Others Split'!$M$13</f>
        <v>1146776761.6402788</v>
      </c>
      <c r="W14" s="185">
        <f>'KEEI BAU - Industry'!AM$37*'Others Split'!$D$48*'Others Split'!$M$13</f>
        <v>1154076071.585773</v>
      </c>
      <c r="X14" s="185">
        <f>'KEEI BAU - Industry'!AN$37*'Others Split'!$D$48*'Others Split'!$M$13</f>
        <v>1160044376.2822213</v>
      </c>
      <c r="Y14" s="185">
        <f>'KEEI BAU - Industry'!AO$37*'Others Split'!$D$48*'Others Split'!$M$13</f>
        <v>1166012680.9786696</v>
      </c>
      <c r="Z14" s="185">
        <f>'KEEI BAU - Industry'!AP$37*'Others Split'!$D$48*'Others Split'!$M$13</f>
        <v>1171980985.675118</v>
      </c>
      <c r="AA14" s="185">
        <f>'KEEI BAU - Industry'!AQ$37*'Others Split'!$D$48*'Others Split'!$M$13</f>
        <v>1177949290.3715665</v>
      </c>
      <c r="AB14" s="185">
        <f>'KEEI BAU - Industry'!AR$37*'Others Split'!$D$48*'Others Split'!$M$13</f>
        <v>1183917595.068013</v>
      </c>
      <c r="AC14" s="185">
        <f>'KEEI BAU - Industry'!AS$37*'Others Split'!$D$48*'Others Split'!$M$13</f>
        <v>1189885899.7644613</v>
      </c>
      <c r="AD14" s="185">
        <f>'KEEI BAU - Industry'!AT$37*'Others Split'!$D$48*'Others Split'!$M$13</f>
        <v>1195854204.4609094</v>
      </c>
      <c r="AE14" s="185">
        <f>'KEEI BAU - Industry'!AU$37*'Others Split'!$D$48*'Others Split'!$M$13</f>
        <v>1201822509.1573579</v>
      </c>
      <c r="AF14" s="185">
        <f>'KEEI BAU - Industry'!AV$37*'Others Split'!$D$48*'Others Split'!$M$13</f>
        <v>1207790813.8538063</v>
      </c>
    </row>
    <row r="15" spans="1:35">
      <c r="A15" s="4" t="s">
        <v>15</v>
      </c>
      <c r="B15" s="185">
        <f>'KEEI BAU - Industry'!R23*'Steel Split'!$D$7</f>
        <v>1541847849.4202304</v>
      </c>
      <c r="C15" s="185">
        <f>'KEEI BAU - Industry'!S23*'Steel Split'!$D$7</f>
        <v>1507078646.6880569</v>
      </c>
      <c r="D15" s="185">
        <f>'KEEI BAU - Industry'!T23*'Steel Split'!$D$7</f>
        <v>1472309443.9558926</v>
      </c>
      <c r="E15" s="185">
        <f>'KEEI BAU - Industry'!U23*'Steel Split'!$D$7</f>
        <v>1437540241.2237191</v>
      </c>
      <c r="F15" s="185">
        <f>'KEEI BAU - Industry'!V23*'Steel Split'!$D$7</f>
        <v>1402771038.4915457</v>
      </c>
      <c r="G15" s="185">
        <f>'KEEI BAU - Industry'!W23*'Steel Split'!$D$7</f>
        <v>1368001835.7593746</v>
      </c>
      <c r="H15" s="185">
        <f>'KEEI BAU - Industry'!X23*'Steel Split'!$D$7</f>
        <v>1363284588.0498588</v>
      </c>
      <c r="I15" s="185">
        <f>'KEEI BAU - Industry'!Y23*'Steel Split'!$D$7</f>
        <v>1358567340.3403447</v>
      </c>
      <c r="J15" s="185">
        <f>'KEEI BAU - Industry'!Z23*'Steel Split'!$D$7</f>
        <v>1353850092.6308291</v>
      </c>
      <c r="K15" s="185">
        <f>'KEEI BAU - Industry'!AA23*'Steel Split'!$D$7</f>
        <v>1349132844.9213135</v>
      </c>
      <c r="L15" s="185">
        <f>'KEEI BAU - Industry'!AB23*'Steel Split'!$D$7</f>
        <v>1344415597.2117991</v>
      </c>
      <c r="M15" s="185">
        <f>'KEEI BAU - Industry'!AC23*'Steel Split'!$D$7</f>
        <v>1334981101.7927694</v>
      </c>
      <c r="N15" s="185">
        <f>'KEEI BAU - Industry'!AD23*'Steel Split'!$D$7</f>
        <v>1325546606.3737385</v>
      </c>
      <c r="O15" s="185">
        <f>'KEEI BAU - Industry'!AE23*'Steel Split'!$D$7</f>
        <v>1316112110.9547098</v>
      </c>
      <c r="P15" s="185">
        <f>'KEEI BAU - Industry'!AF23*'Steel Split'!$D$7</f>
        <v>1306677615.5356789</v>
      </c>
      <c r="Q15" s="185">
        <f>'KEEI BAU - Industry'!AG23*'Steel Split'!$D$7</f>
        <v>1297243120.1166484</v>
      </c>
      <c r="R15" s="185">
        <f>'KEEI BAU - Industry'!AH23*'Steel Split'!$D$7</f>
        <v>1283091376.9881048</v>
      </c>
      <c r="S15" s="185">
        <f>'KEEI BAU - Industry'!AI23*'Steel Split'!$D$7</f>
        <v>1268939633.8595595</v>
      </c>
      <c r="T15" s="185">
        <f>'KEEI BAU - Industry'!AJ23*'Steel Split'!$D$7</f>
        <v>1254787890.7310143</v>
      </c>
      <c r="U15" s="185">
        <f>'KEEI BAU - Industry'!AK23*'Steel Split'!$D$7</f>
        <v>1240636147.602469</v>
      </c>
      <c r="V15" s="185">
        <f>'KEEI BAU - Industry'!AL23*'Steel Split'!$D$7</f>
        <v>1226484404.473922</v>
      </c>
      <c r="W15" s="185">
        <f>'KEEI BAU - Industry'!AM23*'Steel Split'!$D$7</f>
        <v>1218622324.9580643</v>
      </c>
      <c r="X15" s="185">
        <f>'KEEI BAU - Industry'!AN23*'Steel Split'!$D$7</f>
        <v>1206471838.4335573</v>
      </c>
      <c r="Y15" s="185">
        <f>'KEEI BAU - Industry'!AO23*'Steel Split'!$D$7</f>
        <v>1194321351.9090505</v>
      </c>
      <c r="Z15" s="185">
        <f>'KEEI BAU - Industry'!AP23*'Steel Split'!$D$7</f>
        <v>1182170865.3845391</v>
      </c>
      <c r="AA15" s="185">
        <f>'KEEI BAU - Industry'!AQ23*'Steel Split'!$D$7</f>
        <v>1170020378.8600323</v>
      </c>
      <c r="AB15" s="185">
        <f>'KEEI BAU - Industry'!AR23*'Steel Split'!$D$7</f>
        <v>1157869892.3355255</v>
      </c>
      <c r="AC15" s="185">
        <f>'KEEI BAU - Industry'!AS23*'Steel Split'!$D$7</f>
        <v>1145719405.8110142</v>
      </c>
      <c r="AD15" s="185">
        <f>'KEEI BAU - Industry'!AT23*'Steel Split'!$D$7</f>
        <v>1133568919.2865074</v>
      </c>
      <c r="AE15" s="185">
        <f>'KEEI BAU - Industry'!AU23*'Steel Split'!$D$7</f>
        <v>1121418432.7620003</v>
      </c>
      <c r="AF15" s="185">
        <f>'KEEI BAU - Industry'!AV23*'Steel Split'!$D$7</f>
        <v>1109267946.237489</v>
      </c>
    </row>
    <row r="16" spans="1:35">
      <c r="A16" s="4" t="s">
        <v>16</v>
      </c>
      <c r="B16" s="20">
        <f>'KEEI BAU - Industry'!R$16*'Non-ferrous Metals Split'!$I$6*'Non-ferrous Metals Split'!$D$46</f>
        <v>987276925.48980761</v>
      </c>
      <c r="C16" s="20">
        <f>'KEEI BAU - Industry'!S$16*'Non-ferrous Metals Split'!$I$6*'Non-ferrous Metals Split'!$D$46</f>
        <v>991207168.02758622</v>
      </c>
      <c r="D16" s="20">
        <f>'KEEI BAU - Industry'!T$16*'Non-ferrous Metals Split'!$I$6*'Non-ferrous Metals Split'!$D$46</f>
        <v>995137410.56536317</v>
      </c>
      <c r="E16" s="20">
        <f>'KEEI BAU - Industry'!U$16*'Non-ferrous Metals Split'!$I$6*'Non-ferrous Metals Split'!$D$46</f>
        <v>999067653.10314178</v>
      </c>
      <c r="F16" s="20">
        <f>'KEEI BAU - Industry'!V$16*'Non-ferrous Metals Split'!$I$6*'Non-ferrous Metals Split'!$D$46</f>
        <v>1002997895.6409186</v>
      </c>
      <c r="G16" s="20">
        <f>'KEEI BAU - Industry'!W$16*'Non-ferrous Metals Split'!$I$6*'Non-ferrous Metals Split'!$D$46</f>
        <v>1006928138.1786971</v>
      </c>
      <c r="H16" s="20">
        <f>'KEEI BAU - Industry'!X$16*'Non-ferrous Metals Split'!$I$6*'Non-ferrous Metals Split'!$D$46</f>
        <v>1006561315.5418377</v>
      </c>
      <c r="I16" s="20">
        <f>'KEEI BAU - Industry'!Y$16*'Non-ferrous Metals Split'!$I$6*'Non-ferrous Metals Split'!$D$46</f>
        <v>1006194492.9049786</v>
      </c>
      <c r="J16" s="20">
        <f>'KEEI BAU - Industry'!Z$16*'Non-ferrous Metals Split'!$I$6*'Non-ferrous Metals Split'!$D$46</f>
        <v>1005827670.2681192</v>
      </c>
      <c r="K16" s="20">
        <f>'KEEI BAU - Industry'!AA$16*'Non-ferrous Metals Split'!$I$6*'Non-ferrous Metals Split'!$D$46</f>
        <v>1005460847.6312599</v>
      </c>
      <c r="L16" s="20">
        <f>'KEEI BAU - Industry'!AB$16*'Non-ferrous Metals Split'!$I$6*'Non-ferrous Metals Split'!$D$46</f>
        <v>1005094024.9944007</v>
      </c>
      <c r="M16" s="20">
        <f>'KEEI BAU - Industry'!AC$16*'Non-ferrous Metals Split'!$I$6*'Non-ferrous Metals Split'!$D$46</f>
        <v>1002893089.1732453</v>
      </c>
      <c r="N16" s="20">
        <f>'KEEI BAU - Industry'!AD$16*'Non-ferrous Metals Split'!$I$6*'Non-ferrous Metals Split'!$D$46</f>
        <v>1000692153.3520896</v>
      </c>
      <c r="O16" s="20">
        <f>'KEEI BAU - Industry'!AE$16*'Non-ferrous Metals Split'!$I$6*'Non-ferrous Metals Split'!$D$46</f>
        <v>998491217.53093398</v>
      </c>
      <c r="P16" s="20">
        <f>'KEEI BAU - Industry'!AF$16*'Non-ferrous Metals Split'!$I$6*'Non-ferrous Metals Split'!$D$46</f>
        <v>996290281.70977831</v>
      </c>
      <c r="Q16" s="20">
        <f>'KEEI BAU - Industry'!AG$16*'Non-ferrous Metals Split'!$I$6*'Non-ferrous Metals Split'!$D$46</f>
        <v>994089345.88862252</v>
      </c>
      <c r="R16" s="20">
        <f>'KEEI BAU - Industry'!AH$16*'Non-ferrous Metals Split'!$I$6*'Non-ferrous Metals Split'!$D$46</f>
        <v>994089345.88862252</v>
      </c>
      <c r="S16" s="20">
        <f>'KEEI BAU - Industry'!AI$16*'Non-ferrous Metals Split'!$I$6*'Non-ferrous Metals Split'!$D$46</f>
        <v>994089345.88862252</v>
      </c>
      <c r="T16" s="20">
        <f>'KEEI BAU - Industry'!AJ$16*'Non-ferrous Metals Split'!$I$6*'Non-ferrous Metals Split'!$D$46</f>
        <v>994089345.88862252</v>
      </c>
      <c r="U16" s="20">
        <f>'KEEI BAU - Industry'!AK$16*'Non-ferrous Metals Split'!$I$6*'Non-ferrous Metals Split'!$D$46</f>
        <v>994089345.88862252</v>
      </c>
      <c r="V16" s="20">
        <f>'KEEI BAU - Industry'!AL$16*'Non-ferrous Metals Split'!$I$6*'Non-ferrous Metals Split'!$D$46</f>
        <v>994089345.88862252</v>
      </c>
      <c r="W16" s="20">
        <f>'KEEI BAU - Industry'!AM$16*'Non-ferrous Metals Split'!$I$6*'Non-ferrous Metals Split'!$D$46</f>
        <v>991154764.7937479</v>
      </c>
      <c r="X16" s="20">
        <f>'KEEI BAU - Industry'!AN$16*'Non-ferrous Metals Split'!$I$6*'Non-ferrous Metals Split'!$D$46</f>
        <v>990221034.44537914</v>
      </c>
      <c r="Y16" s="20">
        <f>'KEEI BAU - Industry'!AO$16*'Non-ferrous Metals Split'!$I$6*'Non-ferrous Metals Split'!$D$46</f>
        <v>989287304.09701002</v>
      </c>
      <c r="Z16" s="20">
        <f>'KEEI BAU - Industry'!AP$16*'Non-ferrous Metals Split'!$I$6*'Non-ferrous Metals Split'!$D$46</f>
        <v>988353573.74864078</v>
      </c>
      <c r="AA16" s="20">
        <f>'KEEI BAU - Industry'!AQ$16*'Non-ferrous Metals Split'!$I$6*'Non-ferrous Metals Split'!$D$46</f>
        <v>987419843.40027177</v>
      </c>
      <c r="AB16" s="20">
        <f>'KEEI BAU - Industry'!AR$16*'Non-ferrous Metals Split'!$I$6*'Non-ferrous Metals Split'!$D$46</f>
        <v>986486113.05190289</v>
      </c>
      <c r="AC16" s="20">
        <f>'KEEI BAU - Industry'!AS$16*'Non-ferrous Metals Split'!$I$6*'Non-ferrous Metals Split'!$D$46</f>
        <v>985552382.70353365</v>
      </c>
      <c r="AD16" s="20">
        <f>'KEEI BAU - Industry'!AT$16*'Non-ferrous Metals Split'!$I$6*'Non-ferrous Metals Split'!$D$46</f>
        <v>984618652.35516465</v>
      </c>
      <c r="AE16" s="20">
        <f>'KEEI BAU - Industry'!AU$16*'Non-ferrous Metals Split'!$I$6*'Non-ferrous Metals Split'!$D$46</f>
        <v>983684922.00679529</v>
      </c>
      <c r="AF16" s="20">
        <f>'KEEI BAU - Industry'!AV$16*'Non-ferrous Metals Split'!$I$6*'Non-ferrous Metals Split'!$D$46</f>
        <v>982751191.65842628</v>
      </c>
    </row>
    <row r="17" spans="1:33">
      <c r="A17" s="4" t="s">
        <v>17</v>
      </c>
      <c r="B17" s="20">
        <f>'KEEI BAU - Industry'!R$16*'Non-ferrous Metals Split'!$I$7*'Non-ferrous Metals Split'!$D$46</f>
        <v>8391853866.6633654</v>
      </c>
      <c r="C17" s="20">
        <f>'KEEI BAU - Industry'!S$16*'Non-ferrous Metals Split'!$I$7*'Non-ferrous Metals Split'!$D$46</f>
        <v>8425260928.2344818</v>
      </c>
      <c r="D17" s="20">
        <f>'KEEI BAU - Industry'!T$16*'Non-ferrous Metals Split'!$I$7*'Non-ferrous Metals Split'!$D$46</f>
        <v>8458667989.8055868</v>
      </c>
      <c r="E17" s="20">
        <f>'KEEI BAU - Industry'!U$16*'Non-ferrous Metals Split'!$I$7*'Non-ferrous Metals Split'!$D$46</f>
        <v>8492075051.3767033</v>
      </c>
      <c r="F17" s="20">
        <f>'KEEI BAU - Industry'!V$16*'Non-ferrous Metals Split'!$I$7*'Non-ferrous Metals Split'!$D$46</f>
        <v>8525482112.9478083</v>
      </c>
      <c r="G17" s="20">
        <f>'KEEI BAU - Industry'!W$16*'Non-ferrous Metals Split'!$I$7*'Non-ferrous Metals Split'!$D$46</f>
        <v>8558889174.5189247</v>
      </c>
      <c r="H17" s="20">
        <f>'KEEI BAU - Industry'!X$16*'Non-ferrous Metals Split'!$I$7*'Non-ferrous Metals Split'!$D$46</f>
        <v>8555771182.1056204</v>
      </c>
      <c r="I17" s="20">
        <f>'KEEI BAU - Industry'!Y$16*'Non-ferrous Metals Split'!$I$7*'Non-ferrous Metals Split'!$D$46</f>
        <v>8552653189.6923161</v>
      </c>
      <c r="J17" s="20">
        <f>'KEEI BAU - Industry'!Z$16*'Non-ferrous Metals Split'!$I$7*'Non-ferrous Metals Split'!$D$46</f>
        <v>8549535197.2790146</v>
      </c>
      <c r="K17" s="20">
        <f>'KEEI BAU - Industry'!AA$16*'Non-ferrous Metals Split'!$I$7*'Non-ferrous Metals Split'!$D$46</f>
        <v>8546417204.8657084</v>
      </c>
      <c r="L17" s="20">
        <f>'KEEI BAU - Industry'!AB$16*'Non-ferrous Metals Split'!$I$7*'Non-ferrous Metals Split'!$D$46</f>
        <v>8543299212.4524059</v>
      </c>
      <c r="M17" s="20">
        <f>'KEEI BAU - Industry'!AC$16*'Non-ferrous Metals Split'!$I$7*'Non-ferrous Metals Split'!$D$46</f>
        <v>8524591257.9725838</v>
      </c>
      <c r="N17" s="20">
        <f>'KEEI BAU - Industry'!AD$16*'Non-ferrous Metals Split'!$I$7*'Non-ferrous Metals Split'!$D$46</f>
        <v>8505883303.4927616</v>
      </c>
      <c r="O17" s="20">
        <f>'KEEI BAU - Industry'!AE$16*'Non-ferrous Metals Split'!$I$7*'Non-ferrous Metals Split'!$D$46</f>
        <v>8487175349.0129385</v>
      </c>
      <c r="P17" s="20">
        <f>'KEEI BAU - Industry'!AF$16*'Non-ferrous Metals Split'!$I$7*'Non-ferrous Metals Split'!$D$46</f>
        <v>8468467394.5331163</v>
      </c>
      <c r="Q17" s="20">
        <f>'KEEI BAU - Industry'!AG$16*'Non-ferrous Metals Split'!$I$7*'Non-ferrous Metals Split'!$D$46</f>
        <v>8449759440.0532904</v>
      </c>
      <c r="R17" s="20">
        <f>'KEEI BAU - Industry'!AH$16*'Non-ferrous Metals Split'!$I$7*'Non-ferrous Metals Split'!$D$46</f>
        <v>8449759440.0532904</v>
      </c>
      <c r="S17" s="20">
        <f>'KEEI BAU - Industry'!AI$16*'Non-ferrous Metals Split'!$I$7*'Non-ferrous Metals Split'!$D$46</f>
        <v>8449759440.0532904</v>
      </c>
      <c r="T17" s="20">
        <f>'KEEI BAU - Industry'!AJ$16*'Non-ferrous Metals Split'!$I$7*'Non-ferrous Metals Split'!$D$46</f>
        <v>8449759440.0532904</v>
      </c>
      <c r="U17" s="20">
        <f>'KEEI BAU - Industry'!AK$16*'Non-ferrous Metals Split'!$I$7*'Non-ferrous Metals Split'!$D$46</f>
        <v>8449759440.0532904</v>
      </c>
      <c r="V17" s="20">
        <f>'KEEI BAU - Industry'!AL$16*'Non-ferrous Metals Split'!$I$7*'Non-ferrous Metals Split'!$D$46</f>
        <v>8449759440.0532904</v>
      </c>
      <c r="W17" s="20">
        <f>'KEEI BAU - Industry'!AM$16*'Non-ferrous Metals Split'!$I$7*'Non-ferrous Metals Split'!$D$46</f>
        <v>8424815500.7468567</v>
      </c>
      <c r="X17" s="20">
        <f>'KEEI BAU - Industry'!AN$16*'Non-ferrous Metals Split'!$I$7*'Non-ferrous Metals Split'!$D$46</f>
        <v>8416878792.7857218</v>
      </c>
      <c r="Y17" s="20">
        <f>'KEEI BAU - Industry'!AO$16*'Non-ferrous Metals Split'!$I$7*'Non-ferrous Metals Split'!$D$46</f>
        <v>8408942084.824585</v>
      </c>
      <c r="Z17" s="20">
        <f>'KEEI BAU - Industry'!AP$16*'Non-ferrous Metals Split'!$I$7*'Non-ferrous Metals Split'!$D$46</f>
        <v>8401005376.8634472</v>
      </c>
      <c r="AA17" s="20">
        <f>'KEEI BAU - Industry'!AQ$16*'Non-ferrous Metals Split'!$I$7*'Non-ferrous Metals Split'!$D$46</f>
        <v>8393068668.9023085</v>
      </c>
      <c r="AB17" s="20">
        <f>'KEEI BAU - Industry'!AR$16*'Non-ferrous Metals Split'!$I$7*'Non-ferrous Metals Split'!$D$46</f>
        <v>8385131960.9411736</v>
      </c>
      <c r="AC17" s="20">
        <f>'KEEI BAU - Industry'!AS$16*'Non-ferrous Metals Split'!$I$7*'Non-ferrous Metals Split'!$D$46</f>
        <v>8377195252.9800367</v>
      </c>
      <c r="AD17" s="20">
        <f>'KEEI BAU - Industry'!AT$16*'Non-ferrous Metals Split'!$I$7*'Non-ferrous Metals Split'!$D$46</f>
        <v>8369258545.018898</v>
      </c>
      <c r="AE17" s="20">
        <f>'KEEI BAU - Industry'!AU$16*'Non-ferrous Metals Split'!$I$7*'Non-ferrous Metals Split'!$D$46</f>
        <v>8361321837.0577602</v>
      </c>
      <c r="AF17" s="20">
        <f>'KEEI BAU - Industry'!AV$16*'Non-ferrous Metals Split'!$I$7*'Non-ferrous Metals Split'!$D$46</f>
        <v>8353385129.0966234</v>
      </c>
    </row>
    <row r="18" spans="1:33">
      <c r="A18" s="4" t="s">
        <v>18</v>
      </c>
      <c r="B18" s="20">
        <f>'KEEI BAU - Industry'!R$33*'Machinery Split'!$M6*'Machinery Split'!$D$42</f>
        <v>0</v>
      </c>
      <c r="C18" s="20">
        <f>'KEEI BAU - Industry'!S$33*'Machinery Split'!$M6*'Machinery Split'!$D$42</f>
        <v>0</v>
      </c>
      <c r="D18" s="20">
        <f>'KEEI BAU - Industry'!T$33*'Machinery Split'!$M6*'Machinery Split'!$D$42</f>
        <v>0</v>
      </c>
      <c r="E18" s="20">
        <f>'KEEI BAU - Industry'!U$33*'Machinery Split'!$M6*'Machinery Split'!$D$42</f>
        <v>0</v>
      </c>
      <c r="F18" s="20">
        <f>'KEEI BAU - Industry'!V$33*'Machinery Split'!$M6*'Machinery Split'!$D$42</f>
        <v>0</v>
      </c>
      <c r="G18" s="20">
        <f>'KEEI BAU - Industry'!W$33*'Machinery Split'!$M6*'Machinery Split'!$D$42</f>
        <v>0</v>
      </c>
      <c r="H18" s="20">
        <f>'KEEI BAU - Industry'!X$33*'Machinery Split'!$M6*'Machinery Split'!$D$42</f>
        <v>0</v>
      </c>
      <c r="I18" s="20">
        <f>'KEEI BAU - Industry'!Y$33*'Machinery Split'!$M6*'Machinery Split'!$D$42</f>
        <v>0</v>
      </c>
      <c r="J18" s="20">
        <f>'KEEI BAU - Industry'!Z$33*'Machinery Split'!$M6*'Machinery Split'!$D$42</f>
        <v>0</v>
      </c>
      <c r="K18" s="20">
        <f>'KEEI BAU - Industry'!AA$33*'Machinery Split'!$M6*'Machinery Split'!$D$42</f>
        <v>0</v>
      </c>
      <c r="L18" s="20">
        <f>'KEEI BAU - Industry'!AB$33*'Machinery Split'!$M6*'Machinery Split'!$D$42</f>
        <v>0</v>
      </c>
      <c r="M18" s="20">
        <f>'KEEI BAU - Industry'!AC$33*'Machinery Split'!$M6*'Machinery Split'!$D$42</f>
        <v>0</v>
      </c>
      <c r="N18" s="20">
        <f>'KEEI BAU - Industry'!AD$33*'Machinery Split'!$M6*'Machinery Split'!$D$42</f>
        <v>0</v>
      </c>
      <c r="O18" s="20">
        <f>'KEEI BAU - Industry'!AE$33*'Machinery Split'!$M6*'Machinery Split'!$D$42</f>
        <v>0</v>
      </c>
      <c r="P18" s="20">
        <f>'KEEI BAU - Industry'!AF$33*'Machinery Split'!$M6*'Machinery Split'!$D$42</f>
        <v>0</v>
      </c>
      <c r="Q18" s="20">
        <f>'KEEI BAU - Industry'!AG$33*'Machinery Split'!$M6*'Machinery Split'!$D$42</f>
        <v>0</v>
      </c>
      <c r="R18" s="20">
        <f>'KEEI BAU - Industry'!AH$33*'Machinery Split'!$M6*'Machinery Split'!$D$42</f>
        <v>0</v>
      </c>
      <c r="S18" s="20">
        <f>'KEEI BAU - Industry'!AI$33*'Machinery Split'!$M6*'Machinery Split'!$D$42</f>
        <v>0</v>
      </c>
      <c r="T18" s="20">
        <f>'KEEI BAU - Industry'!AJ$33*'Machinery Split'!$M6*'Machinery Split'!$D$42</f>
        <v>0</v>
      </c>
      <c r="U18" s="20">
        <f>'KEEI BAU - Industry'!AK$33*'Machinery Split'!$M6*'Machinery Split'!$D$42</f>
        <v>0</v>
      </c>
      <c r="V18" s="20">
        <f>'KEEI BAU - Industry'!AL$33*'Machinery Split'!$M6*'Machinery Split'!$D$42</f>
        <v>0</v>
      </c>
      <c r="W18" s="20">
        <f>'KEEI BAU - Industry'!AM$33*'Machinery Split'!$M6*'Machinery Split'!$D$42</f>
        <v>0</v>
      </c>
      <c r="X18" s="20">
        <f>'KEEI BAU - Industry'!AN$33*'Machinery Split'!$M6*'Machinery Split'!$D$42</f>
        <v>0</v>
      </c>
      <c r="Y18" s="20">
        <f>'KEEI BAU - Industry'!AO$33*'Machinery Split'!$M6*'Machinery Split'!$D$42</f>
        <v>0</v>
      </c>
      <c r="Z18" s="20">
        <f>'KEEI BAU - Industry'!AP$33*'Machinery Split'!$M6*'Machinery Split'!$D$42</f>
        <v>0</v>
      </c>
      <c r="AA18" s="20">
        <f>'KEEI BAU - Industry'!AQ$33*'Machinery Split'!$M6*'Machinery Split'!$D$42</f>
        <v>0</v>
      </c>
      <c r="AB18" s="20">
        <f>'KEEI BAU - Industry'!AR$33*'Machinery Split'!$M6*'Machinery Split'!$D$42</f>
        <v>0</v>
      </c>
      <c r="AC18" s="20">
        <f>'KEEI BAU - Industry'!AS$33*'Machinery Split'!$M6*'Machinery Split'!$D$42</f>
        <v>0</v>
      </c>
      <c r="AD18" s="20">
        <f>'KEEI BAU - Industry'!AT$33*'Machinery Split'!$M6*'Machinery Split'!$D$42</f>
        <v>0</v>
      </c>
      <c r="AE18" s="20">
        <f>'KEEI BAU - Industry'!AU$33*'Machinery Split'!$M6*'Machinery Split'!$D$42</f>
        <v>0</v>
      </c>
      <c r="AF18" s="20">
        <f>'KEEI BAU - Industry'!AV$33*'Machinery Split'!$M6*'Machinery Split'!$D$42</f>
        <v>0</v>
      </c>
    </row>
    <row r="19" spans="1:33">
      <c r="A19" s="4" t="s">
        <v>19</v>
      </c>
      <c r="B19" s="20">
        <f>'KEEI BAU - Industry'!R$33*'Machinery Split'!$M7*'Machinery Split'!$D$42</f>
        <v>0</v>
      </c>
      <c r="C19" s="20">
        <f>'KEEI BAU - Industry'!S$33*'Machinery Split'!$M7*'Machinery Split'!$D$42</f>
        <v>0</v>
      </c>
      <c r="D19" s="20">
        <f>'KEEI BAU - Industry'!T$33*'Machinery Split'!$M7*'Machinery Split'!$D$42</f>
        <v>0</v>
      </c>
      <c r="E19" s="20">
        <f>'KEEI BAU - Industry'!U$33*'Machinery Split'!$M7*'Machinery Split'!$D$42</f>
        <v>0</v>
      </c>
      <c r="F19" s="20">
        <f>'KEEI BAU - Industry'!V$33*'Machinery Split'!$M7*'Machinery Split'!$D$42</f>
        <v>0</v>
      </c>
      <c r="G19" s="20">
        <f>'KEEI BAU - Industry'!W$33*'Machinery Split'!$M7*'Machinery Split'!$D$42</f>
        <v>0</v>
      </c>
      <c r="H19" s="20">
        <f>'KEEI BAU - Industry'!X$33*'Machinery Split'!$M7*'Machinery Split'!$D$42</f>
        <v>0</v>
      </c>
      <c r="I19" s="20">
        <f>'KEEI BAU - Industry'!Y$33*'Machinery Split'!$M7*'Machinery Split'!$D$42</f>
        <v>0</v>
      </c>
      <c r="J19" s="20">
        <f>'KEEI BAU - Industry'!Z$33*'Machinery Split'!$M7*'Machinery Split'!$D$42</f>
        <v>0</v>
      </c>
      <c r="K19" s="20">
        <f>'KEEI BAU - Industry'!AA$33*'Machinery Split'!$M7*'Machinery Split'!$D$42</f>
        <v>0</v>
      </c>
      <c r="L19" s="20">
        <f>'KEEI BAU - Industry'!AB$33*'Machinery Split'!$M7*'Machinery Split'!$D$42</f>
        <v>0</v>
      </c>
      <c r="M19" s="20">
        <f>'KEEI BAU - Industry'!AC$33*'Machinery Split'!$M7*'Machinery Split'!$D$42</f>
        <v>0</v>
      </c>
      <c r="N19" s="20">
        <f>'KEEI BAU - Industry'!AD$33*'Machinery Split'!$M7*'Machinery Split'!$D$42</f>
        <v>0</v>
      </c>
      <c r="O19" s="20">
        <f>'KEEI BAU - Industry'!AE$33*'Machinery Split'!$M7*'Machinery Split'!$D$42</f>
        <v>0</v>
      </c>
      <c r="P19" s="20">
        <f>'KEEI BAU - Industry'!AF$33*'Machinery Split'!$M7*'Machinery Split'!$D$42</f>
        <v>0</v>
      </c>
      <c r="Q19" s="20">
        <f>'KEEI BAU - Industry'!AG$33*'Machinery Split'!$M7*'Machinery Split'!$D$42</f>
        <v>0</v>
      </c>
      <c r="R19" s="20">
        <f>'KEEI BAU - Industry'!AH$33*'Machinery Split'!$M7*'Machinery Split'!$D$42</f>
        <v>0</v>
      </c>
      <c r="S19" s="20">
        <f>'KEEI BAU - Industry'!AI$33*'Machinery Split'!$M7*'Machinery Split'!$D$42</f>
        <v>0</v>
      </c>
      <c r="T19" s="20">
        <f>'KEEI BAU - Industry'!AJ$33*'Machinery Split'!$M7*'Machinery Split'!$D$42</f>
        <v>0</v>
      </c>
      <c r="U19" s="20">
        <f>'KEEI BAU - Industry'!AK$33*'Machinery Split'!$M7*'Machinery Split'!$D$42</f>
        <v>0</v>
      </c>
      <c r="V19" s="20">
        <f>'KEEI BAU - Industry'!AL$33*'Machinery Split'!$M7*'Machinery Split'!$D$42</f>
        <v>0</v>
      </c>
      <c r="W19" s="20">
        <f>'KEEI BAU - Industry'!AM$33*'Machinery Split'!$M7*'Machinery Split'!$D$42</f>
        <v>0</v>
      </c>
      <c r="X19" s="20">
        <f>'KEEI BAU - Industry'!AN$33*'Machinery Split'!$M7*'Machinery Split'!$D$42</f>
        <v>0</v>
      </c>
      <c r="Y19" s="20">
        <f>'KEEI BAU - Industry'!AO$33*'Machinery Split'!$M7*'Machinery Split'!$D$42</f>
        <v>0</v>
      </c>
      <c r="Z19" s="20">
        <f>'KEEI BAU - Industry'!AP$33*'Machinery Split'!$M7*'Machinery Split'!$D$42</f>
        <v>0</v>
      </c>
      <c r="AA19" s="20">
        <f>'KEEI BAU - Industry'!AQ$33*'Machinery Split'!$M7*'Machinery Split'!$D$42</f>
        <v>0</v>
      </c>
      <c r="AB19" s="20">
        <f>'KEEI BAU - Industry'!AR$33*'Machinery Split'!$M7*'Machinery Split'!$D$42</f>
        <v>0</v>
      </c>
      <c r="AC19" s="20">
        <f>'KEEI BAU - Industry'!AS$33*'Machinery Split'!$M7*'Machinery Split'!$D$42</f>
        <v>0</v>
      </c>
      <c r="AD19" s="20">
        <f>'KEEI BAU - Industry'!AT$33*'Machinery Split'!$M7*'Machinery Split'!$D$42</f>
        <v>0</v>
      </c>
      <c r="AE19" s="20">
        <f>'KEEI BAU - Industry'!AU$33*'Machinery Split'!$M7*'Machinery Split'!$D$42</f>
        <v>0</v>
      </c>
      <c r="AF19" s="20">
        <f>'KEEI BAU - Industry'!AV$33*'Machinery Split'!$M7*'Machinery Split'!$D$42</f>
        <v>0</v>
      </c>
    </row>
    <row r="20" spans="1:33">
      <c r="A20" s="4" t="s">
        <v>20</v>
      </c>
      <c r="B20" s="20">
        <f>'KEEI BAU - Industry'!R$33*'Machinery Split'!$M8*'Machinery Split'!$D$42</f>
        <v>0</v>
      </c>
      <c r="C20" s="20">
        <f>'KEEI BAU - Industry'!S$33*'Machinery Split'!$M8*'Machinery Split'!$D$42</f>
        <v>0</v>
      </c>
      <c r="D20" s="20">
        <f>'KEEI BAU - Industry'!T$33*'Machinery Split'!$M8*'Machinery Split'!$D$42</f>
        <v>0</v>
      </c>
      <c r="E20" s="20">
        <f>'KEEI BAU - Industry'!U$33*'Machinery Split'!$M8*'Machinery Split'!$D$42</f>
        <v>0</v>
      </c>
      <c r="F20" s="20">
        <f>'KEEI BAU - Industry'!V$33*'Machinery Split'!$M8*'Machinery Split'!$D$42</f>
        <v>0</v>
      </c>
      <c r="G20" s="20">
        <f>'KEEI BAU - Industry'!W$33*'Machinery Split'!$M8*'Machinery Split'!$D$42</f>
        <v>0</v>
      </c>
      <c r="H20" s="20">
        <f>'KEEI BAU - Industry'!X$33*'Machinery Split'!$M8*'Machinery Split'!$D$42</f>
        <v>0</v>
      </c>
      <c r="I20" s="20">
        <f>'KEEI BAU - Industry'!Y$33*'Machinery Split'!$M8*'Machinery Split'!$D$42</f>
        <v>0</v>
      </c>
      <c r="J20" s="20">
        <f>'KEEI BAU - Industry'!Z$33*'Machinery Split'!$M8*'Machinery Split'!$D$42</f>
        <v>0</v>
      </c>
      <c r="K20" s="20">
        <f>'KEEI BAU - Industry'!AA$33*'Machinery Split'!$M8*'Machinery Split'!$D$42</f>
        <v>0</v>
      </c>
      <c r="L20" s="20">
        <f>'KEEI BAU - Industry'!AB$33*'Machinery Split'!$M8*'Machinery Split'!$D$42</f>
        <v>0</v>
      </c>
      <c r="M20" s="20">
        <f>'KEEI BAU - Industry'!AC$33*'Machinery Split'!$M8*'Machinery Split'!$D$42</f>
        <v>0</v>
      </c>
      <c r="N20" s="20">
        <f>'KEEI BAU - Industry'!AD$33*'Machinery Split'!$M8*'Machinery Split'!$D$42</f>
        <v>0</v>
      </c>
      <c r="O20" s="20">
        <f>'KEEI BAU - Industry'!AE$33*'Machinery Split'!$M8*'Machinery Split'!$D$42</f>
        <v>0</v>
      </c>
      <c r="P20" s="20">
        <f>'KEEI BAU - Industry'!AF$33*'Machinery Split'!$M8*'Machinery Split'!$D$42</f>
        <v>0</v>
      </c>
      <c r="Q20" s="20">
        <f>'KEEI BAU - Industry'!AG$33*'Machinery Split'!$M8*'Machinery Split'!$D$42</f>
        <v>0</v>
      </c>
      <c r="R20" s="20">
        <f>'KEEI BAU - Industry'!AH$33*'Machinery Split'!$M8*'Machinery Split'!$D$42</f>
        <v>0</v>
      </c>
      <c r="S20" s="20">
        <f>'KEEI BAU - Industry'!AI$33*'Machinery Split'!$M8*'Machinery Split'!$D$42</f>
        <v>0</v>
      </c>
      <c r="T20" s="20">
        <f>'KEEI BAU - Industry'!AJ$33*'Machinery Split'!$M8*'Machinery Split'!$D$42</f>
        <v>0</v>
      </c>
      <c r="U20" s="20">
        <f>'KEEI BAU - Industry'!AK$33*'Machinery Split'!$M8*'Machinery Split'!$D$42</f>
        <v>0</v>
      </c>
      <c r="V20" s="20">
        <f>'KEEI BAU - Industry'!AL$33*'Machinery Split'!$M8*'Machinery Split'!$D$42</f>
        <v>0</v>
      </c>
      <c r="W20" s="20">
        <f>'KEEI BAU - Industry'!AM$33*'Machinery Split'!$M8*'Machinery Split'!$D$42</f>
        <v>0</v>
      </c>
      <c r="X20" s="20">
        <f>'KEEI BAU - Industry'!AN$33*'Machinery Split'!$M8*'Machinery Split'!$D$42</f>
        <v>0</v>
      </c>
      <c r="Y20" s="20">
        <f>'KEEI BAU - Industry'!AO$33*'Machinery Split'!$M8*'Machinery Split'!$D$42</f>
        <v>0</v>
      </c>
      <c r="Z20" s="20">
        <f>'KEEI BAU - Industry'!AP$33*'Machinery Split'!$M8*'Machinery Split'!$D$42</f>
        <v>0</v>
      </c>
      <c r="AA20" s="20">
        <f>'KEEI BAU - Industry'!AQ$33*'Machinery Split'!$M8*'Machinery Split'!$D$42</f>
        <v>0</v>
      </c>
      <c r="AB20" s="20">
        <f>'KEEI BAU - Industry'!AR$33*'Machinery Split'!$M8*'Machinery Split'!$D$42</f>
        <v>0</v>
      </c>
      <c r="AC20" s="20">
        <f>'KEEI BAU - Industry'!AS$33*'Machinery Split'!$M8*'Machinery Split'!$D$42</f>
        <v>0</v>
      </c>
      <c r="AD20" s="20">
        <f>'KEEI BAU - Industry'!AT$33*'Machinery Split'!$M8*'Machinery Split'!$D$42</f>
        <v>0</v>
      </c>
      <c r="AE20" s="20">
        <f>'KEEI BAU - Industry'!AU$33*'Machinery Split'!$M8*'Machinery Split'!$D$42</f>
        <v>0</v>
      </c>
      <c r="AF20" s="20">
        <f>'KEEI BAU - Industry'!AV$33*'Machinery Split'!$M8*'Machinery Split'!$D$42</f>
        <v>0</v>
      </c>
    </row>
    <row r="21" spans="1:33">
      <c r="A21" s="4" t="s">
        <v>21</v>
      </c>
      <c r="B21" s="20">
        <f>'KEEI BAU - Industry'!R$33*'Machinery Split'!$M9*'Machinery Split'!$D$42</f>
        <v>0</v>
      </c>
      <c r="C21" s="20">
        <f>'KEEI BAU - Industry'!S$33*'Machinery Split'!$M9*'Machinery Split'!$D$42</f>
        <v>0</v>
      </c>
      <c r="D21" s="20">
        <f>'KEEI BAU - Industry'!T$33*'Machinery Split'!$M9*'Machinery Split'!$D$42</f>
        <v>0</v>
      </c>
      <c r="E21" s="20">
        <f>'KEEI BAU - Industry'!U$33*'Machinery Split'!$M9*'Machinery Split'!$D$42</f>
        <v>0</v>
      </c>
      <c r="F21" s="20">
        <f>'KEEI BAU - Industry'!V$33*'Machinery Split'!$M9*'Machinery Split'!$D$42</f>
        <v>0</v>
      </c>
      <c r="G21" s="20">
        <f>'KEEI BAU - Industry'!W$33*'Machinery Split'!$M9*'Machinery Split'!$D$42</f>
        <v>0</v>
      </c>
      <c r="H21" s="20">
        <f>'KEEI BAU - Industry'!X$33*'Machinery Split'!$M9*'Machinery Split'!$D$42</f>
        <v>0</v>
      </c>
      <c r="I21" s="20">
        <f>'KEEI BAU - Industry'!Y$33*'Machinery Split'!$M9*'Machinery Split'!$D$42</f>
        <v>0</v>
      </c>
      <c r="J21" s="20">
        <f>'KEEI BAU - Industry'!Z$33*'Machinery Split'!$M9*'Machinery Split'!$D$42</f>
        <v>0</v>
      </c>
      <c r="K21" s="20">
        <f>'KEEI BAU - Industry'!AA$33*'Machinery Split'!$M9*'Machinery Split'!$D$42</f>
        <v>0</v>
      </c>
      <c r="L21" s="20">
        <f>'KEEI BAU - Industry'!AB$33*'Machinery Split'!$M9*'Machinery Split'!$D$42</f>
        <v>0</v>
      </c>
      <c r="M21" s="20">
        <f>'KEEI BAU - Industry'!AC$33*'Machinery Split'!$M9*'Machinery Split'!$D$42</f>
        <v>0</v>
      </c>
      <c r="N21" s="20">
        <f>'KEEI BAU - Industry'!AD$33*'Machinery Split'!$M9*'Machinery Split'!$D$42</f>
        <v>0</v>
      </c>
      <c r="O21" s="20">
        <f>'KEEI BAU - Industry'!AE$33*'Machinery Split'!$M9*'Machinery Split'!$D$42</f>
        <v>0</v>
      </c>
      <c r="P21" s="20">
        <f>'KEEI BAU - Industry'!AF$33*'Machinery Split'!$M9*'Machinery Split'!$D$42</f>
        <v>0</v>
      </c>
      <c r="Q21" s="20">
        <f>'KEEI BAU - Industry'!AG$33*'Machinery Split'!$M9*'Machinery Split'!$D$42</f>
        <v>0</v>
      </c>
      <c r="R21" s="20">
        <f>'KEEI BAU - Industry'!AH$33*'Machinery Split'!$M9*'Machinery Split'!$D$42</f>
        <v>0</v>
      </c>
      <c r="S21" s="20">
        <f>'KEEI BAU - Industry'!AI$33*'Machinery Split'!$M9*'Machinery Split'!$D$42</f>
        <v>0</v>
      </c>
      <c r="T21" s="20">
        <f>'KEEI BAU - Industry'!AJ$33*'Machinery Split'!$M9*'Machinery Split'!$D$42</f>
        <v>0</v>
      </c>
      <c r="U21" s="20">
        <f>'KEEI BAU - Industry'!AK$33*'Machinery Split'!$M9*'Machinery Split'!$D$42</f>
        <v>0</v>
      </c>
      <c r="V21" s="20">
        <f>'KEEI BAU - Industry'!AL$33*'Machinery Split'!$M9*'Machinery Split'!$D$42</f>
        <v>0</v>
      </c>
      <c r="W21" s="20">
        <f>'KEEI BAU - Industry'!AM$33*'Machinery Split'!$M9*'Machinery Split'!$D$42</f>
        <v>0</v>
      </c>
      <c r="X21" s="20">
        <f>'KEEI BAU - Industry'!AN$33*'Machinery Split'!$M9*'Machinery Split'!$D$42</f>
        <v>0</v>
      </c>
      <c r="Y21" s="20">
        <f>'KEEI BAU - Industry'!AO$33*'Machinery Split'!$M9*'Machinery Split'!$D$42</f>
        <v>0</v>
      </c>
      <c r="Z21" s="20">
        <f>'KEEI BAU - Industry'!AP$33*'Machinery Split'!$M9*'Machinery Split'!$D$42</f>
        <v>0</v>
      </c>
      <c r="AA21" s="20">
        <f>'KEEI BAU - Industry'!AQ$33*'Machinery Split'!$M9*'Machinery Split'!$D$42</f>
        <v>0</v>
      </c>
      <c r="AB21" s="20">
        <f>'KEEI BAU - Industry'!AR$33*'Machinery Split'!$M9*'Machinery Split'!$D$42</f>
        <v>0</v>
      </c>
      <c r="AC21" s="20">
        <f>'KEEI BAU - Industry'!AS$33*'Machinery Split'!$M9*'Machinery Split'!$D$42</f>
        <v>0</v>
      </c>
      <c r="AD21" s="20">
        <f>'KEEI BAU - Industry'!AT$33*'Machinery Split'!$M9*'Machinery Split'!$D$42</f>
        <v>0</v>
      </c>
      <c r="AE21" s="20">
        <f>'KEEI BAU - Industry'!AU$33*'Machinery Split'!$M9*'Machinery Split'!$D$42</f>
        <v>0</v>
      </c>
      <c r="AF21" s="20">
        <f>'KEEI BAU - Industry'!AV$33*'Machinery Split'!$M9*'Machinery Split'!$D$42</f>
        <v>0</v>
      </c>
    </row>
    <row r="22" spans="1:33">
      <c r="A22" s="4" t="s">
        <v>22</v>
      </c>
      <c r="B22" s="20">
        <f>'KEEI BAU - Industry'!R$33*'Machinery Split'!$M10*'Machinery Split'!$D$42</f>
        <v>0</v>
      </c>
      <c r="C22" s="20">
        <f>'KEEI BAU - Industry'!S$33*'Machinery Split'!$M10*'Machinery Split'!$D$42</f>
        <v>0</v>
      </c>
      <c r="D22" s="20">
        <f>'KEEI BAU - Industry'!T$33*'Machinery Split'!$M10*'Machinery Split'!$D$42</f>
        <v>0</v>
      </c>
      <c r="E22" s="20">
        <f>'KEEI BAU - Industry'!U$33*'Machinery Split'!$M10*'Machinery Split'!$D$42</f>
        <v>0</v>
      </c>
      <c r="F22" s="20">
        <f>'KEEI BAU - Industry'!V$33*'Machinery Split'!$M10*'Machinery Split'!$D$42</f>
        <v>0</v>
      </c>
      <c r="G22" s="20">
        <f>'KEEI BAU - Industry'!W$33*'Machinery Split'!$M10*'Machinery Split'!$D$42</f>
        <v>0</v>
      </c>
      <c r="H22" s="20">
        <f>'KEEI BAU - Industry'!X$33*'Machinery Split'!$M10*'Machinery Split'!$D$42</f>
        <v>0</v>
      </c>
      <c r="I22" s="20">
        <f>'KEEI BAU - Industry'!Y$33*'Machinery Split'!$M10*'Machinery Split'!$D$42</f>
        <v>0</v>
      </c>
      <c r="J22" s="20">
        <f>'KEEI BAU - Industry'!Z$33*'Machinery Split'!$M10*'Machinery Split'!$D$42</f>
        <v>0</v>
      </c>
      <c r="K22" s="20">
        <f>'KEEI BAU - Industry'!AA$33*'Machinery Split'!$M10*'Machinery Split'!$D$42</f>
        <v>0</v>
      </c>
      <c r="L22" s="20">
        <f>'KEEI BAU - Industry'!AB$33*'Machinery Split'!$M10*'Machinery Split'!$D$42</f>
        <v>0</v>
      </c>
      <c r="M22" s="20">
        <f>'KEEI BAU - Industry'!AC$33*'Machinery Split'!$M10*'Machinery Split'!$D$42</f>
        <v>0</v>
      </c>
      <c r="N22" s="20">
        <f>'KEEI BAU - Industry'!AD$33*'Machinery Split'!$M10*'Machinery Split'!$D$42</f>
        <v>0</v>
      </c>
      <c r="O22" s="20">
        <f>'KEEI BAU - Industry'!AE$33*'Machinery Split'!$M10*'Machinery Split'!$D$42</f>
        <v>0</v>
      </c>
      <c r="P22" s="20">
        <f>'KEEI BAU - Industry'!AF$33*'Machinery Split'!$M10*'Machinery Split'!$D$42</f>
        <v>0</v>
      </c>
      <c r="Q22" s="20">
        <f>'KEEI BAU - Industry'!AG$33*'Machinery Split'!$M10*'Machinery Split'!$D$42</f>
        <v>0</v>
      </c>
      <c r="R22" s="20">
        <f>'KEEI BAU - Industry'!AH$33*'Machinery Split'!$M10*'Machinery Split'!$D$42</f>
        <v>0</v>
      </c>
      <c r="S22" s="20">
        <f>'KEEI BAU - Industry'!AI$33*'Machinery Split'!$M10*'Machinery Split'!$D$42</f>
        <v>0</v>
      </c>
      <c r="T22" s="20">
        <f>'KEEI BAU - Industry'!AJ$33*'Machinery Split'!$M10*'Machinery Split'!$D$42</f>
        <v>0</v>
      </c>
      <c r="U22" s="20">
        <f>'KEEI BAU - Industry'!AK$33*'Machinery Split'!$M10*'Machinery Split'!$D$42</f>
        <v>0</v>
      </c>
      <c r="V22" s="20">
        <f>'KEEI BAU - Industry'!AL$33*'Machinery Split'!$M10*'Machinery Split'!$D$42</f>
        <v>0</v>
      </c>
      <c r="W22" s="20">
        <f>'KEEI BAU - Industry'!AM$33*'Machinery Split'!$M10*'Machinery Split'!$D$42</f>
        <v>0</v>
      </c>
      <c r="X22" s="20">
        <f>'KEEI BAU - Industry'!AN$33*'Machinery Split'!$M10*'Machinery Split'!$D$42</f>
        <v>0</v>
      </c>
      <c r="Y22" s="20">
        <f>'KEEI BAU - Industry'!AO$33*'Machinery Split'!$M10*'Machinery Split'!$D$42</f>
        <v>0</v>
      </c>
      <c r="Z22" s="20">
        <f>'KEEI BAU - Industry'!AP$33*'Machinery Split'!$M10*'Machinery Split'!$D$42</f>
        <v>0</v>
      </c>
      <c r="AA22" s="20">
        <f>'KEEI BAU - Industry'!AQ$33*'Machinery Split'!$M10*'Machinery Split'!$D$42</f>
        <v>0</v>
      </c>
      <c r="AB22" s="20">
        <f>'KEEI BAU - Industry'!AR$33*'Machinery Split'!$M10*'Machinery Split'!$D$42</f>
        <v>0</v>
      </c>
      <c r="AC22" s="20">
        <f>'KEEI BAU - Industry'!AS$33*'Machinery Split'!$M10*'Machinery Split'!$D$42</f>
        <v>0</v>
      </c>
      <c r="AD22" s="20">
        <f>'KEEI BAU - Industry'!AT$33*'Machinery Split'!$M10*'Machinery Split'!$D$42</f>
        <v>0</v>
      </c>
      <c r="AE22" s="20">
        <f>'KEEI BAU - Industry'!AU$33*'Machinery Split'!$M10*'Machinery Split'!$D$42</f>
        <v>0</v>
      </c>
      <c r="AF22" s="20">
        <f>'KEEI BAU - Industry'!AV$33*'Machinery Split'!$M10*'Machinery Split'!$D$42</f>
        <v>0</v>
      </c>
    </row>
    <row r="23" spans="1:33">
      <c r="A23" s="4" t="s">
        <v>23</v>
      </c>
      <c r="B23" s="185">
        <f>'KEEI BAU - Industry'!R$37*'Others Split'!$D$48*'Others Split'!$M$14</f>
        <v>54537097188.65007</v>
      </c>
      <c r="C23" s="185">
        <f>'KEEI BAU - Industry'!S$37*'Others Split'!$D$48*'Others Split'!$M$14</f>
        <v>55041131460.206917</v>
      </c>
      <c r="D23" s="185">
        <f>'KEEI BAU - Industry'!T$37*'Others Split'!$D$48*'Others Split'!$M$14</f>
        <v>55545165731.763565</v>
      </c>
      <c r="E23" s="185">
        <f>'KEEI BAU - Industry'!U$37*'Others Split'!$D$48*'Others Split'!$M$14</f>
        <v>56049200003.320419</v>
      </c>
      <c r="F23" s="185">
        <f>'KEEI BAU - Industry'!V$37*'Others Split'!$D$48*'Others Split'!$M$14</f>
        <v>56553234274.877281</v>
      </c>
      <c r="G23" s="185">
        <f>'KEEI BAU - Industry'!W$37*'Others Split'!$D$48*'Others Split'!$M$14</f>
        <v>57057268546.433899</v>
      </c>
      <c r="H23" s="185">
        <f>'KEEI BAU - Industry'!X$37*'Others Split'!$D$48*'Others Split'!$M$14</f>
        <v>57583843368.830925</v>
      </c>
      <c r="I23" s="185">
        <f>'KEEI BAU - Industry'!Y$37*'Others Split'!$D$48*'Others Split'!$M$14</f>
        <v>58110418191.228035</v>
      </c>
      <c r="J23" s="185">
        <f>'KEEI BAU - Industry'!Z$37*'Others Split'!$D$48*'Others Split'!$M$14</f>
        <v>58636993013.624924</v>
      </c>
      <c r="K23" s="185">
        <f>'KEEI BAU - Industry'!AA$37*'Others Split'!$D$48*'Others Split'!$M$14</f>
        <v>59163567836.022034</v>
      </c>
      <c r="L23" s="185">
        <f>'KEEI BAU - Industry'!AB$37*'Others Split'!$D$48*'Others Split'!$M$14</f>
        <v>59690142658.418938</v>
      </c>
      <c r="M23" s="185">
        <f>'KEEI BAU - Industry'!AC$37*'Others Split'!$D$48*'Others Split'!$M$14</f>
        <v>60064518113.544991</v>
      </c>
      <c r="N23" s="185">
        <f>'KEEI BAU - Industry'!AD$37*'Others Split'!$D$48*'Others Split'!$M$14</f>
        <v>60438893568.671059</v>
      </c>
      <c r="O23" s="185">
        <f>'KEEI BAU - Industry'!AE$37*'Others Split'!$D$48*'Others Split'!$M$14</f>
        <v>60813269023.797119</v>
      </c>
      <c r="P23" s="185">
        <f>'KEEI BAU - Industry'!AF$37*'Others Split'!$D$48*'Others Split'!$M$14</f>
        <v>61187644478.923187</v>
      </c>
      <c r="Q23" s="185">
        <f>'KEEI BAU - Industry'!AG$37*'Others Split'!$D$48*'Others Split'!$M$14</f>
        <v>61562019934.049164</v>
      </c>
      <c r="R23" s="185">
        <f>'KEEI BAU - Industry'!AH$37*'Others Split'!$D$48*'Others Split'!$M$14</f>
        <v>61855922160.503326</v>
      </c>
      <c r="S23" s="185">
        <f>'KEEI BAU - Industry'!AI$37*'Others Split'!$D$48*'Others Split'!$M$14</f>
        <v>62149824386.957405</v>
      </c>
      <c r="T23" s="185">
        <f>'KEEI BAU - Industry'!AJ$37*'Others Split'!$D$48*'Others Split'!$M$14</f>
        <v>62443726613.411591</v>
      </c>
      <c r="U23" s="185">
        <f>'KEEI BAU - Industry'!AK$37*'Others Split'!$D$48*'Others Split'!$M$14</f>
        <v>62737628839.865662</v>
      </c>
      <c r="V23" s="185">
        <f>'KEEI BAU - Industry'!AL$37*'Others Split'!$D$48*'Others Split'!$M$14</f>
        <v>63031531066.319656</v>
      </c>
      <c r="W23" s="185">
        <f>'KEEI BAU - Industry'!AM$37*'Others Split'!$D$48*'Others Split'!$M$14</f>
        <v>63432730931.003021</v>
      </c>
      <c r="X23" s="185">
        <f>'KEEI BAU - Industry'!AN$37*'Others Split'!$D$48*'Others Split'!$M$14</f>
        <v>63760773315.075554</v>
      </c>
      <c r="Y23" s="185">
        <f>'KEEI BAU - Industry'!AO$37*'Others Split'!$D$48*'Others Split'!$M$14</f>
        <v>64088815699.148064</v>
      </c>
      <c r="Z23" s="185">
        <f>'KEEI BAU - Industry'!AP$37*'Others Split'!$D$48*'Others Split'!$M$14</f>
        <v>64416858083.220596</v>
      </c>
      <c r="AA23" s="185">
        <f>'KEEI BAU - Industry'!AQ$37*'Others Split'!$D$48*'Others Split'!$M$14</f>
        <v>64744900467.293121</v>
      </c>
      <c r="AB23" s="185">
        <f>'KEEI BAU - Industry'!AR$37*'Others Split'!$D$48*'Others Split'!$M$14</f>
        <v>65072942851.36554</v>
      </c>
      <c r="AC23" s="185">
        <f>'KEEI BAU - Industry'!AS$37*'Others Split'!$D$48*'Others Split'!$M$14</f>
        <v>65400985235.438072</v>
      </c>
      <c r="AD23" s="185">
        <f>'KEEI BAU - Industry'!AT$37*'Others Split'!$D$48*'Others Split'!$M$14</f>
        <v>65729027619.510582</v>
      </c>
      <c r="AE23" s="185">
        <f>'KEEI BAU - Industry'!AU$37*'Others Split'!$D$48*'Others Split'!$M$14</f>
        <v>66057070003.583115</v>
      </c>
      <c r="AF23" s="185">
        <f>'KEEI BAU - Industry'!AV$37*'Others Split'!$D$48*'Others Split'!$M$14</f>
        <v>66385112387.65564</v>
      </c>
    </row>
    <row r="24" spans="1:33">
      <c r="A24" s="4" t="s">
        <v>24</v>
      </c>
      <c r="B24" s="185">
        <f>-SUM('2019 KESIS Energy Balance'!W44:Y44)*'KEEI BAU - Industry'!$A$44/1000*(1+'KEEI BAU - Gas Supply'!R9)</f>
        <v>3671636195.5753059</v>
      </c>
      <c r="C24" s="185">
        <f>B24*(1+'KEEI BAU - Gas Supply'!S9)</f>
        <v>3697634873.4123187</v>
      </c>
      <c r="D24" s="185">
        <f>C24*(1+'KEEI BAU - Gas Supply'!T9)</f>
        <v>3723633551.2493248</v>
      </c>
      <c r="E24" s="185">
        <f>D24*(1+'KEEI BAU - Gas Supply'!U9)</f>
        <v>3749632229.0863304</v>
      </c>
      <c r="F24" s="185">
        <f>E24*(1+'KEEI BAU - Gas Supply'!V9)</f>
        <v>3775630906.9233365</v>
      </c>
      <c r="G24" s="185">
        <f>F24*(1+'KEEI BAU - Gas Supply'!W9)</f>
        <v>3801629584.7603493</v>
      </c>
      <c r="H24" s="185">
        <f>G24*(1+'KEEI BAU - Gas Supply'!X9)</f>
        <v>3870742736.6770539</v>
      </c>
      <c r="I24" s="185">
        <f>H24*(1+'KEEI BAU - Gas Supply'!Y9)</f>
        <v>3939855888.5937581</v>
      </c>
      <c r="J24" s="185">
        <f>I24*(1+'KEEI BAU - Gas Supply'!Z9)</f>
        <v>4008969040.5104895</v>
      </c>
      <c r="K24" s="185">
        <f>J24*(1+'KEEI BAU - Gas Supply'!AA9)</f>
        <v>4078082192.4271936</v>
      </c>
      <c r="L24" s="185">
        <f>K24*(1+'KEEI BAU - Gas Supply'!AB9)</f>
        <v>4147195344.3439069</v>
      </c>
      <c r="M24" s="185">
        <f>L24*(1+'KEEI BAU - Gas Supply'!AC9)</f>
        <v>4197405290.9166174</v>
      </c>
      <c r="N24" s="185">
        <f>M24*(1+'KEEI BAU - Gas Supply'!AD9)</f>
        <v>4247615237.489337</v>
      </c>
      <c r="O24" s="185">
        <f>N24*(1+'KEEI BAU - Gas Supply'!AE9)</f>
        <v>4297825184.0620699</v>
      </c>
      <c r="P24" s="185">
        <f>O24*(1+'KEEI BAU - Gas Supply'!AF9)</f>
        <v>4348035130.6347895</v>
      </c>
      <c r="Q24" s="185">
        <f>P24*(1+'KEEI BAU - Gas Supply'!AG9)</f>
        <v>4398245077.2075119</v>
      </c>
      <c r="R24" s="185">
        <f>Q24*(1+'KEEI BAU - Gas Supply'!AH9)</f>
        <v>4481860616.6051664</v>
      </c>
      <c r="S24" s="185">
        <f>R24*(1+'KEEI BAU - Gas Supply'!AI9)</f>
        <v>4565476156.0028496</v>
      </c>
      <c r="T24" s="185">
        <f>S24*(1+'KEEI BAU - Gas Supply'!AJ9)</f>
        <v>4649091695.400507</v>
      </c>
      <c r="U24" s="185">
        <f>T24*(1+'KEEI BAU - Gas Supply'!AK9)</f>
        <v>4732707234.7981644</v>
      </c>
      <c r="V24" s="185">
        <f>U24*(1+'KEEI BAU - Gas Supply'!AL9)</f>
        <v>4816322774.1958504</v>
      </c>
      <c r="W24" s="185">
        <f>V24*(1+'KEEI BAU - Gas Supply'!AM9)</f>
        <v>4855397523.1602726</v>
      </c>
      <c r="X24" s="185">
        <f>W24*(1+'KEEI BAU - Gas Supply'!AN9)</f>
        <v>4924840992.874609</v>
      </c>
      <c r="Y24" s="185">
        <f>X24*(1+'KEEI BAU - Gas Supply'!AO9)</f>
        <v>4994284462.5889721</v>
      </c>
      <c r="Z24" s="185">
        <f>Y24*(1+'KEEI BAU - Gas Supply'!AP9)</f>
        <v>5063727932.3033352</v>
      </c>
      <c r="AA24" s="185">
        <f>Z24*(1+'KEEI BAU - Gas Supply'!AQ9)</f>
        <v>5133171402.0176983</v>
      </c>
      <c r="AB24" s="185">
        <f>AA24*(1+'KEEI BAU - Gas Supply'!AR9)</f>
        <v>5202614871.7320347</v>
      </c>
      <c r="AC24" s="185">
        <f>AB24*(1+'KEEI BAU - Gas Supply'!AS9)</f>
        <v>5272058341.4463978</v>
      </c>
      <c r="AD24" s="185">
        <f>AC24*(1+'KEEI BAU - Gas Supply'!AT9)</f>
        <v>5341501811.1607618</v>
      </c>
      <c r="AE24" s="185">
        <f>AD24*(1+'KEEI BAU - Gas Supply'!AU9)</f>
        <v>5410945280.8751249</v>
      </c>
      <c r="AF24" s="185">
        <f>AE24*(1+'KEEI BAU - Gas Supply'!AV9)</f>
        <v>5480388750.589488</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185">
        <f>'KEEI BAU - Industry'!R$37*'Others Split'!$D$48*'Others Split'!$M$15</f>
        <v>1276990664.5975537</v>
      </c>
      <c r="C26" s="185">
        <f>'KEEI BAU - Industry'!S$37*'Others Split'!$D$48*'Others Split'!$M$15</f>
        <v>1288792668.9687963</v>
      </c>
      <c r="D26" s="185">
        <f>'KEEI BAU - Industry'!T$37*'Others Split'!$D$48*'Others Split'!$M$15</f>
        <v>1300594673.340034</v>
      </c>
      <c r="E26" s="185">
        <f>'KEEI BAU - Industry'!U$37*'Others Split'!$D$48*'Others Split'!$M$15</f>
        <v>1312396677.7112768</v>
      </c>
      <c r="F26" s="185">
        <f>'KEEI BAU - Industry'!V$37*'Others Split'!$D$48*'Others Split'!$M$15</f>
        <v>1324198682.0825195</v>
      </c>
      <c r="G26" s="185">
        <f>'KEEI BAU - Industry'!W$37*'Others Split'!$D$48*'Others Split'!$M$15</f>
        <v>1336000686.4537563</v>
      </c>
      <c r="H26" s="185">
        <f>'KEEI BAU - Industry'!X$37*'Others Split'!$D$48*'Others Split'!$M$15</f>
        <v>1348330479.6968236</v>
      </c>
      <c r="I26" s="185">
        <f>'KEEI BAU - Industry'!Y$37*'Others Split'!$D$48*'Others Split'!$M$15</f>
        <v>1360660272.9398928</v>
      </c>
      <c r="J26" s="185">
        <f>'KEEI BAU - Industry'!Z$37*'Others Split'!$D$48*'Others Split'!$M$15</f>
        <v>1372990066.1829569</v>
      </c>
      <c r="K26" s="185">
        <f>'KEEI BAU - Industry'!AA$37*'Others Split'!$D$48*'Others Split'!$M$15</f>
        <v>1385319859.4260259</v>
      </c>
      <c r="L26" s="185">
        <f>'KEEI BAU - Industry'!AB$37*'Others Split'!$D$48*'Others Split'!$M$15</f>
        <v>1397649652.6690903</v>
      </c>
      <c r="M26" s="185">
        <f>'KEEI BAU - Industry'!AC$37*'Others Split'!$D$48*'Others Split'!$M$15</f>
        <v>1406415685.0744586</v>
      </c>
      <c r="N26" s="185">
        <f>'KEEI BAU - Industry'!AD$37*'Others Split'!$D$48*'Others Split'!$M$15</f>
        <v>1415181717.4798274</v>
      </c>
      <c r="O26" s="185">
        <f>'KEEI BAU - Industry'!AE$37*'Others Split'!$D$48*'Others Split'!$M$15</f>
        <v>1423947749.885196</v>
      </c>
      <c r="P26" s="185">
        <f>'KEEI BAU - Industry'!AF$37*'Others Split'!$D$48*'Others Split'!$M$15</f>
        <v>1432713782.2905648</v>
      </c>
      <c r="Q26" s="185">
        <f>'KEEI BAU - Industry'!AG$37*'Others Split'!$D$48*'Others Split'!$M$15</f>
        <v>1441479814.6959312</v>
      </c>
      <c r="R26" s="185">
        <f>'KEEI BAU - Industry'!AH$37*'Others Split'!$D$48*'Others Split'!$M$15</f>
        <v>1448361559.7618294</v>
      </c>
      <c r="S26" s="185">
        <f>'KEEI BAU - Industry'!AI$37*'Others Split'!$D$48*'Others Split'!$M$15</f>
        <v>1455243304.8277256</v>
      </c>
      <c r="T26" s="185">
        <f>'KEEI BAU - Industry'!AJ$37*'Others Split'!$D$48*'Others Split'!$M$15</f>
        <v>1462125049.8936243</v>
      </c>
      <c r="U26" s="185">
        <f>'KEEI BAU - Industry'!AK$37*'Others Split'!$D$48*'Others Split'!$M$15</f>
        <v>1469006794.9595203</v>
      </c>
      <c r="V26" s="185">
        <f>'KEEI BAU - Industry'!AL$37*'Others Split'!$D$48*'Others Split'!$M$15</f>
        <v>1475888540.0254147</v>
      </c>
      <c r="W26" s="185">
        <f>'KEEI BAU - Industry'!AM$37*'Others Split'!$D$48*'Others Split'!$M$15</f>
        <v>1485282668.2106068</v>
      </c>
      <c r="X26" s="185">
        <f>'KEEI BAU - Industry'!AN$37*'Others Split'!$D$48*'Others Split'!$M$15</f>
        <v>1492963807.9053707</v>
      </c>
      <c r="Y26" s="185">
        <f>'KEEI BAU - Industry'!AO$37*'Others Split'!$D$48*'Others Split'!$M$15</f>
        <v>1500644947.6001346</v>
      </c>
      <c r="Z26" s="185">
        <f>'KEEI BAU - Industry'!AP$37*'Others Split'!$D$48*'Others Split'!$M$15</f>
        <v>1508326087.2948985</v>
      </c>
      <c r="AA26" s="185">
        <f>'KEEI BAU - Industry'!AQ$37*'Others Split'!$D$48*'Others Split'!$M$15</f>
        <v>1516007226.9896626</v>
      </c>
      <c r="AB26" s="185">
        <f>'KEEI BAU - Industry'!AR$37*'Others Split'!$D$48*'Others Split'!$M$15</f>
        <v>1523688366.6844239</v>
      </c>
      <c r="AC26" s="185">
        <f>'KEEI BAU - Industry'!AS$37*'Others Split'!$D$48*'Others Split'!$M$15</f>
        <v>1531369506.3791881</v>
      </c>
      <c r="AD26" s="185">
        <f>'KEEI BAU - Industry'!AT$37*'Others Split'!$D$48*'Others Split'!$M$15</f>
        <v>1539050646.0739517</v>
      </c>
      <c r="AE26" s="185">
        <f>'KEEI BAU - Industry'!AU$37*'Others Split'!$D$48*'Others Split'!$M$15</f>
        <v>1546731785.7687159</v>
      </c>
      <c r="AF26" s="185">
        <f>'KEEI BAU - Industry'!AV$37*'Others Split'!$D$48*'Others Split'!$M$15</f>
        <v>1554412925.4634798</v>
      </c>
    </row>
    <row r="28" spans="1:33">
      <c r="B28" s="260"/>
    </row>
    <row r="29" spans="1:33">
      <c r="B29" s="260"/>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row r="83" spans="2:2">
      <c r="B83" s="26"/>
    </row>
    <row r="84" spans="2:2">
      <c r="B84" s="26"/>
    </row>
    <row r="85" spans="2:2">
      <c r="B85" s="26"/>
    </row>
    <row r="86" spans="2:2">
      <c r="B86" s="26"/>
    </row>
  </sheetData>
  <phoneticPr fontId="35"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26"/>
  <sheetViews>
    <sheetView workbookViewId="0">
      <selection activeCell="K35" sqref="K35"/>
    </sheetView>
  </sheetViews>
  <sheetFormatPr defaultColWidth="9.08203125" defaultRowHeight="17"/>
  <cols>
    <col min="1" max="1" width="39.9140625" style="4" customWidth="1"/>
    <col min="2"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4">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26</vt:i4>
      </vt:variant>
    </vt:vector>
  </HeadingPairs>
  <TitlesOfParts>
    <vt:vector size="26" baseType="lpstr">
      <vt:lpstr>About</vt:lpstr>
      <vt:lpstr>KEEI BAU - Overview</vt:lpstr>
      <vt:lpstr>KEEI BAU - Industry</vt:lpstr>
      <vt:lpstr>KEEI BAU - Gas Supply</vt:lpstr>
      <vt:lpstr>KEEI BAU - Oil Supply</vt:lpstr>
      <vt:lpstr>KEEI BAU - Coal Supply</vt:lpstr>
      <vt:lpstr>2019 KESIS Energy Balance</vt:lpstr>
      <vt:lpstr>BAU Energy Forecast_Transport</vt:lpstr>
      <vt:lpstr>Energy BAU_Residential</vt:lpstr>
      <vt:lpstr>Energy BAU_Service</vt:lpstr>
      <vt:lpstr>Steel Split</vt:lpstr>
      <vt:lpstr>Petrochemicals Split</vt:lpstr>
      <vt:lpstr>Non-ferrous Metals Split</vt:lpstr>
      <vt:lpstr>Machinery Split</vt:lpstr>
      <vt:lpstr>Others Split</vt:lpstr>
      <vt:lpstr>Water and Waste</vt:lpstr>
      <vt:lpstr>BIFUbC-electricity</vt:lpstr>
      <vt:lpstr>BIFUbC-coal</vt:lpstr>
      <vt:lpstr>BIFUbC-natural-gas</vt:lpstr>
      <vt:lpstr>BIFUbC-biomass</vt:lpstr>
      <vt:lpstr>BIFUbC-heat</vt:lpstr>
      <vt:lpstr>BIFUbC-crude-oil</vt:lpstr>
      <vt:lpstr>BIFUbC-petroleum-diesel</vt:lpstr>
      <vt:lpstr>BIFUbC-heavy-or-residual-oil</vt:lpstr>
      <vt:lpstr>BIFUbC-LPG-propane-or-butane</vt:lpstr>
      <vt:lpstr>BIFUbC-hydrogen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Sanghyun Hong</cp:lastModifiedBy>
  <dcterms:created xsi:type="dcterms:W3CDTF">2014-03-20T21:01:41Z</dcterms:created>
  <dcterms:modified xsi:type="dcterms:W3CDTF">2021-09-23T00:11:03Z</dcterms:modified>
</cp:coreProperties>
</file>