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Complete\land\BLAPE\"/>
    </mc:Choice>
  </mc:AlternateContent>
  <xr:revisionPtr revIDLastSave="0" documentId="13_ncr:1_{C53540FE-1CA3-4E0F-AC60-5F1C6FFC68A9}" xr6:coauthVersionLast="47" xr6:coauthVersionMax="47" xr10:uidLastSave="{00000000-0000-0000-0000-000000000000}"/>
  <bookViews>
    <workbookView xWindow="2350" yWindow="340" windowWidth="32680" windowHeight="20440" activeTab="5" xr2:uid="{00000000-000D-0000-FFFF-FFFF00000000}"/>
  </bookViews>
  <sheets>
    <sheet name="About" sheetId="9" r:id="rId1"/>
    <sheet name="GHG" sheetId="5" r:id="rId2"/>
    <sheet name="N2OfromAgriland" sheetId="6" r:id="rId3"/>
    <sheet name="Cal_CO2" sheetId="8" r:id="rId4"/>
    <sheet name="Cal" sheetId="7" r:id="rId5"/>
    <sheet name="BLAPE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8" l="1"/>
  <c r="AB11" i="8"/>
  <c r="X9" i="8"/>
  <c r="AB9" i="8"/>
  <c r="AD9" i="8"/>
  <c r="AE9" i="8"/>
  <c r="W9" i="8"/>
  <c r="X8" i="8"/>
  <c r="Y8" i="8"/>
  <c r="Y9" i="8" s="1"/>
  <c r="Z8" i="8"/>
  <c r="Z9" i="8" s="1"/>
  <c r="AA8" i="8"/>
  <c r="AA9" i="8" s="1"/>
  <c r="AB8" i="8"/>
  <c r="AC8" i="8"/>
  <c r="AC9" i="8" s="1"/>
  <c r="AD8" i="8"/>
  <c r="AE8" i="8"/>
  <c r="W8" i="8"/>
  <c r="AF8" i="8"/>
  <c r="AG8" i="8"/>
  <c r="AH8" i="8"/>
  <c r="AL8" i="8"/>
  <c r="AQ8" i="8"/>
  <c r="C24" i="8" l="1"/>
  <c r="AG10" i="8" l="1"/>
  <c r="C20" i="8"/>
  <c r="AM7" i="8" s="1"/>
  <c r="C19" i="8"/>
  <c r="AI7" i="8" s="1"/>
  <c r="C18" i="8"/>
  <c r="AB5" i="8"/>
  <c r="AC4" i="8"/>
  <c r="AD4" i="8" s="1"/>
  <c r="B2" i="3"/>
  <c r="AI8" i="8" l="1"/>
  <c r="AI10" i="8" s="1"/>
  <c r="AM8" i="8"/>
  <c r="AM10" i="8" s="1"/>
  <c r="AQ10" i="8"/>
  <c r="AF10" i="8"/>
  <c r="AL10" i="8"/>
  <c r="AH10" i="8"/>
  <c r="AC5" i="8"/>
  <c r="AC6" i="8" s="1"/>
  <c r="AC11" i="8" s="1"/>
  <c r="AC12" i="8" s="1"/>
  <c r="AN7" i="8"/>
  <c r="AJ7" i="8"/>
  <c r="AE4" i="8"/>
  <c r="AD5" i="8"/>
  <c r="AD6" i="8" s="1"/>
  <c r="AD11" i="8" s="1"/>
  <c r="AD12" i="8" s="1"/>
  <c r="AJ8" i="8" l="1"/>
  <c r="AJ10" i="8" s="1"/>
  <c r="AN8" i="8"/>
  <c r="AN10" i="8"/>
  <c r="D2" i="3"/>
  <c r="C2" i="3"/>
  <c r="AK7" i="8"/>
  <c r="AO7" i="8"/>
  <c r="AF4" i="8"/>
  <c r="AE5" i="8"/>
  <c r="AE6" i="8" s="1"/>
  <c r="AE11" i="8" l="1"/>
  <c r="AE12" i="8" s="1"/>
  <c r="E2" i="3" s="1"/>
  <c r="AO8" i="8"/>
  <c r="AK8" i="8"/>
  <c r="BB7" i="8"/>
  <c r="AO10" i="8"/>
  <c r="AK10" i="8"/>
  <c r="AV7" i="8"/>
  <c r="AT7" i="8"/>
  <c r="AX7" i="8"/>
  <c r="BI7" i="8"/>
  <c r="AP7" i="8"/>
  <c r="BA7" i="8" s="1"/>
  <c r="AG4" i="8"/>
  <c r="AF5" i="8"/>
  <c r="AF6" i="8" s="1"/>
  <c r="AF11" i="8" l="1"/>
  <c r="AF12" i="8" s="1"/>
  <c r="F2" i="3" s="1"/>
  <c r="BA8" i="8"/>
  <c r="BA10" i="8" s="1"/>
  <c r="BC7" i="8"/>
  <c r="BB8" i="8"/>
  <c r="BB10" i="8" s="1"/>
  <c r="AX8" i="8"/>
  <c r="AX10" i="8" s="1"/>
  <c r="AT8" i="8"/>
  <c r="AT10" i="8" s="1"/>
  <c r="AV8" i="8"/>
  <c r="AV10" i="8" s="1"/>
  <c r="BD7" i="8"/>
  <c r="AP8" i="8"/>
  <c r="AP10" i="8" s="1"/>
  <c r="BK7" i="8"/>
  <c r="BI8" i="8"/>
  <c r="BI10" i="8" s="1"/>
  <c r="BF7" i="8"/>
  <c r="AW7" i="8"/>
  <c r="BJ7" i="8"/>
  <c r="BJ8" i="8" s="1"/>
  <c r="AZ7" i="8"/>
  <c r="AU7" i="8"/>
  <c r="BH7" i="8"/>
  <c r="AY7" i="8"/>
  <c r="AR7" i="8"/>
  <c r="BG7" i="8"/>
  <c r="BE7" i="8"/>
  <c r="AS7" i="8"/>
  <c r="AG5" i="8"/>
  <c r="AG6" i="8" s="1"/>
  <c r="AG11" i="8" s="1"/>
  <c r="AG12" i="8" s="1"/>
  <c r="G2" i="3" s="1"/>
  <c r="AH4" i="8"/>
  <c r="BK8" i="8" l="1"/>
  <c r="BK10" i="8" s="1"/>
  <c r="AZ8" i="8"/>
  <c r="AZ10" i="8" s="1"/>
  <c r="BD8" i="8"/>
  <c r="BD10" i="8" s="1"/>
  <c r="BC8" i="8"/>
  <c r="BC10" i="8" s="1"/>
  <c r="AU8" i="8"/>
  <c r="AU10" i="8" s="1"/>
  <c r="BJ10" i="8"/>
  <c r="BE8" i="8"/>
  <c r="BE10" i="8" s="1"/>
  <c r="AR8" i="8"/>
  <c r="AR10" i="8" s="1"/>
  <c r="BF8" i="8"/>
  <c r="BF10" i="8" s="1"/>
  <c r="BH8" i="8"/>
  <c r="BH10" i="8" s="1"/>
  <c r="AS8" i="8"/>
  <c r="AS10" i="8" s="1"/>
  <c r="AW8" i="8"/>
  <c r="AW10" i="8" s="1"/>
  <c r="BG8" i="8"/>
  <c r="BG10" i="8" s="1"/>
  <c r="AY8" i="8"/>
  <c r="AY10" i="8" s="1"/>
  <c r="AH5" i="8"/>
  <c r="AH6" i="8" s="1"/>
  <c r="AH11" i="8" s="1"/>
  <c r="AH12" i="8" s="1"/>
  <c r="H2" i="3" s="1"/>
  <c r="AI4" i="8"/>
  <c r="K3" i="7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AJ11" i="3" s="1"/>
  <c r="AK11" i="3" s="1"/>
  <c r="J4" i="7"/>
  <c r="E12" i="3" s="1"/>
  <c r="I4" i="7"/>
  <c r="D12" i="3" s="1"/>
  <c r="H4" i="7"/>
  <c r="C12" i="3" s="1"/>
  <c r="G4" i="7"/>
  <c r="B12" i="3" s="1"/>
  <c r="F4" i="7"/>
  <c r="E4" i="7"/>
  <c r="D4" i="7"/>
  <c r="C4" i="7"/>
  <c r="B4" i="7"/>
  <c r="J3" i="7"/>
  <c r="E11" i="3" s="1"/>
  <c r="I3" i="7"/>
  <c r="D11" i="3" s="1"/>
  <c r="H3" i="7"/>
  <c r="C11" i="3" s="1"/>
  <c r="G3" i="7"/>
  <c r="B11" i="3" s="1"/>
  <c r="F3" i="7"/>
  <c r="E3" i="7"/>
  <c r="D3" i="7"/>
  <c r="C3" i="7"/>
  <c r="B3" i="7"/>
  <c r="K4" i="7" l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I5" i="8"/>
  <c r="AI6" i="8" s="1"/>
  <c r="AI11" i="8" s="1"/>
  <c r="AI12" i="8" s="1"/>
  <c r="I2" i="3" s="1"/>
  <c r="AJ4" i="8"/>
  <c r="AJ5" i="8" l="1"/>
  <c r="AJ6" i="8" s="1"/>
  <c r="AJ11" i="8" s="1"/>
  <c r="AJ12" i="8" s="1"/>
  <c r="J2" i="3" s="1"/>
  <c r="AK4" i="8"/>
  <c r="C17" i="5"/>
  <c r="D17" i="5"/>
  <c r="E17" i="5"/>
  <c r="F17" i="5"/>
  <c r="G17" i="5"/>
  <c r="H17" i="5"/>
  <c r="I17" i="5"/>
  <c r="J17" i="5"/>
  <c r="B17" i="5"/>
  <c r="AL4" i="8" l="1"/>
  <c r="AK5" i="8"/>
  <c r="AK6" i="8" s="1"/>
  <c r="AK11" i="8" s="1"/>
  <c r="AK12" i="8" s="1"/>
  <c r="K2" i="3" s="1"/>
  <c r="AM4" i="8" l="1"/>
  <c r="AL5" i="8"/>
  <c r="AL6" i="8" s="1"/>
  <c r="AL11" i="8" s="1"/>
  <c r="AL12" i="8" s="1"/>
  <c r="L2" i="3" s="1"/>
  <c r="AN4" i="8" l="1"/>
  <c r="AM5" i="8"/>
  <c r="AM6" i="8" s="1"/>
  <c r="AM11" i="8" s="1"/>
  <c r="AM12" i="8" s="1"/>
  <c r="M2" i="3" s="1"/>
  <c r="AN5" i="8" l="1"/>
  <c r="AN6" i="8" s="1"/>
  <c r="AN11" i="8" s="1"/>
  <c r="AN12" i="8" s="1"/>
  <c r="N2" i="3" s="1"/>
  <c r="AO4" i="8"/>
  <c r="AP4" i="8" l="1"/>
  <c r="AO5" i="8"/>
  <c r="AO6" i="8" s="1"/>
  <c r="AO11" i="8" s="1"/>
  <c r="AO12" i="8" s="1"/>
  <c r="O2" i="3" s="1"/>
  <c r="AQ4" i="8" l="1"/>
  <c r="AP5" i="8"/>
  <c r="AP6" i="8" s="1"/>
  <c r="AP11" i="8" s="1"/>
  <c r="AP12" i="8" s="1"/>
  <c r="P2" i="3" s="1"/>
  <c r="AR4" i="8" l="1"/>
  <c r="AQ5" i="8"/>
  <c r="AQ6" i="8" s="1"/>
  <c r="AQ11" i="8" s="1"/>
  <c r="AQ12" i="8" s="1"/>
  <c r="Q2" i="3" s="1"/>
  <c r="AS4" i="8" l="1"/>
  <c r="AR5" i="8"/>
  <c r="AR6" i="8" s="1"/>
  <c r="AR11" i="8" s="1"/>
  <c r="AR12" i="8" s="1"/>
  <c r="R2" i="3" s="1"/>
  <c r="AT4" i="8" l="1"/>
  <c r="AS5" i="8"/>
  <c r="AS6" i="8" s="1"/>
  <c r="AS11" i="8" s="1"/>
  <c r="AS12" i="8" s="1"/>
  <c r="S2" i="3" s="1"/>
  <c r="AU4" i="8" l="1"/>
  <c r="AT5" i="8"/>
  <c r="AT6" i="8" s="1"/>
  <c r="AT11" i="8" s="1"/>
  <c r="AT12" i="8" s="1"/>
  <c r="T2" i="3" s="1"/>
  <c r="AV4" i="8" l="1"/>
  <c r="AU5" i="8"/>
  <c r="AU6" i="8" s="1"/>
  <c r="AU11" i="8" s="1"/>
  <c r="AU12" i="8" s="1"/>
  <c r="U2" i="3" s="1"/>
  <c r="AW4" i="8" l="1"/>
  <c r="AV5" i="8"/>
  <c r="AV6" i="8" s="1"/>
  <c r="AV11" i="8" s="1"/>
  <c r="AV12" i="8" s="1"/>
  <c r="V2" i="3" s="1"/>
  <c r="AX4" i="8" l="1"/>
  <c r="AW5" i="8"/>
  <c r="AW6" i="8" s="1"/>
  <c r="AW11" i="8" s="1"/>
  <c r="AW12" i="8" s="1"/>
  <c r="W2" i="3" s="1"/>
  <c r="AX5" i="8" l="1"/>
  <c r="AX6" i="8" s="1"/>
  <c r="AX11" i="8" s="1"/>
  <c r="AX12" i="8" s="1"/>
  <c r="X2" i="3" s="1"/>
  <c r="AY4" i="8"/>
  <c r="AZ4" i="8" l="1"/>
  <c r="AY5" i="8"/>
  <c r="AY6" i="8" s="1"/>
  <c r="AY11" i="8" s="1"/>
  <c r="AY12" i="8" s="1"/>
  <c r="Y2" i="3" s="1"/>
  <c r="BA4" i="8" l="1"/>
  <c r="AZ5" i="8"/>
  <c r="AZ6" i="8" s="1"/>
  <c r="AZ11" i="8" s="1"/>
  <c r="AZ12" i="8" s="1"/>
  <c r="Z2" i="3" s="1"/>
  <c r="BB4" i="8" l="1"/>
  <c r="BA5" i="8"/>
  <c r="BA6" i="8" s="1"/>
  <c r="BA11" i="8" s="1"/>
  <c r="BA12" i="8" s="1"/>
  <c r="AA2" i="3" s="1"/>
  <c r="BC4" i="8" l="1"/>
  <c r="BB5" i="8"/>
  <c r="BB6" i="8" s="1"/>
  <c r="BB11" i="8" s="1"/>
  <c r="BB12" i="8" s="1"/>
  <c r="AB2" i="3" s="1"/>
  <c r="BD4" i="8" l="1"/>
  <c r="BC5" i="8"/>
  <c r="BC6" i="8" s="1"/>
  <c r="BC11" i="8" s="1"/>
  <c r="BC12" i="8" s="1"/>
  <c r="AC2" i="3" s="1"/>
  <c r="BE4" i="8" l="1"/>
  <c r="BD5" i="8"/>
  <c r="BD6" i="8" s="1"/>
  <c r="BD11" i="8" s="1"/>
  <c r="BD12" i="8" s="1"/>
  <c r="AD2" i="3" s="1"/>
  <c r="BF4" i="8" l="1"/>
  <c r="BE5" i="8"/>
  <c r="BE6" i="8" s="1"/>
  <c r="BE11" i="8" s="1"/>
  <c r="BE12" i="8" s="1"/>
  <c r="AE2" i="3" s="1"/>
  <c r="BG4" i="8" l="1"/>
  <c r="BF5" i="8"/>
  <c r="BF6" i="8" s="1"/>
  <c r="BF11" i="8" s="1"/>
  <c r="BF12" i="8" s="1"/>
  <c r="AF2" i="3" s="1"/>
  <c r="BH4" i="8" l="1"/>
  <c r="BG5" i="8"/>
  <c r="BG6" i="8" s="1"/>
  <c r="BG11" i="8" s="1"/>
  <c r="BG12" i="8" s="1"/>
  <c r="AG2" i="3" s="1"/>
  <c r="BI4" i="8" l="1"/>
  <c r="BH5" i="8"/>
  <c r="BH6" i="8" s="1"/>
  <c r="BH11" i="8" s="1"/>
  <c r="BH12" i="8" s="1"/>
  <c r="AH2" i="3" s="1"/>
  <c r="BJ4" i="8" l="1"/>
  <c r="BI5" i="8"/>
  <c r="BI6" i="8" s="1"/>
  <c r="BI11" i="8" s="1"/>
  <c r="BI12" i="8" s="1"/>
  <c r="AI2" i="3" s="1"/>
  <c r="BK4" i="8" l="1"/>
  <c r="BK5" i="8" s="1"/>
  <c r="BK6" i="8" s="1"/>
  <c r="BK11" i="8" s="1"/>
  <c r="BK12" i="8" s="1"/>
  <c r="AK2" i="3" s="1"/>
  <c r="BJ5" i="8"/>
  <c r="BJ6" i="8" s="1"/>
  <c r="BJ11" i="8" s="1"/>
  <c r="BJ12" i="8" s="1"/>
  <c r="AJ2" i="3" s="1"/>
</calcChain>
</file>

<file path=xl/sharedStrings.xml><?xml version="1.0" encoding="utf-8"?>
<sst xmlns="http://schemas.openxmlformats.org/spreadsheetml/2006/main" count="103" uniqueCount="91">
  <si>
    <t>Source:</t>
  </si>
  <si>
    <t>Year</t>
  </si>
  <si>
    <t>Notes</t>
  </si>
  <si>
    <t>BLAPE BAU LULUCF Anthropogenic Pollutant Emissions</t>
  </si>
  <si>
    <t>F gases (g CO2e)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</si>
  <si>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</si>
  <si>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</si>
  <si>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</si>
  <si>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</si>
  <si>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</si>
  <si>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</si>
  <si>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</si>
  <si>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</si>
  <si>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</si>
  <si>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</si>
  <si>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</si>
  <si>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전년 대비 증감률(%)</t>
    <phoneticPr fontId="3" type="noConversion"/>
  </si>
  <si>
    <t>5A 산림지</t>
    <phoneticPr fontId="3" type="noConversion"/>
  </si>
  <si>
    <t>5B 농경지</t>
    <phoneticPr fontId="3" type="noConversion"/>
  </si>
  <si>
    <t>5C 초지</t>
    <phoneticPr fontId="3" type="noConversion"/>
  </si>
  <si>
    <t>5D 습지</t>
    <phoneticPr fontId="3" type="noConversion"/>
  </si>
  <si>
    <t>(단위: 백만톤 CO2eq.)</t>
    <phoneticPr fontId="3" type="noConversion"/>
  </si>
  <si>
    <t>GHG Emissions and Absorption</t>
    <phoneticPr fontId="3" type="noConversion"/>
  </si>
  <si>
    <t>CH4</t>
    <phoneticPr fontId="3" type="noConversion"/>
  </si>
  <si>
    <t>N2O</t>
    <phoneticPr fontId="3" type="noConversion"/>
  </si>
  <si>
    <t>Note</t>
    <phoneticPr fontId="3" type="noConversion"/>
  </si>
  <si>
    <t>CO2</t>
    <phoneticPr fontId="3" type="noConversion"/>
  </si>
  <si>
    <t>합계(순흡수량)</t>
    <phoneticPr fontId="3" type="noConversion"/>
  </si>
  <si>
    <t>타토지에서 전용된 농경지, 농경지 전용에 따른 N2O 배출량</t>
    <phoneticPr fontId="3" type="noConversion"/>
  </si>
  <si>
    <t>LULUCF 분야 온실가스별 배출,흡수량</t>
    <phoneticPr fontId="3" type="noConversion"/>
  </si>
  <si>
    <t>LULUCF 분야 상세 온실가스 배출,흡수량</t>
    <phoneticPr fontId="3" type="noConversion"/>
  </si>
  <si>
    <t>구분</t>
    <phoneticPr fontId="3" type="noConversion"/>
  </si>
  <si>
    <t>N2O배출</t>
    <phoneticPr fontId="3" type="noConversion"/>
  </si>
  <si>
    <t>LULUCF 분야 온실가스 배출 및 흡수량</t>
    <phoneticPr fontId="3" type="noConversion"/>
  </si>
  <si>
    <t>GHG</t>
    <phoneticPr fontId="3" type="noConversion"/>
  </si>
  <si>
    <t>LULUCF 분야 CO2, CH4, N2O 배출 및 흡수량</t>
    <phoneticPr fontId="3" type="noConversion"/>
  </si>
  <si>
    <t>(단위: 천톤 CO2eq.)</t>
    <phoneticPr fontId="3" type="noConversion"/>
  </si>
  <si>
    <t>start year</t>
    <phoneticPr fontId="3" type="noConversion"/>
  </si>
  <si>
    <t>CH4, N2O 배출량 합계</t>
    <phoneticPr fontId="3" type="noConversion"/>
  </si>
  <si>
    <t>Note</t>
    <phoneticPr fontId="3" type="noConversion"/>
  </si>
  <si>
    <t>N2O 배출량 합계 = LULUCF N2O 배출량 + 농경지로 전용된 토지에서 N2O 배출량</t>
    <phoneticPr fontId="3" type="noConversion"/>
  </si>
  <si>
    <t>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</t>
  </si>
  <si>
    <t>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</t>
    <phoneticPr fontId="3" type="noConversion"/>
  </si>
  <si>
    <t>산림면적(만ha)</t>
    <phoneticPr fontId="9" type="noConversion"/>
  </si>
  <si>
    <t>배출량(천tCO2)(A)</t>
    <phoneticPr fontId="9" type="noConversion"/>
  </si>
  <si>
    <t>농경지면적(만ha)</t>
    <phoneticPr fontId="9" type="noConversion"/>
  </si>
  <si>
    <t>초지, 습지, 농업용 석회시용 부분은 수치가 미미하여 산정에서 제외</t>
    <phoneticPr fontId="9" type="noConversion"/>
  </si>
  <si>
    <t>Total(A+B)(천tCO2)</t>
    <phoneticPr fontId="9" type="noConversion"/>
  </si>
  <si>
    <t>Total(A+B)(g)</t>
    <phoneticPr fontId="9" type="noConversion"/>
  </si>
  <si>
    <t>https://www.forest.go.kr/kfs/file/%EC%A0%9C6%EC%B0%A8+%EC%82%B0%EB%A6%BC%EA%B8%B0%EB%B3%B8%EA%B3%84%ED%9A%8D.pdf</t>
    <phoneticPr fontId="3" type="noConversion"/>
  </si>
  <si>
    <t>Page 28</t>
    <phoneticPr fontId="3" type="noConversion"/>
  </si>
  <si>
    <t>KREI</t>
    <phoneticPr fontId="3" type="noConversion"/>
  </si>
  <si>
    <t>Page 16</t>
    <phoneticPr fontId="3" type="noConversion"/>
  </si>
  <si>
    <t>http://www.krei.re.kr/krei/researchReportView.do?key=67&amp;pageType=010101&amp;biblioId=527072&amp;pageUnit=10&amp;searchCnd=all&amp;searchKrwd=&amp;pageIndex=1&amp;engView=</t>
    <phoneticPr fontId="3" type="noConversion"/>
  </si>
  <si>
    <t>Page 290</t>
    <phoneticPr fontId="3" type="noConversion"/>
  </si>
  <si>
    <t>Page 20, 24</t>
    <phoneticPr fontId="3" type="noConversion"/>
  </si>
  <si>
    <t>Page 293</t>
    <phoneticPr fontId="3" type="noConversion"/>
  </si>
  <si>
    <t>2015대비(2015=1)</t>
    <phoneticPr fontId="9" type="noConversion"/>
  </si>
  <si>
    <t>만ha</t>
    <phoneticPr fontId="3" type="noConversion"/>
  </si>
  <si>
    <t>2016-2019 농경지면적 연간 감소폭</t>
    <phoneticPr fontId="3" type="noConversion"/>
  </si>
  <si>
    <t>2022-2025 농경지면적 연간 감소폭</t>
    <phoneticPr fontId="3" type="noConversion"/>
  </si>
  <si>
    <t>2026-2030 농경지면적 연간 감소폭</t>
    <phoneticPr fontId="3" type="noConversion"/>
  </si>
  <si>
    <t>파란색은 추정치</t>
    <phoneticPr fontId="3" type="noConversion"/>
  </si>
  <si>
    <t>2015-2026 산림면적 연평균 감소추세(만ha)</t>
    <phoneticPr fontId="3" type="noConversion"/>
  </si>
  <si>
    <t>2027-2050 산림면적 연평균 증가추세(만ha)</t>
    <phoneticPr fontId="3" type="noConversion"/>
  </si>
  <si>
    <t>국립산림과학원 전망</t>
    <phoneticPr fontId="3" type="noConversion"/>
  </si>
  <si>
    <t>농경지 전용에 따른 면적별 배출량(tCO2/만ha)</t>
    <phoneticPr fontId="3" type="noConversion"/>
  </si>
  <si>
    <t>2031-2050의 농경지 면적 추정은 2021-2030 트렌드의 지속을 가정</t>
    <phoneticPr fontId="3" type="noConversion"/>
  </si>
  <si>
    <t>타토지로 전용된 농경지(만ha) (=Y-20년 대비 감소폭)</t>
    <phoneticPr fontId="3" type="noConversion"/>
  </si>
  <si>
    <t>2010-2018 평균</t>
    <phoneticPr fontId="3" type="noConversion"/>
  </si>
  <si>
    <t>전용 농경지 배출량(천tCO2)(B)</t>
    <phoneticPr fontId="9" type="noConversion"/>
  </si>
  <si>
    <t>전용면적 당 배출량(천tCO2/만ha)</t>
    <phoneticPr fontId="9" type="noConversion"/>
  </si>
  <si>
    <t>농경지 배출량의 경우 20년 전 대비 면적 감소분만큼 배출량 발생</t>
    <phoneticPr fontId="3" type="noConversion"/>
  </si>
  <si>
    <t>https://know.nifos.go.kr/book/search/DetailView.ax?sid=1&amp;cid=168919</t>
    <phoneticPr fontId="3" type="noConversion"/>
  </si>
  <si>
    <t>Page 10</t>
    <phoneticPr fontId="3" type="noConversion"/>
  </si>
  <si>
    <t>Ministry of Environment</t>
  </si>
  <si>
    <t>National Inventory Report</t>
  </si>
  <si>
    <t>Korea Forest Service</t>
    <phoneticPr fontId="3" type="noConversion"/>
  </si>
  <si>
    <t>National Institute of Forest Science</t>
    <phoneticPr fontId="3" type="noConversion"/>
  </si>
  <si>
    <t>6th Forestry Basic Plan</t>
    <phoneticPr fontId="3" type="noConversion"/>
  </si>
  <si>
    <t>Forest Policy Issue 86</t>
    <phoneticPr fontId="3" type="noConversion"/>
  </si>
  <si>
    <t>Agriculture Forecast 2021</t>
    <phoneticPr fontId="3" type="noConversion"/>
  </si>
  <si>
    <t>N2O emissions from agricultural land</t>
    <phoneticPr fontId="3" type="noConversion"/>
  </si>
  <si>
    <t>Forest area estimation and CO2 absorption calculation</t>
    <phoneticPr fontId="3" type="noConversion"/>
  </si>
  <si>
    <t>Forest Area Trend Estimation</t>
    <phoneticPr fontId="3" type="noConversion"/>
  </si>
  <si>
    <t>Agricultural area estimation</t>
    <phoneticPr fontId="3" type="noConversion"/>
  </si>
  <si>
    <t xml:space="preserve">Estimating CO2 emissions from agricultural land </t>
    <phoneticPr fontId="3" type="noConversion"/>
  </si>
  <si>
    <t>GHG absorption and emission data by greenhouse gas (CO2, N2O, CH4) of LULUCF</t>
    <phoneticPr fontId="3" type="noConversion"/>
  </si>
  <si>
    <t>When vegetation-rich forest land, grassland, wetland, etc. are converted to agricultural land, carbon accumulated in the soil is discharged into the atmosphere.</t>
  </si>
  <si>
    <t>When land use is converted from other land to agricultural land, N2O is discharged from the soil for several years after conversion.</t>
    <phoneticPr fontId="3" type="noConversion"/>
  </si>
  <si>
    <t>This mainly due to the inorganicizing process of soil organic matters.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</si>
</sst>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#,##0_);[Red]\(#,##0\)"/>
    <numFmt numFmtId="178" formatCode="#,##0_ "/>
    <numFmt numFmtId="179" formatCode="0.0E+00"/>
    <numFmt numFmtId="180" formatCode="_-* #,##0.000_-;\-* #,##0.000_-;_-* &quot;-&quot;_-;_-@_-"/>
  </numFmts>
  <fonts count="15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3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4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rgb="FF000000"/>
      <name val="Noto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1" fontId="8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Border="1"/>
    <xf numFmtId="11" fontId="0" fillId="0" borderId="0" xfId="0" applyNumberFormat="1" applyBorder="1"/>
    <xf numFmtId="0" fontId="0" fillId="0" borderId="0" xfId="0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vertical="center"/>
    </xf>
    <xf numFmtId="0" fontId="6" fillId="0" borderId="0" xfId="0" applyFont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1" fillId="0" borderId="0" xfId="0" applyFont="1" applyFill="1"/>
    <xf numFmtId="0" fontId="7" fillId="0" borderId="0" xfId="0" applyFont="1"/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vertical="center"/>
    </xf>
    <xf numFmtId="41" fontId="0" fillId="2" borderId="9" xfId="2" applyFont="1" applyFill="1" applyBorder="1">
      <alignment vertical="center"/>
    </xf>
    <xf numFmtId="176" fontId="0" fillId="2" borderId="9" xfId="2" applyNumberFormat="1" applyFont="1" applyFill="1" applyBorder="1">
      <alignment vertical="center"/>
    </xf>
    <xf numFmtId="41" fontId="10" fillId="2" borderId="9" xfId="2" applyFont="1" applyFill="1" applyBorder="1">
      <alignment vertical="center"/>
    </xf>
    <xf numFmtId="41" fontId="11" fillId="2" borderId="9" xfId="2" applyFont="1" applyFill="1" applyBorder="1">
      <alignment vertical="center"/>
    </xf>
    <xf numFmtId="0" fontId="0" fillId="3" borderId="9" xfId="0" applyFill="1" applyBorder="1" applyAlignment="1">
      <alignment vertical="center"/>
    </xf>
    <xf numFmtId="41" fontId="0" fillId="3" borderId="9" xfId="2" applyFont="1" applyFill="1" applyBorder="1">
      <alignment vertical="center"/>
    </xf>
    <xf numFmtId="0" fontId="4" fillId="4" borderId="9" xfId="0" applyFont="1" applyFill="1" applyBorder="1" applyAlignment="1">
      <alignment vertical="center"/>
    </xf>
    <xf numFmtId="41" fontId="4" fillId="4" borderId="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1" fontId="12" fillId="2" borderId="9" xfId="2" applyFont="1" applyFill="1" applyBorder="1">
      <alignment vertical="center"/>
    </xf>
    <xf numFmtId="176" fontId="12" fillId="2" borderId="9" xfId="2" applyNumberFormat="1" applyFont="1" applyFill="1" applyBorder="1">
      <alignment vertical="center"/>
    </xf>
    <xf numFmtId="43" fontId="0" fillId="0" borderId="0" xfId="0" applyNumberFormat="1"/>
    <xf numFmtId="41" fontId="12" fillId="3" borderId="9" xfId="2" applyFont="1" applyFill="1" applyBorder="1">
      <alignment vertical="center"/>
    </xf>
    <xf numFmtId="177" fontId="0" fillId="3" borderId="9" xfId="2" applyNumberFormat="1" applyFont="1" applyFill="1" applyBorder="1">
      <alignment vertical="center"/>
    </xf>
    <xf numFmtId="177" fontId="10" fillId="3" borderId="9" xfId="2" applyNumberFormat="1" applyFont="1" applyFill="1" applyBorder="1">
      <alignment vertical="center"/>
    </xf>
    <xf numFmtId="178" fontId="4" fillId="4" borderId="9" xfId="0" applyNumberFormat="1" applyFont="1" applyFill="1" applyBorder="1" applyAlignment="1">
      <alignment vertical="center"/>
    </xf>
    <xf numFmtId="179" fontId="4" fillId="4" borderId="9" xfId="0" applyNumberFormat="1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0" fillId="5" borderId="5" xfId="0" applyFill="1" applyBorder="1"/>
    <xf numFmtId="0" fontId="0" fillId="5" borderId="8" xfId="0" applyFill="1" applyBorder="1"/>
    <xf numFmtId="180" fontId="12" fillId="2" borderId="9" xfId="2" applyNumberFormat="1" applyFont="1" applyFill="1" applyBorder="1">
      <alignment vertical="center"/>
    </xf>
    <xf numFmtId="0" fontId="12" fillId="0" borderId="0" xfId="0" applyFont="1" applyAlignment="1">
      <alignment horizontal="left" vertical="center"/>
    </xf>
    <xf numFmtId="41" fontId="0" fillId="0" borderId="0" xfId="2" applyNumberFormat="1" applyFont="1" applyAlignment="1"/>
    <xf numFmtId="41" fontId="8" fillId="3" borderId="9" xfId="2" applyFont="1" applyFill="1" applyBorder="1">
      <alignment vertical="center"/>
    </xf>
    <xf numFmtId="177" fontId="8" fillId="3" borderId="9" xfId="2" applyNumberFormat="1" applyFont="1" applyFill="1" applyBorder="1">
      <alignment vertical="center"/>
    </xf>
    <xf numFmtId="41" fontId="0" fillId="3" borderId="9" xfId="2" applyFont="1" applyFill="1" applyBorder="1" applyAlignment="1">
      <alignment vertical="center"/>
    </xf>
    <xf numFmtId="41" fontId="0" fillId="0" borderId="0" xfId="0" applyNumberFormat="1"/>
    <xf numFmtId="41" fontId="0" fillId="6" borderId="9" xfId="2" applyFont="1" applyFill="1" applyBorder="1" applyAlignment="1">
      <alignment vertical="center"/>
    </xf>
    <xf numFmtId="41" fontId="0" fillId="6" borderId="9" xfId="2" applyFont="1" applyFill="1" applyBorder="1">
      <alignment vertical="center"/>
    </xf>
    <xf numFmtId="0" fontId="13" fillId="0" borderId="0" xfId="1" applyFon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4" fillId="0" borderId="0" xfId="0" applyFont="1"/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rei.re.kr/krei/researchReportView.do?key=67&amp;pageType=010101&amp;biblioId=527072&amp;pageUnit=10&amp;searchCnd=all&amp;searchKrwd=&amp;pageIndex=1&amp;engView=" TargetMode="External"/><Relationship Id="rId2" Type="http://schemas.openxmlformats.org/officeDocument/2006/relationships/hyperlink" Target="https://www.forest.go.kr/kfs/file/%EC%A0%9C6%EC%B0%A8+%EC%82%B0%EB%A6%BC%EA%B8%B0%EB%B3%B8%EA%B3%84%ED%9A%8D.pdf" TargetMode="External"/><Relationship Id="rId1" Type="http://schemas.openxmlformats.org/officeDocument/2006/relationships/hyperlink" Target="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now.nifos.go.kr/book/search/DetailView.ax?sid=1&amp;cid=168919" TargetMode="External"/><Relationship Id="rId4" Type="http://schemas.openxmlformats.org/officeDocument/2006/relationships/hyperlink" Target="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0573-59AF-4FAA-8EBD-CC0E6929DBE3}">
  <dimension ref="A1:B56"/>
  <sheetViews>
    <sheetView workbookViewId="0">
      <selection activeCell="J47" sqref="J47"/>
    </sheetView>
  </sheetViews>
  <sheetFormatPr defaultRowHeight="17"/>
  <cols>
    <col min="1" max="2" width="9" customWidth="1"/>
    <col min="12" max="12" width="16" bestFit="1" customWidth="1"/>
  </cols>
  <sheetData>
    <row r="1" spans="1:2">
      <c r="A1" s="1" t="s">
        <v>3</v>
      </c>
    </row>
    <row r="3" spans="1:2">
      <c r="A3" s="1" t="s">
        <v>0</v>
      </c>
      <c r="B3" s="22" t="s">
        <v>22</v>
      </c>
    </row>
    <row r="4" spans="1:2">
      <c r="B4" t="s">
        <v>75</v>
      </c>
    </row>
    <row r="5" spans="1:2">
      <c r="B5" s="3">
        <v>2020</v>
      </c>
    </row>
    <row r="6" spans="1:2">
      <c r="B6" t="s">
        <v>76</v>
      </c>
    </row>
    <row r="7" spans="1:2">
      <c r="B7" s="2" t="s">
        <v>42</v>
      </c>
    </row>
    <row r="8" spans="1:2">
      <c r="B8" t="s">
        <v>55</v>
      </c>
    </row>
    <row r="10" spans="1:2">
      <c r="B10" s="22" t="s">
        <v>82</v>
      </c>
    </row>
    <row r="11" spans="1:2" s="6" customFormat="1">
      <c r="B11" t="s">
        <v>75</v>
      </c>
    </row>
    <row r="12" spans="1:2" s="6" customFormat="1">
      <c r="B12" s="3">
        <v>2020</v>
      </c>
    </row>
    <row r="13" spans="1:2" s="6" customFormat="1">
      <c r="B13" t="s">
        <v>76</v>
      </c>
    </row>
    <row r="14" spans="1:2">
      <c r="B14" s="2" t="s">
        <v>41</v>
      </c>
    </row>
    <row r="15" spans="1:2">
      <c r="B15" t="s">
        <v>56</v>
      </c>
    </row>
    <row r="17" spans="2:2">
      <c r="B17" s="43" t="s">
        <v>83</v>
      </c>
    </row>
    <row r="18" spans="2:2">
      <c r="B18" s="3" t="s">
        <v>77</v>
      </c>
    </row>
    <row r="19" spans="2:2">
      <c r="B19" s="3">
        <v>2018</v>
      </c>
    </row>
    <row r="20" spans="2:2">
      <c r="B20" s="3" t="s">
        <v>79</v>
      </c>
    </row>
    <row r="21" spans="2:2">
      <c r="B21" s="2" t="s">
        <v>49</v>
      </c>
    </row>
    <row r="22" spans="2:2">
      <c r="B22" t="s">
        <v>50</v>
      </c>
    </row>
    <row r="24" spans="2:2">
      <c r="B24" s="20" t="s">
        <v>84</v>
      </c>
    </row>
    <row r="25" spans="2:2">
      <c r="B25" t="s">
        <v>78</v>
      </c>
    </row>
    <row r="26" spans="2:2">
      <c r="B26" s="3">
        <v>2017</v>
      </c>
    </row>
    <row r="27" spans="2:2">
      <c r="B27" t="s">
        <v>80</v>
      </c>
    </row>
    <row r="28" spans="2:2">
      <c r="B28" s="2" t="s">
        <v>73</v>
      </c>
    </row>
    <row r="29" spans="2:2">
      <c r="B29" s="55" t="s">
        <v>74</v>
      </c>
    </row>
    <row r="31" spans="2:2">
      <c r="B31" s="43" t="s">
        <v>85</v>
      </c>
    </row>
    <row r="32" spans="2:2">
      <c r="B32" s="3" t="s">
        <v>51</v>
      </c>
    </row>
    <row r="33" spans="1:2">
      <c r="B33" s="3">
        <v>2021</v>
      </c>
    </row>
    <row r="34" spans="1:2">
      <c r="B34" s="3" t="s">
        <v>81</v>
      </c>
    </row>
    <row r="35" spans="1:2">
      <c r="B35" s="2" t="s">
        <v>53</v>
      </c>
    </row>
    <row r="36" spans="1:2">
      <c r="B36" t="s">
        <v>52</v>
      </c>
    </row>
    <row r="38" spans="1:2">
      <c r="B38" s="20" t="s">
        <v>86</v>
      </c>
    </row>
    <row r="39" spans="1:2">
      <c r="B39" t="s">
        <v>75</v>
      </c>
    </row>
    <row r="40" spans="1:2">
      <c r="B40" s="3">
        <v>2020</v>
      </c>
    </row>
    <row r="41" spans="1:2">
      <c r="B41" t="s">
        <v>76</v>
      </c>
    </row>
    <row r="42" spans="1:2">
      <c r="B42" s="2" t="s">
        <v>42</v>
      </c>
    </row>
    <row r="43" spans="1:2">
      <c r="B43" t="s">
        <v>54</v>
      </c>
    </row>
    <row r="45" spans="1:2">
      <c r="A45" s="1" t="s">
        <v>2</v>
      </c>
    </row>
    <row r="46" spans="1:2">
      <c r="A46" t="s">
        <v>37</v>
      </c>
      <c r="B46">
        <v>2019</v>
      </c>
    </row>
    <row r="48" spans="1:2">
      <c r="A48" s="20" t="s">
        <v>34</v>
      </c>
    </row>
    <row r="49" spans="1:1">
      <c r="A49" t="s">
        <v>87</v>
      </c>
    </row>
    <row r="51" spans="1:1">
      <c r="A51" s="22" t="s">
        <v>82</v>
      </c>
    </row>
    <row r="52" spans="1:1">
      <c r="A52" t="s">
        <v>88</v>
      </c>
    </row>
    <row r="53" spans="1:1">
      <c r="A53" t="s">
        <v>89</v>
      </c>
    </row>
    <row r="54" spans="1:1">
      <c r="A54" t="s">
        <v>90</v>
      </c>
    </row>
    <row r="55" spans="1:1">
      <c r="A55" s="20"/>
    </row>
    <row r="56" spans="1:1" ht="18">
      <c r="A56" s="66"/>
    </row>
  </sheetData>
  <phoneticPr fontId="3" type="noConversion"/>
  <hyperlinks>
    <hyperlink ref="B7" r:id="rId1" display="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" xr:uid="{156A48AD-841D-4ABF-8EBB-10974438B7B0}"/>
    <hyperlink ref="B21" r:id="rId2" xr:uid="{15E9BB03-517D-41F6-AAF5-2962BDD7E3B5}"/>
    <hyperlink ref="B35" r:id="rId3" xr:uid="{B5209403-5FB7-4BF6-8339-30B382CAE1FF}"/>
    <hyperlink ref="B42" r:id="rId4" display="http://www.gir.go.kr/home/board/read.do;jsessionid=kFFb3yVLOwIbal7DAYoc71VOEOPYwT5BLTEmLr8VMuiB6r1AprHm1zYBcQbVdQCq.og_was2_servlet_engine1?pagerOffset=0&amp;maxPageItems=10&amp;maxIndexPages=10&amp;searchKey=&amp;searchValue=&amp;menuId=36&amp;boardId=54&amp;boardMasterId=2&amp;boardCategoryId=" xr:uid="{BB33EDC8-88AE-46D8-8568-148C77FF6887}"/>
    <hyperlink ref="B28" r:id="rId5" xr:uid="{37D9CB69-CEE1-4F97-8636-6E15CEE6D9C4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1"/>
  <sheetViews>
    <sheetView workbookViewId="0">
      <selection activeCell="L27" sqref="L27"/>
    </sheetView>
  </sheetViews>
  <sheetFormatPr defaultRowHeight="17"/>
  <cols>
    <col min="1" max="1" width="21.58203125" customWidth="1"/>
  </cols>
  <sheetData>
    <row r="1" spans="1:11">
      <c r="A1" s="20" t="s">
        <v>33</v>
      </c>
    </row>
    <row r="3" spans="1:11" ht="17.5" thickBot="1">
      <c r="A3" s="1"/>
      <c r="H3" t="s">
        <v>21</v>
      </c>
    </row>
    <row r="4" spans="1:11">
      <c r="A4" s="58" t="s">
        <v>30</v>
      </c>
      <c r="B4" s="56">
        <v>1990</v>
      </c>
      <c r="C4" s="56">
        <v>2000</v>
      </c>
      <c r="D4" s="56">
        <v>2010</v>
      </c>
      <c r="E4" s="56">
        <v>2015</v>
      </c>
      <c r="F4" s="56">
        <v>2016</v>
      </c>
      <c r="G4" s="56">
        <v>2017</v>
      </c>
      <c r="H4" s="56">
        <v>2018</v>
      </c>
      <c r="I4" s="64" t="s">
        <v>16</v>
      </c>
    </row>
    <row r="5" spans="1:11">
      <c r="A5" s="59"/>
      <c r="B5" s="57"/>
      <c r="C5" s="57"/>
      <c r="D5" s="57"/>
      <c r="E5" s="57"/>
      <c r="F5" s="57"/>
      <c r="G5" s="57"/>
      <c r="H5" s="57"/>
      <c r="I5" s="65"/>
    </row>
    <row r="6" spans="1:11">
      <c r="A6" s="7" t="s">
        <v>17</v>
      </c>
      <c r="B6" s="4">
        <v>-38.200000000000003</v>
      </c>
      <c r="C6" s="4">
        <v>-61.4</v>
      </c>
      <c r="D6" s="4">
        <v>-58.8</v>
      </c>
      <c r="E6" s="4">
        <v>-48.5</v>
      </c>
      <c r="F6" s="4">
        <v>-49.6</v>
      </c>
      <c r="G6" s="4">
        <v>-45.6</v>
      </c>
      <c r="H6" s="4">
        <v>-45.6</v>
      </c>
      <c r="I6" s="44">
        <v>-0.1</v>
      </c>
      <c r="K6" s="19"/>
    </row>
    <row r="7" spans="1:11" ht="16.5" customHeight="1">
      <c r="A7" s="7" t="s">
        <v>18</v>
      </c>
      <c r="B7" s="4">
        <v>0.7</v>
      </c>
      <c r="C7" s="4">
        <v>3.2</v>
      </c>
      <c r="D7" s="4">
        <v>4.8</v>
      </c>
      <c r="E7" s="4">
        <v>3.8</v>
      </c>
      <c r="F7" s="4">
        <v>3.7</v>
      </c>
      <c r="G7" s="4">
        <v>3.9</v>
      </c>
      <c r="H7" s="4">
        <v>4</v>
      </c>
      <c r="I7" s="44">
        <v>3.9</v>
      </c>
    </row>
    <row r="8" spans="1:11" ht="16.5" customHeight="1">
      <c r="A8" s="7" t="s">
        <v>19</v>
      </c>
      <c r="B8" s="4">
        <v>-0.5</v>
      </c>
      <c r="C8" s="4">
        <v>-0.6</v>
      </c>
      <c r="D8" s="4">
        <v>-0.2</v>
      </c>
      <c r="E8" s="4">
        <v>-0.1</v>
      </c>
      <c r="F8" s="4">
        <v>-0.1</v>
      </c>
      <c r="G8" s="4">
        <v>-0.03</v>
      </c>
      <c r="H8" s="4">
        <v>-0.02</v>
      </c>
      <c r="I8" s="44">
        <v>-45.8</v>
      </c>
    </row>
    <row r="9" spans="1:11" ht="17.5" thickBot="1">
      <c r="A9" s="8" t="s">
        <v>20</v>
      </c>
      <c r="B9" s="9">
        <v>0.3</v>
      </c>
      <c r="C9" s="9">
        <v>0.3</v>
      </c>
      <c r="D9" s="9">
        <v>0.3</v>
      </c>
      <c r="E9" s="9">
        <v>0.4</v>
      </c>
      <c r="F9" s="9">
        <v>0.4</v>
      </c>
      <c r="G9" s="9">
        <v>0.3</v>
      </c>
      <c r="H9" s="9">
        <v>0.3</v>
      </c>
      <c r="I9" s="45">
        <v>-3.9</v>
      </c>
    </row>
    <row r="11" spans="1:11" ht="17.5" thickBot="1">
      <c r="A11" s="4"/>
      <c r="B11" s="4"/>
      <c r="C11" s="4"/>
      <c r="D11" s="4"/>
      <c r="E11" s="4"/>
      <c r="F11" s="4"/>
      <c r="G11" s="4"/>
      <c r="H11" t="s">
        <v>21</v>
      </c>
      <c r="I11" s="4"/>
    </row>
    <row r="12" spans="1:11">
      <c r="A12" s="58" t="s">
        <v>29</v>
      </c>
      <c r="B12" s="60">
        <v>1990</v>
      </c>
      <c r="C12" s="60">
        <v>1995</v>
      </c>
      <c r="D12" s="60">
        <v>2000</v>
      </c>
      <c r="E12" s="60">
        <v>2005</v>
      </c>
      <c r="F12" s="60">
        <v>2010</v>
      </c>
      <c r="G12" s="60">
        <v>2015</v>
      </c>
      <c r="H12" s="60">
        <v>2016</v>
      </c>
      <c r="I12" s="60">
        <v>2017</v>
      </c>
      <c r="J12" s="62">
        <v>2018</v>
      </c>
    </row>
    <row r="13" spans="1:11">
      <c r="A13" s="59"/>
      <c r="B13" s="61"/>
      <c r="C13" s="61"/>
      <c r="D13" s="61"/>
      <c r="E13" s="61"/>
      <c r="F13" s="61"/>
      <c r="G13" s="61"/>
      <c r="H13" s="61"/>
      <c r="I13" s="61"/>
      <c r="J13" s="63"/>
    </row>
    <row r="14" spans="1:11">
      <c r="A14" s="13" t="s">
        <v>26</v>
      </c>
      <c r="B14" s="12">
        <v>-38.299999999999997</v>
      </c>
      <c r="C14" s="12">
        <v>-31.2</v>
      </c>
      <c r="D14" s="12">
        <v>-58.7</v>
      </c>
      <c r="E14" s="12">
        <v>-54.4</v>
      </c>
      <c r="F14" s="12">
        <v>-54.2</v>
      </c>
      <c r="G14" s="12">
        <v>-44.7</v>
      </c>
      <c r="H14" s="12">
        <v>-45.9</v>
      </c>
      <c r="I14" s="12">
        <v>-41.8</v>
      </c>
      <c r="J14" s="14">
        <v>-41.6</v>
      </c>
      <c r="K14" s="17"/>
    </row>
    <row r="15" spans="1:11">
      <c r="A15" s="13" t="s">
        <v>23</v>
      </c>
      <c r="B15" s="12">
        <v>0.21</v>
      </c>
      <c r="C15" s="12">
        <v>0.2</v>
      </c>
      <c r="D15" s="12">
        <v>0.24</v>
      </c>
      <c r="E15" s="12">
        <v>0.24</v>
      </c>
      <c r="F15" s="12">
        <v>0.26</v>
      </c>
      <c r="G15" s="12">
        <v>0.31</v>
      </c>
      <c r="H15" s="12">
        <v>0.3</v>
      </c>
      <c r="I15" s="12">
        <v>0.28000000000000003</v>
      </c>
      <c r="J15" s="14">
        <v>0.28000000000000003</v>
      </c>
    </row>
    <row r="16" spans="1:11">
      <c r="A16" s="13" t="s">
        <v>24</v>
      </c>
      <c r="B16" s="12">
        <v>0.28000000000000003</v>
      </c>
      <c r="C16" s="12">
        <v>0.08</v>
      </c>
      <c r="D16" s="12">
        <v>7.0000000000000007E-2</v>
      </c>
      <c r="E16" s="12">
        <v>0.06</v>
      </c>
      <c r="F16" s="12">
        <v>0.06</v>
      </c>
      <c r="G16" s="12">
        <v>0.02</v>
      </c>
      <c r="H16" s="12">
        <v>0.04</v>
      </c>
      <c r="I16" s="12">
        <v>0.04</v>
      </c>
      <c r="J16" s="14">
        <v>0.03</v>
      </c>
    </row>
    <row r="17" spans="1:11" ht="17.5" thickBot="1">
      <c r="A17" s="15" t="s">
        <v>27</v>
      </c>
      <c r="B17" s="10">
        <f>SUM(B$14:B$16)</f>
        <v>-37.809999999999995</v>
      </c>
      <c r="C17" s="10">
        <f t="shared" ref="C17:D17" si="0">SUM(C$14:C$16)</f>
        <v>-30.92</v>
      </c>
      <c r="D17" s="10">
        <f t="shared" si="0"/>
        <v>-58.39</v>
      </c>
      <c r="E17" s="10">
        <f t="shared" ref="E17:J17" si="1">SUM(E$14:E$16)</f>
        <v>-54.099999999999994</v>
      </c>
      <c r="F17" s="10">
        <f t="shared" si="1"/>
        <v>-53.88</v>
      </c>
      <c r="G17" s="10">
        <f t="shared" si="1"/>
        <v>-44.37</v>
      </c>
      <c r="H17" s="10">
        <f t="shared" si="1"/>
        <v>-45.56</v>
      </c>
      <c r="I17" s="10">
        <f t="shared" si="1"/>
        <v>-41.48</v>
      </c>
      <c r="J17" s="11">
        <f t="shared" si="1"/>
        <v>-41.29</v>
      </c>
      <c r="K17" s="18"/>
    </row>
    <row r="18" spans="1:11">
      <c r="A18" s="4"/>
      <c r="B18" s="4"/>
      <c r="C18" s="4"/>
      <c r="D18" s="4"/>
      <c r="E18" s="4"/>
      <c r="F18" s="4"/>
      <c r="G18" s="4"/>
      <c r="H18" s="4"/>
      <c r="I18" s="4"/>
    </row>
    <row r="19" spans="1:11">
      <c r="A19" s="21" t="s">
        <v>25</v>
      </c>
      <c r="B19" s="4"/>
      <c r="C19" s="4"/>
      <c r="D19" s="4"/>
      <c r="E19" s="4"/>
      <c r="F19" s="4"/>
      <c r="G19" s="4"/>
      <c r="H19" s="4"/>
      <c r="I19" s="4"/>
    </row>
    <row r="20" spans="1:11">
      <c r="A20" s="16" t="s">
        <v>35</v>
      </c>
      <c r="B20" s="4"/>
      <c r="C20" s="4"/>
      <c r="D20" s="4"/>
      <c r="E20" s="4"/>
      <c r="F20" s="4"/>
      <c r="G20" s="4"/>
      <c r="H20" s="4"/>
      <c r="I20" s="4"/>
    </row>
    <row r="21" spans="1:11">
      <c r="A21" s="16"/>
      <c r="B21" s="4"/>
      <c r="C21" s="4"/>
      <c r="D21" s="4"/>
      <c r="E21" s="4"/>
      <c r="F21" s="4"/>
      <c r="G21" s="4"/>
      <c r="H21" s="4"/>
      <c r="I21" s="4"/>
    </row>
    <row r="22" spans="1:11">
      <c r="A22" s="16"/>
      <c r="B22" s="4"/>
      <c r="C22" s="4"/>
      <c r="D22" s="4"/>
      <c r="E22" s="4"/>
      <c r="F22" s="4"/>
      <c r="G22" s="4"/>
      <c r="H22" s="4"/>
      <c r="I22" s="4"/>
    </row>
    <row r="23" spans="1:11">
      <c r="A23" s="16"/>
      <c r="B23" s="4"/>
      <c r="C23" s="4"/>
      <c r="D23" s="4"/>
      <c r="E23" s="4"/>
      <c r="F23" s="4"/>
      <c r="G23" s="4"/>
      <c r="H23" s="4"/>
      <c r="I23" s="4"/>
    </row>
    <row r="24" spans="1:11">
      <c r="A24" s="16"/>
      <c r="B24" s="4"/>
      <c r="C24" s="4"/>
      <c r="D24" s="4"/>
      <c r="E24" s="4"/>
      <c r="F24" s="4"/>
      <c r="G24" s="4"/>
      <c r="H24" s="4"/>
      <c r="I24" s="4"/>
    </row>
    <row r="25" spans="1:11">
      <c r="A25" s="16"/>
      <c r="B25" s="4"/>
      <c r="C25" s="4"/>
      <c r="D25" s="4"/>
      <c r="E25" s="4"/>
      <c r="F25" s="4"/>
      <c r="G25" s="4"/>
      <c r="H25" s="4"/>
      <c r="I25" s="4"/>
    </row>
    <row r="26" spans="1:11">
      <c r="A26" s="16"/>
      <c r="B26" s="4"/>
      <c r="C26" s="4"/>
      <c r="D26" s="4"/>
      <c r="E26" s="4"/>
      <c r="F26" s="4"/>
      <c r="G26" s="4"/>
      <c r="H26" s="4"/>
      <c r="I26" s="4"/>
    </row>
    <row r="27" spans="1:11">
      <c r="A27" s="16"/>
      <c r="B27" s="4"/>
      <c r="C27" s="4"/>
      <c r="D27" s="4"/>
      <c r="E27" s="4"/>
      <c r="F27" s="4"/>
      <c r="G27" s="4"/>
      <c r="H27" s="4"/>
      <c r="I27" s="4"/>
    </row>
    <row r="28" spans="1:11">
      <c r="A28" s="16"/>
      <c r="B28" s="4"/>
      <c r="C28" s="4"/>
      <c r="D28" s="4"/>
      <c r="E28" s="4"/>
      <c r="F28" s="4"/>
      <c r="G28" s="4"/>
      <c r="H28" s="4"/>
      <c r="I28" s="4"/>
    </row>
    <row r="29" spans="1:11">
      <c r="A29" s="16"/>
      <c r="B29" s="4"/>
      <c r="C29" s="4"/>
      <c r="D29" s="4"/>
      <c r="E29" s="4"/>
      <c r="F29" s="4"/>
      <c r="G29" s="4"/>
      <c r="H29" s="4"/>
      <c r="I29" s="4"/>
    </row>
    <row r="30" spans="1:11">
      <c r="A30" s="16"/>
      <c r="B30" s="4"/>
      <c r="C30" s="4"/>
      <c r="D30" s="4"/>
      <c r="E30" s="4"/>
      <c r="F30" s="4"/>
      <c r="G30" s="4"/>
      <c r="H30" s="4"/>
      <c r="I30" s="4"/>
    </row>
    <row r="31" spans="1:11">
      <c r="A31" s="16"/>
      <c r="B31" s="4"/>
      <c r="C31" s="4"/>
      <c r="D31" s="4"/>
      <c r="E31" s="4"/>
      <c r="F31" s="4"/>
      <c r="G31" s="4"/>
      <c r="H31" s="4"/>
      <c r="I31" s="4"/>
    </row>
  </sheetData>
  <mergeCells count="19">
    <mergeCell ref="E12:E13"/>
    <mergeCell ref="F12:F13"/>
    <mergeCell ref="G12:G13"/>
    <mergeCell ref="J12:J13"/>
    <mergeCell ref="C4:C5"/>
    <mergeCell ref="I4:I5"/>
    <mergeCell ref="H4:H5"/>
    <mergeCell ref="G4:G5"/>
    <mergeCell ref="F4:F5"/>
    <mergeCell ref="E4:E5"/>
    <mergeCell ref="D4:D5"/>
    <mergeCell ref="H12:H13"/>
    <mergeCell ref="I12:I13"/>
    <mergeCell ref="D12:D13"/>
    <mergeCell ref="B4:B5"/>
    <mergeCell ref="A4:A5"/>
    <mergeCell ref="A12:A13"/>
    <mergeCell ref="B12:B13"/>
    <mergeCell ref="C12:C1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65AA-28A2-4785-8AAB-5AED87105CD7}">
  <dimension ref="A1:AD5"/>
  <sheetViews>
    <sheetView workbookViewId="0">
      <selection activeCell="B5" sqref="B5"/>
    </sheetView>
  </sheetViews>
  <sheetFormatPr defaultRowHeight="17"/>
  <sheetData>
    <row r="1" spans="1:30">
      <c r="A1" s="20" t="s">
        <v>28</v>
      </c>
    </row>
    <row r="3" spans="1:30">
      <c r="G3" t="s">
        <v>36</v>
      </c>
    </row>
    <row r="4" spans="1:30">
      <c r="A4" t="s">
        <v>31</v>
      </c>
      <c r="B4">
        <v>1990</v>
      </c>
      <c r="C4">
        <v>1991</v>
      </c>
      <c r="D4">
        <v>1992</v>
      </c>
      <c r="E4">
        <v>1993</v>
      </c>
      <c r="F4">
        <v>1994</v>
      </c>
      <c r="G4">
        <v>1995</v>
      </c>
      <c r="H4">
        <v>1996</v>
      </c>
      <c r="I4">
        <v>1997</v>
      </c>
      <c r="J4">
        <v>1998</v>
      </c>
      <c r="K4">
        <v>1999</v>
      </c>
      <c r="L4">
        <v>2000</v>
      </c>
      <c r="M4">
        <v>2001</v>
      </c>
      <c r="N4">
        <v>2002</v>
      </c>
      <c r="O4">
        <v>2003</v>
      </c>
      <c r="P4">
        <v>2004</v>
      </c>
      <c r="Q4">
        <v>2005</v>
      </c>
      <c r="R4">
        <v>2006</v>
      </c>
      <c r="S4">
        <v>2007</v>
      </c>
      <c r="T4">
        <v>2008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>
        <v>2017</v>
      </c>
      <c r="AD4">
        <v>2018</v>
      </c>
    </row>
    <row r="5" spans="1:30">
      <c r="A5" t="s">
        <v>32</v>
      </c>
      <c r="B5">
        <v>279</v>
      </c>
      <c r="C5">
        <v>240</v>
      </c>
      <c r="D5">
        <v>186</v>
      </c>
      <c r="E5">
        <v>140</v>
      </c>
      <c r="F5">
        <v>74</v>
      </c>
      <c r="G5">
        <v>75</v>
      </c>
      <c r="H5">
        <v>58</v>
      </c>
      <c r="I5">
        <v>58</v>
      </c>
      <c r="J5">
        <v>66</v>
      </c>
      <c r="K5">
        <v>69</v>
      </c>
      <c r="L5">
        <v>68</v>
      </c>
      <c r="M5">
        <v>62</v>
      </c>
      <c r="N5">
        <v>68</v>
      </c>
      <c r="O5">
        <v>62</v>
      </c>
      <c r="P5">
        <v>59</v>
      </c>
      <c r="Q5">
        <v>57</v>
      </c>
      <c r="R5">
        <v>52</v>
      </c>
      <c r="S5">
        <v>60</v>
      </c>
      <c r="T5">
        <v>62</v>
      </c>
      <c r="U5">
        <v>64</v>
      </c>
      <c r="V5">
        <v>65</v>
      </c>
      <c r="W5">
        <v>61</v>
      </c>
      <c r="X5">
        <v>54</v>
      </c>
      <c r="Y5">
        <v>47</v>
      </c>
      <c r="Z5">
        <v>35</v>
      </c>
      <c r="AA5">
        <v>25</v>
      </c>
      <c r="AB5">
        <v>38</v>
      </c>
      <c r="AC5">
        <v>36</v>
      </c>
      <c r="AD5">
        <v>32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5C4A-DCA2-4507-83BF-45337408377A}">
  <dimension ref="A2:BK29"/>
  <sheetViews>
    <sheetView zoomScaleNormal="100" workbookViewId="0">
      <pane xSplit="2" topLeftCell="AO1" activePane="topRight" state="frozen"/>
      <selection pane="topRight" activeCell="Y31" sqref="Y31"/>
    </sheetView>
  </sheetViews>
  <sheetFormatPr defaultRowHeight="17"/>
  <cols>
    <col min="1" max="1" width="3.83203125" customWidth="1"/>
    <col min="2" max="2" width="43.5" customWidth="1"/>
    <col min="3" max="3" width="9.1640625" bestFit="1" customWidth="1"/>
    <col min="4" max="4" width="10.6640625" bestFit="1" customWidth="1"/>
    <col min="5" max="5" width="9.4140625" customWidth="1"/>
    <col min="6" max="6" width="10.6640625" bestFit="1" customWidth="1"/>
    <col min="7" max="7" width="9.9140625" bestFit="1" customWidth="1"/>
    <col min="8" max="9" width="10.6640625" bestFit="1" customWidth="1"/>
    <col min="10" max="10" width="9.9140625" bestFit="1" customWidth="1"/>
    <col min="11" max="11" width="10.6640625" bestFit="1" customWidth="1"/>
    <col min="12" max="14" width="9.9140625" bestFit="1" customWidth="1"/>
    <col min="15" max="15" width="10.6640625" bestFit="1" customWidth="1"/>
    <col min="16" max="39" width="9.9140625" bestFit="1" customWidth="1"/>
  </cols>
  <sheetData>
    <row r="2" spans="2:63">
      <c r="B2" s="47" t="s">
        <v>62</v>
      </c>
      <c r="C2" s="34"/>
    </row>
    <row r="3" spans="2:63">
      <c r="B3" s="24"/>
      <c r="C3" s="24">
        <v>1990</v>
      </c>
      <c r="D3" s="24">
        <v>1991</v>
      </c>
      <c r="E3" s="24">
        <v>1992</v>
      </c>
      <c r="F3" s="24">
        <v>1993</v>
      </c>
      <c r="G3" s="24">
        <v>1994</v>
      </c>
      <c r="H3" s="24">
        <v>1995</v>
      </c>
      <c r="I3" s="24">
        <v>1996</v>
      </c>
      <c r="J3" s="24">
        <v>1997</v>
      </c>
      <c r="K3" s="24">
        <v>1998</v>
      </c>
      <c r="L3" s="24">
        <v>1999</v>
      </c>
      <c r="M3" s="24">
        <v>2000</v>
      </c>
      <c r="N3" s="24">
        <v>2001</v>
      </c>
      <c r="O3" s="24">
        <v>2002</v>
      </c>
      <c r="P3" s="24">
        <v>2003</v>
      </c>
      <c r="Q3" s="24">
        <v>2004</v>
      </c>
      <c r="R3" s="24">
        <v>2005</v>
      </c>
      <c r="S3" s="24">
        <v>2006</v>
      </c>
      <c r="T3" s="24">
        <v>2007</v>
      </c>
      <c r="U3" s="24">
        <v>2008</v>
      </c>
      <c r="V3" s="24">
        <v>2009</v>
      </c>
      <c r="W3" s="24">
        <v>2010</v>
      </c>
      <c r="X3" s="24">
        <v>2011</v>
      </c>
      <c r="Y3" s="24">
        <v>2012</v>
      </c>
      <c r="Z3" s="24">
        <v>2013</v>
      </c>
      <c r="AA3" s="24">
        <v>2014</v>
      </c>
      <c r="AB3" s="24">
        <v>2015</v>
      </c>
      <c r="AC3" s="24">
        <v>2016</v>
      </c>
      <c r="AD3" s="24">
        <v>2017</v>
      </c>
      <c r="AE3" s="24">
        <v>2018</v>
      </c>
      <c r="AF3" s="24">
        <v>2019</v>
      </c>
      <c r="AG3" s="24">
        <v>2020</v>
      </c>
      <c r="AH3" s="24">
        <v>2021</v>
      </c>
      <c r="AI3" s="24">
        <v>2022</v>
      </c>
      <c r="AJ3" s="24">
        <v>2023</v>
      </c>
      <c r="AK3" s="24">
        <v>2024</v>
      </c>
      <c r="AL3" s="24">
        <v>2025</v>
      </c>
      <c r="AM3" s="24">
        <v>2026</v>
      </c>
      <c r="AN3" s="24">
        <v>2027</v>
      </c>
      <c r="AO3" s="24">
        <v>2028</v>
      </c>
      <c r="AP3" s="24">
        <v>2029</v>
      </c>
      <c r="AQ3" s="24">
        <v>2030</v>
      </c>
      <c r="AR3" s="24">
        <v>2031</v>
      </c>
      <c r="AS3" s="24">
        <v>2032</v>
      </c>
      <c r="AT3" s="24">
        <v>2033</v>
      </c>
      <c r="AU3" s="24">
        <v>2034</v>
      </c>
      <c r="AV3" s="24">
        <v>2035</v>
      </c>
      <c r="AW3" s="24">
        <v>2036</v>
      </c>
      <c r="AX3" s="24">
        <v>2037</v>
      </c>
      <c r="AY3" s="24">
        <v>2038</v>
      </c>
      <c r="AZ3" s="24">
        <v>2039</v>
      </c>
      <c r="BA3" s="24">
        <v>2040</v>
      </c>
      <c r="BB3" s="24">
        <v>2041</v>
      </c>
      <c r="BC3" s="24">
        <v>2042</v>
      </c>
      <c r="BD3" s="24">
        <v>2043</v>
      </c>
      <c r="BE3" s="24">
        <v>2044</v>
      </c>
      <c r="BF3" s="24">
        <v>2045</v>
      </c>
      <c r="BG3" s="24">
        <v>2046</v>
      </c>
      <c r="BH3" s="24">
        <v>2047</v>
      </c>
      <c r="BI3" s="24">
        <v>2048</v>
      </c>
      <c r="BJ3" s="24">
        <v>2049</v>
      </c>
      <c r="BK3" s="24">
        <v>2050</v>
      </c>
    </row>
    <row r="4" spans="2:63">
      <c r="B4" s="25" t="s">
        <v>43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>
        <v>633</v>
      </c>
      <c r="AC4" s="35">
        <f t="shared" ref="AC4:AM4" si="0">AB4-$C$15</f>
        <v>632.70000000000005</v>
      </c>
      <c r="AD4" s="35">
        <f t="shared" si="0"/>
        <v>632.40000000000009</v>
      </c>
      <c r="AE4" s="35">
        <f t="shared" si="0"/>
        <v>632.10000000000014</v>
      </c>
      <c r="AF4" s="35">
        <f t="shared" si="0"/>
        <v>631.80000000000018</v>
      </c>
      <c r="AG4" s="26">
        <f t="shared" si="0"/>
        <v>631.50000000000023</v>
      </c>
      <c r="AH4" s="35">
        <f t="shared" si="0"/>
        <v>631.20000000000027</v>
      </c>
      <c r="AI4" s="35">
        <f t="shared" si="0"/>
        <v>630.90000000000032</v>
      </c>
      <c r="AJ4" s="35">
        <f t="shared" si="0"/>
        <v>630.60000000000036</v>
      </c>
      <c r="AK4" s="35">
        <f t="shared" si="0"/>
        <v>630.30000000000041</v>
      </c>
      <c r="AL4" s="46">
        <f t="shared" si="0"/>
        <v>630.00000000000045</v>
      </c>
      <c r="AM4" s="46">
        <f t="shared" si="0"/>
        <v>629.7000000000005</v>
      </c>
      <c r="AN4" s="35">
        <f t="shared" ref="AN4:BK4" si="1">AM4+$C$16</f>
        <v>630.40000000000055</v>
      </c>
      <c r="AO4" s="35">
        <f t="shared" si="1"/>
        <v>631.10000000000059</v>
      </c>
      <c r="AP4" s="35">
        <f t="shared" si="1"/>
        <v>631.80000000000064</v>
      </c>
      <c r="AQ4" s="35">
        <f t="shared" si="1"/>
        <v>632.50000000000068</v>
      </c>
      <c r="AR4" s="35">
        <f t="shared" si="1"/>
        <v>633.20000000000073</v>
      </c>
      <c r="AS4" s="35">
        <f t="shared" si="1"/>
        <v>633.90000000000077</v>
      </c>
      <c r="AT4" s="35">
        <f t="shared" si="1"/>
        <v>634.60000000000082</v>
      </c>
      <c r="AU4" s="35">
        <f t="shared" si="1"/>
        <v>635.30000000000086</v>
      </c>
      <c r="AV4" s="35">
        <f t="shared" si="1"/>
        <v>636.00000000000091</v>
      </c>
      <c r="AW4" s="35">
        <f t="shared" si="1"/>
        <v>636.70000000000095</v>
      </c>
      <c r="AX4" s="26">
        <f t="shared" si="1"/>
        <v>637.400000000001</v>
      </c>
      <c r="AY4" s="35">
        <f t="shared" si="1"/>
        <v>638.10000000000105</v>
      </c>
      <c r="AZ4" s="35">
        <f t="shared" si="1"/>
        <v>638.80000000000109</v>
      </c>
      <c r="BA4" s="35">
        <f t="shared" si="1"/>
        <v>639.50000000000114</v>
      </c>
      <c r="BB4" s="35">
        <f t="shared" si="1"/>
        <v>640.20000000000118</v>
      </c>
      <c r="BC4" s="35">
        <f t="shared" si="1"/>
        <v>640.90000000000123</v>
      </c>
      <c r="BD4" s="35">
        <f t="shared" si="1"/>
        <v>641.60000000000127</v>
      </c>
      <c r="BE4" s="35">
        <f t="shared" si="1"/>
        <v>642.30000000000132</v>
      </c>
      <c r="BF4" s="35">
        <f t="shared" si="1"/>
        <v>643.00000000000136</v>
      </c>
      <c r="BG4" s="35">
        <f t="shared" si="1"/>
        <v>643.70000000000141</v>
      </c>
      <c r="BH4" s="35">
        <f t="shared" si="1"/>
        <v>644.40000000000146</v>
      </c>
      <c r="BI4" s="35">
        <f t="shared" si="1"/>
        <v>645.1000000000015</v>
      </c>
      <c r="BJ4" s="35">
        <f t="shared" si="1"/>
        <v>645.80000000000155</v>
      </c>
      <c r="BK4" s="26">
        <f t="shared" si="1"/>
        <v>646.50000000000159</v>
      </c>
    </row>
    <row r="5" spans="2:63">
      <c r="B5" s="25" t="s">
        <v>57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>
        <f t="shared" ref="AB5:BK5" si="2">AB4/$AB$4</f>
        <v>1</v>
      </c>
      <c r="AC5" s="36">
        <f t="shared" si="2"/>
        <v>0.99952606635071095</v>
      </c>
      <c r="AD5" s="36">
        <f t="shared" si="2"/>
        <v>0.9990521327014219</v>
      </c>
      <c r="AE5" s="36">
        <f t="shared" si="2"/>
        <v>0.99857819905213296</v>
      </c>
      <c r="AF5" s="36">
        <f t="shared" si="2"/>
        <v>0.99810426540284392</v>
      </c>
      <c r="AG5" s="27">
        <f t="shared" si="2"/>
        <v>0.99763033175355487</v>
      </c>
      <c r="AH5" s="36">
        <f t="shared" si="2"/>
        <v>0.99715639810426582</v>
      </c>
      <c r="AI5" s="36">
        <f t="shared" si="2"/>
        <v>0.99668246445497677</v>
      </c>
      <c r="AJ5" s="36">
        <f t="shared" si="2"/>
        <v>0.99620853080568783</v>
      </c>
      <c r="AK5" s="36">
        <f t="shared" si="2"/>
        <v>0.99573459715639878</v>
      </c>
      <c r="AL5" s="36">
        <f t="shared" si="2"/>
        <v>0.99526066350710973</v>
      </c>
      <c r="AM5" s="36">
        <f t="shared" si="2"/>
        <v>0.99478672985782068</v>
      </c>
      <c r="AN5" s="36">
        <f t="shared" si="2"/>
        <v>0.99589257503949535</v>
      </c>
      <c r="AO5" s="36">
        <f t="shared" si="2"/>
        <v>0.99699842022117002</v>
      </c>
      <c r="AP5" s="36">
        <f t="shared" si="2"/>
        <v>0.99810426540284458</v>
      </c>
      <c r="AQ5" s="36">
        <f t="shared" si="2"/>
        <v>0.99921011058451925</v>
      </c>
      <c r="AR5" s="36">
        <f t="shared" si="2"/>
        <v>1.0003159557661938</v>
      </c>
      <c r="AS5" s="36">
        <f t="shared" si="2"/>
        <v>1.0014218009478686</v>
      </c>
      <c r="AT5" s="36">
        <f t="shared" si="2"/>
        <v>1.0025276461295431</v>
      </c>
      <c r="AU5" s="36">
        <f t="shared" si="2"/>
        <v>1.0036334913112177</v>
      </c>
      <c r="AV5" s="36">
        <f t="shared" si="2"/>
        <v>1.0047393364928925</v>
      </c>
      <c r="AW5" s="36">
        <f t="shared" si="2"/>
        <v>1.005845181674567</v>
      </c>
      <c r="AX5" s="27">
        <f t="shared" si="2"/>
        <v>1.0069510268562416</v>
      </c>
      <c r="AY5" s="36">
        <f t="shared" si="2"/>
        <v>1.0080568720379164</v>
      </c>
      <c r="AZ5" s="36">
        <f t="shared" si="2"/>
        <v>1.0091627172195909</v>
      </c>
      <c r="BA5" s="36">
        <f t="shared" si="2"/>
        <v>1.0102685624012657</v>
      </c>
      <c r="BB5" s="36">
        <f t="shared" si="2"/>
        <v>1.0113744075829403</v>
      </c>
      <c r="BC5" s="36">
        <f t="shared" si="2"/>
        <v>1.0124802527646148</v>
      </c>
      <c r="BD5" s="36">
        <f t="shared" si="2"/>
        <v>1.0135860979462896</v>
      </c>
      <c r="BE5" s="36">
        <f t="shared" si="2"/>
        <v>1.0146919431279642</v>
      </c>
      <c r="BF5" s="36">
        <f t="shared" si="2"/>
        <v>1.0157977883096387</v>
      </c>
      <c r="BG5" s="36">
        <f t="shared" si="2"/>
        <v>1.0169036334913135</v>
      </c>
      <c r="BH5" s="36">
        <f t="shared" si="2"/>
        <v>1.0180094786729881</v>
      </c>
      <c r="BI5" s="36">
        <f t="shared" si="2"/>
        <v>1.0191153238546626</v>
      </c>
      <c r="BJ5" s="36">
        <f t="shared" si="2"/>
        <v>1.0202211690363374</v>
      </c>
      <c r="BK5" s="27">
        <f t="shared" si="2"/>
        <v>1.021327014218012</v>
      </c>
    </row>
    <row r="6" spans="2:63">
      <c r="B6" s="25" t="s">
        <v>44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9">
        <v>-48504.6</v>
      </c>
      <c r="AC6" s="28">
        <f t="shared" ref="AC6:BK6" si="3">$AB$6*AC5</f>
        <v>-48481.612037914696</v>
      </c>
      <c r="AD6" s="28">
        <f t="shared" si="3"/>
        <v>-48458.624075829386</v>
      </c>
      <c r="AE6" s="28">
        <f t="shared" si="3"/>
        <v>-48435.636113744084</v>
      </c>
      <c r="AF6" s="28">
        <f t="shared" si="3"/>
        <v>-48412.648151658781</v>
      </c>
      <c r="AG6" s="28">
        <f t="shared" si="3"/>
        <v>-48389.660189573478</v>
      </c>
      <c r="AH6" s="28">
        <f t="shared" si="3"/>
        <v>-48366.672227488169</v>
      </c>
      <c r="AI6" s="28">
        <f t="shared" si="3"/>
        <v>-48343.684265402866</v>
      </c>
      <c r="AJ6" s="28">
        <f t="shared" si="3"/>
        <v>-48320.696303317563</v>
      </c>
      <c r="AK6" s="28">
        <f t="shared" si="3"/>
        <v>-48297.708341232261</v>
      </c>
      <c r="AL6" s="28">
        <f t="shared" si="3"/>
        <v>-48274.720379146951</v>
      </c>
      <c r="AM6" s="28">
        <f t="shared" si="3"/>
        <v>-48251.732417061648</v>
      </c>
      <c r="AN6" s="28">
        <f t="shared" si="3"/>
        <v>-48305.370995260702</v>
      </c>
      <c r="AO6" s="28">
        <f t="shared" si="3"/>
        <v>-48359.009573459763</v>
      </c>
      <c r="AP6" s="28">
        <f t="shared" si="3"/>
        <v>-48412.648151658817</v>
      </c>
      <c r="AQ6" s="28">
        <f t="shared" si="3"/>
        <v>-48466.286729857871</v>
      </c>
      <c r="AR6" s="28">
        <f t="shared" si="3"/>
        <v>-48519.925308056925</v>
      </c>
      <c r="AS6" s="28">
        <f t="shared" si="3"/>
        <v>-48573.563886255986</v>
      </c>
      <c r="AT6" s="28">
        <f t="shared" si="3"/>
        <v>-48627.20246445504</v>
      </c>
      <c r="AU6" s="28">
        <f t="shared" si="3"/>
        <v>-48680.841042654087</v>
      </c>
      <c r="AV6" s="28">
        <f t="shared" si="3"/>
        <v>-48734.479620853148</v>
      </c>
      <c r="AW6" s="28">
        <f t="shared" si="3"/>
        <v>-48788.118199052202</v>
      </c>
      <c r="AX6" s="28">
        <f t="shared" si="3"/>
        <v>-48841.756777251256</v>
      </c>
      <c r="AY6" s="28">
        <f t="shared" si="3"/>
        <v>-48895.395355450317</v>
      </c>
      <c r="AZ6" s="28">
        <f t="shared" si="3"/>
        <v>-48949.033933649371</v>
      </c>
      <c r="BA6" s="28">
        <f t="shared" si="3"/>
        <v>-49002.672511848432</v>
      </c>
      <c r="BB6" s="28">
        <f t="shared" si="3"/>
        <v>-49056.311090047486</v>
      </c>
      <c r="BC6" s="28">
        <f t="shared" si="3"/>
        <v>-49109.949668246532</v>
      </c>
      <c r="BD6" s="28">
        <f t="shared" si="3"/>
        <v>-49163.588246445601</v>
      </c>
      <c r="BE6" s="28">
        <f t="shared" si="3"/>
        <v>-49217.226824644647</v>
      </c>
      <c r="BF6" s="28">
        <f t="shared" si="3"/>
        <v>-49270.865402843701</v>
      </c>
      <c r="BG6" s="28">
        <f t="shared" si="3"/>
        <v>-49324.503981042762</v>
      </c>
      <c r="BH6" s="28">
        <f t="shared" si="3"/>
        <v>-49378.142559241816</v>
      </c>
      <c r="BI6" s="28">
        <f t="shared" si="3"/>
        <v>-49431.78113744087</v>
      </c>
      <c r="BJ6" s="28">
        <f t="shared" si="3"/>
        <v>-49485.419715639931</v>
      </c>
      <c r="BK6" s="28">
        <f t="shared" si="3"/>
        <v>-49539.058293838985</v>
      </c>
    </row>
    <row r="7" spans="2:63">
      <c r="B7" s="30" t="s">
        <v>45</v>
      </c>
      <c r="C7" s="31">
        <v>210.88120000000001</v>
      </c>
      <c r="D7" s="31">
        <v>209.08770000000001</v>
      </c>
      <c r="E7" s="31">
        <v>206.9933</v>
      </c>
      <c r="F7" s="31">
        <v>205.48140000000001</v>
      </c>
      <c r="G7" s="31">
        <v>203.2706</v>
      </c>
      <c r="H7" s="31">
        <v>198.5257</v>
      </c>
      <c r="I7" s="31">
        <v>194.548</v>
      </c>
      <c r="J7" s="31">
        <v>192.35220000000001</v>
      </c>
      <c r="K7" s="31">
        <v>191.00810000000001</v>
      </c>
      <c r="L7" s="31">
        <v>189.89250000000001</v>
      </c>
      <c r="M7" s="31">
        <v>188.9</v>
      </c>
      <c r="N7" s="31">
        <v>187.61420000000001</v>
      </c>
      <c r="O7" s="31">
        <v>186.26220000000001</v>
      </c>
      <c r="P7" s="31">
        <v>184.5994</v>
      </c>
      <c r="Q7" s="31">
        <v>183.5634</v>
      </c>
      <c r="R7" s="31">
        <v>182.40389999999999</v>
      </c>
      <c r="S7" s="31">
        <v>180.047</v>
      </c>
      <c r="T7" s="31">
        <v>178.15790000000001</v>
      </c>
      <c r="U7" s="31">
        <v>175.87950000000001</v>
      </c>
      <c r="V7" s="31">
        <v>173.6798</v>
      </c>
      <c r="W7" s="31">
        <v>171.5301</v>
      </c>
      <c r="X7" s="31">
        <v>169.804</v>
      </c>
      <c r="Y7" s="31">
        <v>172.9982</v>
      </c>
      <c r="Z7" s="31">
        <v>171.14359999999999</v>
      </c>
      <c r="AA7" s="31">
        <v>169.1113</v>
      </c>
      <c r="AB7" s="31">
        <v>167.9</v>
      </c>
      <c r="AC7" s="49">
        <v>164.35990000000001</v>
      </c>
      <c r="AD7" s="49">
        <v>162.0796</v>
      </c>
      <c r="AE7" s="49">
        <v>159.56139999999999</v>
      </c>
      <c r="AF7" s="31">
        <v>158.1</v>
      </c>
      <c r="AG7" s="31">
        <v>156.69999999999999</v>
      </c>
      <c r="AH7" s="31">
        <v>155.5</v>
      </c>
      <c r="AI7" s="38">
        <f>AH7-$C$19</f>
        <v>154.55000000000001</v>
      </c>
      <c r="AJ7" s="38">
        <f>AI7-$C$19</f>
        <v>153.60000000000002</v>
      </c>
      <c r="AK7" s="38">
        <f>AJ7-$C$19</f>
        <v>152.65000000000003</v>
      </c>
      <c r="AL7" s="31">
        <v>151.69999999999999</v>
      </c>
      <c r="AM7" s="38">
        <f>AL7-$C$20</f>
        <v>151.13999999999999</v>
      </c>
      <c r="AN7" s="38">
        <f>AM7-$C$20</f>
        <v>150.57999999999998</v>
      </c>
      <c r="AO7" s="38">
        <f>AN7-$C$20</f>
        <v>150.01999999999998</v>
      </c>
      <c r="AP7" s="38">
        <f>AO7-$C$20</f>
        <v>149.45999999999998</v>
      </c>
      <c r="AQ7" s="31">
        <v>148.9</v>
      </c>
      <c r="AR7" s="38">
        <f>TREND($AH$7:$AQ$7,$AH$3:$AQ$3,AR3)</f>
        <v>147.81999999999994</v>
      </c>
      <c r="AS7" s="38">
        <f t="shared" ref="AS7:BK7" si="4">TREND($AH$7:$AQ$7,$AH$3:$AQ$3,AS3)</f>
        <v>147.09454545454537</v>
      </c>
      <c r="AT7" s="38">
        <f t="shared" si="4"/>
        <v>146.3690909090908</v>
      </c>
      <c r="AU7" s="38">
        <f t="shared" si="4"/>
        <v>145.64363636363623</v>
      </c>
      <c r="AV7" s="38">
        <f t="shared" si="4"/>
        <v>144.91818181818167</v>
      </c>
      <c r="AW7" s="38">
        <f t="shared" si="4"/>
        <v>144.1927272727271</v>
      </c>
      <c r="AX7" s="38">
        <f t="shared" si="4"/>
        <v>143.46727272727253</v>
      </c>
      <c r="AY7" s="38">
        <f t="shared" si="4"/>
        <v>142.74181818181796</v>
      </c>
      <c r="AZ7" s="38">
        <f t="shared" si="4"/>
        <v>142.01636363636339</v>
      </c>
      <c r="BA7" s="38">
        <f t="shared" si="4"/>
        <v>141.29090909090883</v>
      </c>
      <c r="BB7" s="38">
        <f t="shared" si="4"/>
        <v>140.56545454545426</v>
      </c>
      <c r="BC7" s="38">
        <f t="shared" si="4"/>
        <v>139.83999999999992</v>
      </c>
      <c r="BD7" s="38">
        <f t="shared" si="4"/>
        <v>139.11454545454535</v>
      </c>
      <c r="BE7" s="38">
        <f t="shared" si="4"/>
        <v>138.38909090909078</v>
      </c>
      <c r="BF7" s="38">
        <f t="shared" si="4"/>
        <v>137.66363636363621</v>
      </c>
      <c r="BG7" s="38">
        <f t="shared" si="4"/>
        <v>136.93818181818165</v>
      </c>
      <c r="BH7" s="38">
        <f t="shared" si="4"/>
        <v>136.21272727272708</v>
      </c>
      <c r="BI7" s="38">
        <f t="shared" si="4"/>
        <v>135.48727272727251</v>
      </c>
      <c r="BJ7" s="38">
        <f t="shared" si="4"/>
        <v>134.76181818181794</v>
      </c>
      <c r="BK7" s="38">
        <f t="shared" si="4"/>
        <v>134.03636363636338</v>
      </c>
    </row>
    <row r="8" spans="2:63">
      <c r="B8" s="30" t="s">
        <v>68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31">
        <f>C7-W7</f>
        <v>39.351100000000002</v>
      </c>
      <c r="X8" s="31">
        <f t="shared" ref="X8:AE8" si="5">D7-X7</f>
        <v>39.28370000000001</v>
      </c>
      <c r="Y8" s="31">
        <f t="shared" si="5"/>
        <v>33.995100000000008</v>
      </c>
      <c r="Z8" s="31">
        <f t="shared" si="5"/>
        <v>34.337800000000016</v>
      </c>
      <c r="AA8" s="31">
        <f t="shared" si="5"/>
        <v>34.159300000000002</v>
      </c>
      <c r="AB8" s="31">
        <f t="shared" si="5"/>
        <v>30.625699999999995</v>
      </c>
      <c r="AC8" s="31">
        <f t="shared" si="5"/>
        <v>30.188099999999991</v>
      </c>
      <c r="AD8" s="31">
        <f t="shared" si="5"/>
        <v>30.272600000000011</v>
      </c>
      <c r="AE8" s="31">
        <f t="shared" si="5"/>
        <v>31.446700000000021</v>
      </c>
      <c r="AF8" s="31">
        <f t="shared" ref="AF8:BK8" si="6">L7-AF7</f>
        <v>31.792500000000018</v>
      </c>
      <c r="AG8" s="31">
        <f t="shared" si="6"/>
        <v>32.200000000000017</v>
      </c>
      <c r="AH8" s="31">
        <f t="shared" si="6"/>
        <v>32.114200000000011</v>
      </c>
      <c r="AI8" s="31">
        <f t="shared" si="6"/>
        <v>31.712199999999996</v>
      </c>
      <c r="AJ8" s="31">
        <f t="shared" si="6"/>
        <v>30.99939999999998</v>
      </c>
      <c r="AK8" s="31">
        <f t="shared" si="6"/>
        <v>30.913399999999967</v>
      </c>
      <c r="AL8" s="31">
        <f t="shared" si="6"/>
        <v>30.703900000000004</v>
      </c>
      <c r="AM8" s="31">
        <f t="shared" si="6"/>
        <v>28.907000000000011</v>
      </c>
      <c r="AN8" s="31">
        <f t="shared" si="6"/>
        <v>27.577900000000028</v>
      </c>
      <c r="AO8" s="31">
        <f t="shared" si="6"/>
        <v>25.859500000000025</v>
      </c>
      <c r="AP8" s="31">
        <f t="shared" si="6"/>
        <v>24.219800000000021</v>
      </c>
      <c r="AQ8" s="31">
        <f t="shared" si="6"/>
        <v>22.630099999999999</v>
      </c>
      <c r="AR8" s="31">
        <f t="shared" si="6"/>
        <v>21.984000000000066</v>
      </c>
      <c r="AS8" s="31">
        <f t="shared" si="6"/>
        <v>25.903654545454629</v>
      </c>
      <c r="AT8" s="31">
        <f t="shared" si="6"/>
        <v>24.774509090909191</v>
      </c>
      <c r="AU8" s="31">
        <f t="shared" si="6"/>
        <v>23.467663636363767</v>
      </c>
      <c r="AV8" s="31">
        <f t="shared" si="6"/>
        <v>22.98181818181834</v>
      </c>
      <c r="AW8" s="31">
        <f t="shared" si="6"/>
        <v>20.167172727272913</v>
      </c>
      <c r="AX8" s="31">
        <f t="shared" si="6"/>
        <v>18.61232727272747</v>
      </c>
      <c r="AY8" s="31">
        <f t="shared" si="6"/>
        <v>16.81958181818203</v>
      </c>
      <c r="AZ8" s="31">
        <f t="shared" si="6"/>
        <v>16.0836363636366</v>
      </c>
      <c r="BA8" s="31">
        <f t="shared" si="6"/>
        <v>15.409090909091162</v>
      </c>
      <c r="BB8" s="31">
        <f t="shared" si="6"/>
        <v>14.934545454545741</v>
      </c>
      <c r="BC8" s="31">
        <f t="shared" si="6"/>
        <v>14.710000000000093</v>
      </c>
      <c r="BD8" s="31">
        <f t="shared" si="6"/>
        <v>14.485454545454672</v>
      </c>
      <c r="BE8" s="31">
        <f t="shared" si="6"/>
        <v>14.260909090909252</v>
      </c>
      <c r="BF8" s="31">
        <f t="shared" si="6"/>
        <v>14.036363636363774</v>
      </c>
      <c r="BG8" s="31">
        <f t="shared" si="6"/>
        <v>14.201818181818339</v>
      </c>
      <c r="BH8" s="31">
        <f t="shared" si="6"/>
        <v>14.367272727272905</v>
      </c>
      <c r="BI8" s="31">
        <f t="shared" si="6"/>
        <v>14.53272727272747</v>
      </c>
      <c r="BJ8" s="31">
        <f t="shared" si="6"/>
        <v>14.698181818182036</v>
      </c>
      <c r="BK8" s="31">
        <f t="shared" si="6"/>
        <v>14.86363636363663</v>
      </c>
    </row>
    <row r="9" spans="2:63">
      <c r="B9" s="30" t="s">
        <v>71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1">
        <f>W10/W8</f>
        <v>119.00480545651837</v>
      </c>
      <c r="X9" s="51">
        <f t="shared" ref="X9:AE9" si="7">X10/X8</f>
        <v>120.60040169332315</v>
      </c>
      <c r="Y9" s="51">
        <f t="shared" si="7"/>
        <v>123.20422649146492</v>
      </c>
      <c r="Z9" s="51">
        <f t="shared" si="7"/>
        <v>121.02406094741066</v>
      </c>
      <c r="AA9" s="51">
        <f t="shared" si="7"/>
        <v>122.60965535008036</v>
      </c>
      <c r="AB9" s="51">
        <f t="shared" si="7"/>
        <v>120.96376572617118</v>
      </c>
      <c r="AC9" s="51">
        <f t="shared" si="7"/>
        <v>119.13204209605775</v>
      </c>
      <c r="AD9" s="51">
        <f t="shared" si="7"/>
        <v>122.2544479165978</v>
      </c>
      <c r="AE9" s="51">
        <f t="shared" si="7"/>
        <v>123.10862507035706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</row>
    <row r="10" spans="2:63">
      <c r="B10" s="30" t="s">
        <v>70</v>
      </c>
      <c r="C10" s="51">
        <v>323.18</v>
      </c>
      <c r="D10" s="51">
        <v>593.38</v>
      </c>
      <c r="E10" s="51">
        <v>928.89</v>
      </c>
      <c r="F10" s="51">
        <v>1187.18</v>
      </c>
      <c r="G10" s="51">
        <v>1557.15</v>
      </c>
      <c r="H10" s="51">
        <v>2282.16</v>
      </c>
      <c r="I10" s="51">
        <v>2807.68</v>
      </c>
      <c r="J10" s="51">
        <v>3011.43</v>
      </c>
      <c r="K10" s="51">
        <v>3094.34</v>
      </c>
      <c r="L10" s="51">
        <v>3074.82</v>
      </c>
      <c r="M10" s="39">
        <v>3060.94</v>
      </c>
      <c r="N10" s="39">
        <v>3126.53</v>
      </c>
      <c r="O10" s="39">
        <v>3209.35</v>
      </c>
      <c r="P10" s="39">
        <v>3317.48</v>
      </c>
      <c r="Q10" s="39">
        <v>3364.55</v>
      </c>
      <c r="R10" s="39">
        <v>3469.44</v>
      </c>
      <c r="S10" s="39">
        <v>3776.16</v>
      </c>
      <c r="T10" s="39">
        <v>4097.21</v>
      </c>
      <c r="U10" s="39">
        <v>4377.59</v>
      </c>
      <c r="V10" s="39">
        <v>4576.47</v>
      </c>
      <c r="W10" s="39">
        <v>4682.97</v>
      </c>
      <c r="X10" s="39">
        <v>4737.63</v>
      </c>
      <c r="Y10" s="39">
        <v>4188.34</v>
      </c>
      <c r="Z10" s="39">
        <v>4155.7</v>
      </c>
      <c r="AA10" s="39">
        <v>4188.26</v>
      </c>
      <c r="AB10" s="39">
        <v>3704.6</v>
      </c>
      <c r="AC10" s="50">
        <v>3596.37</v>
      </c>
      <c r="AD10" s="50">
        <v>3700.96</v>
      </c>
      <c r="AE10" s="50">
        <v>3871.36</v>
      </c>
      <c r="AF10" s="40">
        <f t="shared" ref="AF10:BK10" si="8">AF8*$C$24</f>
        <v>3857.1439236172455</v>
      </c>
      <c r="AG10" s="40">
        <f t="shared" si="8"/>
        <v>3906.5828211205571</v>
      </c>
      <c r="AH10" s="40">
        <f t="shared" si="8"/>
        <v>3896.1733550940921</v>
      </c>
      <c r="AI10" s="40">
        <f t="shared" si="8"/>
        <v>3847.4017310540139</v>
      </c>
      <c r="AJ10" s="40">
        <f t="shared" si="8"/>
        <v>3760.9230902187719</v>
      </c>
      <c r="AK10" s="40">
        <f t="shared" si="8"/>
        <v>3750.489359702734</v>
      </c>
      <c r="AL10" s="40">
        <f t="shared" si="8"/>
        <v>3725.0723068758825</v>
      </c>
      <c r="AM10" s="40">
        <f t="shared" si="8"/>
        <v>3507.0680003146558</v>
      </c>
      <c r="AN10" s="40">
        <f t="shared" si="8"/>
        <v>3345.8183348627535</v>
      </c>
      <c r="AO10" s="40">
        <f t="shared" si="8"/>
        <v>3137.3378404586051</v>
      </c>
      <c r="AP10" s="40">
        <f t="shared" si="8"/>
        <v>2938.4054227011084</v>
      </c>
      <c r="AQ10" s="40">
        <f t="shared" si="8"/>
        <v>2745.539127336654</v>
      </c>
      <c r="AR10" s="40">
        <f t="shared" si="8"/>
        <v>2667.1526937737435</v>
      </c>
      <c r="AS10" s="40">
        <f t="shared" si="8"/>
        <v>3142.6947779973425</v>
      </c>
      <c r="AT10" s="40">
        <f t="shared" si="8"/>
        <v>3005.7040874608965</v>
      </c>
      <c r="AU10" s="40">
        <f t="shared" si="8"/>
        <v>2847.1543979395724</v>
      </c>
      <c r="AV10" s="40">
        <f t="shared" si="8"/>
        <v>2788.2104381120357</v>
      </c>
      <c r="AW10" s="40">
        <f t="shared" si="8"/>
        <v>2446.730761706066</v>
      </c>
      <c r="AX10" s="40">
        <f t="shared" si="8"/>
        <v>2258.0931051152397</v>
      </c>
      <c r="AY10" s="40">
        <f t="shared" si="8"/>
        <v>2040.592838178309</v>
      </c>
      <c r="AZ10" s="40">
        <f t="shared" si="8"/>
        <v>1951.3061341407642</v>
      </c>
      <c r="BA10" s="40">
        <f t="shared" si="8"/>
        <v>1869.4686284018774</v>
      </c>
      <c r="BB10" s="40">
        <f t="shared" si="8"/>
        <v>1811.8956122351697</v>
      </c>
      <c r="BC10" s="40">
        <f t="shared" si="8"/>
        <v>1784.653208033656</v>
      </c>
      <c r="BD10" s="40">
        <f t="shared" si="8"/>
        <v>1757.4108038321701</v>
      </c>
      <c r="BE10" s="40">
        <f t="shared" si="8"/>
        <v>1730.1683996306842</v>
      </c>
      <c r="BF10" s="40">
        <f t="shared" si="8"/>
        <v>1702.9259954291913</v>
      </c>
      <c r="BG10" s="40">
        <f t="shared" si="8"/>
        <v>1722.9993458934496</v>
      </c>
      <c r="BH10" s="40">
        <f t="shared" si="8"/>
        <v>1743.0726963577079</v>
      </c>
      <c r="BI10" s="40">
        <f t="shared" si="8"/>
        <v>1763.1460468219661</v>
      </c>
      <c r="BJ10" s="40">
        <f t="shared" si="8"/>
        <v>1783.2193972862244</v>
      </c>
      <c r="BK10" s="40">
        <f t="shared" si="8"/>
        <v>1803.2927477504861</v>
      </c>
    </row>
    <row r="11" spans="2:63">
      <c r="B11" s="32" t="s">
        <v>47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1">
        <f t="shared" ref="AB11:AF11" si="9">SUM(AB6,AB10)</f>
        <v>-44800</v>
      </c>
      <c r="AC11" s="41">
        <f t="shared" si="9"/>
        <v>-44885.242037914693</v>
      </c>
      <c r="AD11" s="41">
        <f t="shared" si="9"/>
        <v>-44757.664075829387</v>
      </c>
      <c r="AE11" s="41">
        <f t="shared" si="9"/>
        <v>-44564.276113744083</v>
      </c>
      <c r="AF11" s="41">
        <f t="shared" si="9"/>
        <v>-44555.504228041536</v>
      </c>
      <c r="AG11" s="41">
        <f t="shared" ref="AG11:BK11" si="10">SUM(AG6,AG10)</f>
        <v>-44483.077368452919</v>
      </c>
      <c r="AH11" s="41">
        <f t="shared" si="10"/>
        <v>-44470.498872394077</v>
      </c>
      <c r="AI11" s="41">
        <f t="shared" si="10"/>
        <v>-44496.282534348851</v>
      </c>
      <c r="AJ11" s="41">
        <f t="shared" si="10"/>
        <v>-44559.773213098793</v>
      </c>
      <c r="AK11" s="41">
        <f t="shared" si="10"/>
        <v>-44547.218981529528</v>
      </c>
      <c r="AL11" s="41">
        <f t="shared" si="10"/>
        <v>-44549.648072271069</v>
      </c>
      <c r="AM11" s="41">
        <f t="shared" si="10"/>
        <v>-44744.664416746993</v>
      </c>
      <c r="AN11" s="41">
        <f t="shared" si="10"/>
        <v>-44959.552660397952</v>
      </c>
      <c r="AO11" s="41">
        <f t="shared" si="10"/>
        <v>-45221.67173300116</v>
      </c>
      <c r="AP11" s="41">
        <f t="shared" si="10"/>
        <v>-45474.24272895771</v>
      </c>
      <c r="AQ11" s="41">
        <f t="shared" si="10"/>
        <v>-45720.747602521216</v>
      </c>
      <c r="AR11" s="41">
        <f t="shared" si="10"/>
        <v>-45852.772614283182</v>
      </c>
      <c r="AS11" s="41">
        <f t="shared" si="10"/>
        <v>-45430.869108258645</v>
      </c>
      <c r="AT11" s="41">
        <f t="shared" si="10"/>
        <v>-45621.498376994146</v>
      </c>
      <c r="AU11" s="41">
        <f t="shared" si="10"/>
        <v>-45833.686644714515</v>
      </c>
      <c r="AV11" s="41">
        <f t="shared" si="10"/>
        <v>-45946.269182741111</v>
      </c>
      <c r="AW11" s="41">
        <f t="shared" si="10"/>
        <v>-46341.387437346137</v>
      </c>
      <c r="AX11" s="41">
        <f t="shared" si="10"/>
        <v>-46583.663672136019</v>
      </c>
      <c r="AY11" s="41">
        <f t="shared" si="10"/>
        <v>-46854.802517272008</v>
      </c>
      <c r="AZ11" s="41">
        <f t="shared" si="10"/>
        <v>-46997.727799508604</v>
      </c>
      <c r="BA11" s="41">
        <f t="shared" si="10"/>
        <v>-47133.203883446557</v>
      </c>
      <c r="BB11" s="41">
        <f t="shared" si="10"/>
        <v>-47244.415477812319</v>
      </c>
      <c r="BC11" s="41">
        <f t="shared" si="10"/>
        <v>-47325.296460212878</v>
      </c>
      <c r="BD11" s="41">
        <f t="shared" si="10"/>
        <v>-47406.177442613429</v>
      </c>
      <c r="BE11" s="41">
        <f t="shared" si="10"/>
        <v>-47487.058425013965</v>
      </c>
      <c r="BF11" s="41">
        <f t="shared" si="10"/>
        <v>-47567.939407414509</v>
      </c>
      <c r="BG11" s="41">
        <f t="shared" si="10"/>
        <v>-47601.504635149315</v>
      </c>
      <c r="BH11" s="41">
        <f t="shared" si="10"/>
        <v>-47635.069862884106</v>
      </c>
      <c r="BI11" s="41">
        <f t="shared" si="10"/>
        <v>-47668.635090618904</v>
      </c>
      <c r="BJ11" s="41">
        <f t="shared" si="10"/>
        <v>-47702.200318353709</v>
      </c>
      <c r="BK11" s="41">
        <f t="shared" si="10"/>
        <v>-47735.7655460885</v>
      </c>
    </row>
    <row r="12" spans="2:63">
      <c r="B12" s="32" t="s">
        <v>48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2">
        <f t="shared" ref="AB12:AF12" si="11">AB11*10^9</f>
        <v>-44800000000000</v>
      </c>
      <c r="AC12" s="42">
        <f t="shared" si="11"/>
        <v>-44885242037914.695</v>
      </c>
      <c r="AD12" s="42">
        <f t="shared" si="11"/>
        <v>-44757664075829.391</v>
      </c>
      <c r="AE12" s="42">
        <f t="shared" si="11"/>
        <v>-44564276113744.086</v>
      </c>
      <c r="AF12" s="42">
        <f t="shared" si="11"/>
        <v>-44555504228041.539</v>
      </c>
      <c r="AG12" s="42">
        <f t="shared" ref="AG12:BK12" si="12">AG11*10^9</f>
        <v>-44483077368452.922</v>
      </c>
      <c r="AH12" s="42">
        <f t="shared" si="12"/>
        <v>-44470498872394.078</v>
      </c>
      <c r="AI12" s="42">
        <f t="shared" si="12"/>
        <v>-44496282534348.852</v>
      </c>
      <c r="AJ12" s="42">
        <f t="shared" si="12"/>
        <v>-44559773213098.797</v>
      </c>
      <c r="AK12" s="42">
        <f t="shared" si="12"/>
        <v>-44547218981529.531</v>
      </c>
      <c r="AL12" s="42">
        <f t="shared" si="12"/>
        <v>-44549648072271.07</v>
      </c>
      <c r="AM12" s="42">
        <f t="shared" si="12"/>
        <v>-44744664416746.992</v>
      </c>
      <c r="AN12" s="42">
        <f t="shared" si="12"/>
        <v>-44959552660397.953</v>
      </c>
      <c r="AO12" s="42">
        <f t="shared" si="12"/>
        <v>-45221671733001.156</v>
      </c>
      <c r="AP12" s="42">
        <f t="shared" si="12"/>
        <v>-45474242728957.711</v>
      </c>
      <c r="AQ12" s="42">
        <f t="shared" si="12"/>
        <v>-45720747602521.219</v>
      </c>
      <c r="AR12" s="42">
        <f t="shared" si="12"/>
        <v>-45852772614283.18</v>
      </c>
      <c r="AS12" s="42">
        <f t="shared" si="12"/>
        <v>-45430869108258.648</v>
      </c>
      <c r="AT12" s="42">
        <f t="shared" si="12"/>
        <v>-45621498376994.148</v>
      </c>
      <c r="AU12" s="42">
        <f t="shared" si="12"/>
        <v>-45833686644714.516</v>
      </c>
      <c r="AV12" s="42">
        <f t="shared" si="12"/>
        <v>-45946269182741.109</v>
      </c>
      <c r="AW12" s="42">
        <f t="shared" si="12"/>
        <v>-46341387437346.141</v>
      </c>
      <c r="AX12" s="42">
        <f t="shared" si="12"/>
        <v>-46583663672136.016</v>
      </c>
      <c r="AY12" s="42">
        <f t="shared" si="12"/>
        <v>-46854802517272.008</v>
      </c>
      <c r="AZ12" s="42">
        <f t="shared" si="12"/>
        <v>-46997727799508.602</v>
      </c>
      <c r="BA12" s="42">
        <f t="shared" si="12"/>
        <v>-47133203883446.555</v>
      </c>
      <c r="BB12" s="42">
        <f t="shared" si="12"/>
        <v>-47244415477812.32</v>
      </c>
      <c r="BC12" s="42">
        <f t="shared" si="12"/>
        <v>-47325296460212.875</v>
      </c>
      <c r="BD12" s="42">
        <f t="shared" si="12"/>
        <v>-47406177442613.43</v>
      </c>
      <c r="BE12" s="42">
        <f t="shared" si="12"/>
        <v>-47487058425013.969</v>
      </c>
      <c r="BF12" s="42">
        <f t="shared" si="12"/>
        <v>-47567939407414.508</v>
      </c>
      <c r="BG12" s="42">
        <f t="shared" si="12"/>
        <v>-47601504635149.313</v>
      </c>
      <c r="BH12" s="42">
        <f t="shared" si="12"/>
        <v>-47635069862884.109</v>
      </c>
      <c r="BI12" s="42">
        <f t="shared" si="12"/>
        <v>-47668635090618.906</v>
      </c>
      <c r="BJ12" s="42">
        <f t="shared" si="12"/>
        <v>-47702200318353.711</v>
      </c>
      <c r="BK12" s="42">
        <f t="shared" si="12"/>
        <v>-47735765546088.5</v>
      </c>
    </row>
    <row r="13" spans="2:63">
      <c r="B13" s="34"/>
      <c r="E13" s="48"/>
      <c r="J13" s="48"/>
      <c r="L13" s="48"/>
      <c r="M13" s="48"/>
      <c r="N13" s="48"/>
      <c r="P13" s="48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</row>
    <row r="14" spans="2:63">
      <c r="B14" t="s">
        <v>65</v>
      </c>
    </row>
    <row r="15" spans="2:63">
      <c r="B15" s="6" t="s">
        <v>63</v>
      </c>
      <c r="C15" s="6">
        <v>0.3</v>
      </c>
    </row>
    <row r="16" spans="2:63">
      <c r="B16" s="6" t="s">
        <v>64</v>
      </c>
      <c r="C16" s="6">
        <v>0.7</v>
      </c>
      <c r="F16" s="6"/>
      <c r="G16" s="6"/>
      <c r="H16" s="6"/>
      <c r="I16" s="6"/>
      <c r="J16" s="6"/>
    </row>
    <row r="17" spans="1:10" s="6" customFormat="1"/>
    <row r="18" spans="1:10">
      <c r="B18" t="s">
        <v>59</v>
      </c>
      <c r="C18" s="37">
        <f>ABS(AB7-AF7)/COUNT(AC3:AF3)</f>
        <v>2.4500000000000028</v>
      </c>
      <c r="D18" t="s">
        <v>58</v>
      </c>
      <c r="F18" s="6"/>
      <c r="G18" s="6"/>
      <c r="H18" s="6"/>
      <c r="I18" s="6"/>
      <c r="J18" s="6"/>
    </row>
    <row r="19" spans="1:10">
      <c r="B19" t="s">
        <v>60</v>
      </c>
      <c r="C19" s="37">
        <f>ABS(AH7-AL7)/COUNT(AI3:AL3)</f>
        <v>0.95000000000000284</v>
      </c>
      <c r="D19" t="s">
        <v>58</v>
      </c>
      <c r="F19" s="6"/>
      <c r="G19" s="6"/>
      <c r="H19" s="6"/>
      <c r="I19" s="6"/>
      <c r="J19" s="6"/>
    </row>
    <row r="20" spans="1:10">
      <c r="B20" t="s">
        <v>61</v>
      </c>
      <c r="C20" s="37">
        <f>ABS(AL7-AQ7)/COUNT(AM3:AQ3)</f>
        <v>0.55999999999999661</v>
      </c>
      <c r="D20" t="s">
        <v>58</v>
      </c>
      <c r="F20" s="6"/>
      <c r="G20" s="6"/>
      <c r="H20" s="6"/>
      <c r="I20" s="6"/>
      <c r="J20" s="6"/>
    </row>
    <row r="21" spans="1:10">
      <c r="C21" s="37"/>
      <c r="F21" s="6"/>
      <c r="G21" s="6"/>
      <c r="H21" s="6"/>
      <c r="I21" s="6"/>
      <c r="J21" s="6"/>
    </row>
    <row r="22" spans="1:10">
      <c r="F22" s="6"/>
      <c r="G22" s="6"/>
      <c r="H22" s="6"/>
      <c r="I22" s="6"/>
      <c r="J22" s="6"/>
    </row>
    <row r="23" spans="1:10">
      <c r="B23" t="s">
        <v>69</v>
      </c>
    </row>
    <row r="24" spans="1:10">
      <c r="B24" t="s">
        <v>66</v>
      </c>
      <c r="C24" s="52">
        <f>AVERAGE(W9:AE9)</f>
        <v>121.3224478608868</v>
      </c>
    </row>
    <row r="26" spans="1:10">
      <c r="A26" s="20" t="s">
        <v>25</v>
      </c>
    </row>
    <row r="27" spans="1:10">
      <c r="A27" s="34" t="s">
        <v>46</v>
      </c>
    </row>
    <row r="28" spans="1:10">
      <c r="A28" t="s">
        <v>67</v>
      </c>
    </row>
    <row r="29" spans="1:10">
      <c r="A29" t="s">
        <v>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6408-EE7E-4D30-852D-933FB8969B28}">
  <dimension ref="A1:K7"/>
  <sheetViews>
    <sheetView workbookViewId="0">
      <selection activeCell="H36" sqref="H36"/>
    </sheetView>
  </sheetViews>
  <sheetFormatPr defaultRowHeight="17"/>
  <sheetData>
    <row r="1" spans="1:11">
      <c r="A1" s="20" t="s">
        <v>38</v>
      </c>
    </row>
    <row r="2" spans="1:11">
      <c r="A2" s="23"/>
      <c r="B2">
        <v>1990</v>
      </c>
      <c r="C2">
        <v>1995</v>
      </c>
      <c r="D2">
        <v>2000</v>
      </c>
      <c r="E2">
        <v>2005</v>
      </c>
      <c r="F2">
        <v>2010</v>
      </c>
      <c r="G2">
        <v>2015</v>
      </c>
      <c r="H2">
        <v>2016</v>
      </c>
      <c r="I2">
        <v>2017</v>
      </c>
      <c r="J2">
        <v>2018</v>
      </c>
      <c r="K2" s="20">
        <v>2019</v>
      </c>
    </row>
    <row r="3" spans="1:11">
      <c r="A3" t="s">
        <v>23</v>
      </c>
      <c r="B3">
        <f>GHG!$B$15</f>
        <v>0.21</v>
      </c>
      <c r="C3">
        <f>GHG!$C$15</f>
        <v>0.2</v>
      </c>
      <c r="D3">
        <f>GHG!$D$15</f>
        <v>0.24</v>
      </c>
      <c r="E3">
        <f>GHG!$E$15</f>
        <v>0.24</v>
      </c>
      <c r="F3">
        <f>GHG!$F$15</f>
        <v>0.26</v>
      </c>
      <c r="G3">
        <f>GHG!$G$15</f>
        <v>0.31</v>
      </c>
      <c r="H3">
        <f>GHG!$H$15</f>
        <v>0.3</v>
      </c>
      <c r="I3">
        <f>GHG!$I$15</f>
        <v>0.28000000000000003</v>
      </c>
      <c r="J3">
        <f>GHG!$J$15</f>
        <v>0.28000000000000003</v>
      </c>
      <c r="K3">
        <f>TREND(G3:J3,G$2:J$2,K$2)</f>
        <v>0.26500000000000057</v>
      </c>
    </row>
    <row r="4" spans="1:11">
      <c r="A4" t="s">
        <v>24</v>
      </c>
      <c r="B4">
        <f>GHG!$B$16+N2OfromAgriland!$B$5/10^3</f>
        <v>0.55900000000000005</v>
      </c>
      <c r="C4">
        <f>GHG!$C$16+N2OfromAgriland!$G$5/10^3</f>
        <v>0.155</v>
      </c>
      <c r="D4">
        <f>GHG!$D$16+N2OfromAgriland!$L$5/10^3</f>
        <v>0.13800000000000001</v>
      </c>
      <c r="E4">
        <f>GHG!$E$16+N2OfromAgriland!$Q$5/10^3</f>
        <v>0.11699999999999999</v>
      </c>
      <c r="F4">
        <f>GHG!$F$16+N2OfromAgriland!$V$5/10^3</f>
        <v>0.125</v>
      </c>
      <c r="G4">
        <f>GHG!$G$16+N2OfromAgriland!$AA$5/10^3</f>
        <v>4.4999999999999998E-2</v>
      </c>
      <c r="H4">
        <f>GHG!$H$16+N2OfromAgriland!$AB$5/10^3</f>
        <v>7.8E-2</v>
      </c>
      <c r="I4">
        <f>GHG!$I$16+N2OfromAgriland!$AC$5/10^3</f>
        <v>7.5999999999999998E-2</v>
      </c>
      <c r="J4">
        <f>GHG!$J$16+N2OfromAgriland!$AD$5/10^3</f>
        <v>6.2E-2</v>
      </c>
      <c r="K4">
        <f>TREND(G4:J4,G$2:J$2,K$2)</f>
        <v>7.7500000000000568E-2</v>
      </c>
    </row>
    <row r="6" spans="1:11">
      <c r="A6" s="20" t="s">
        <v>39</v>
      </c>
    </row>
    <row r="7" spans="1:11">
      <c r="A7" t="s">
        <v>40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K13"/>
  <sheetViews>
    <sheetView tabSelected="1" workbookViewId="0"/>
  </sheetViews>
  <sheetFormatPr defaultColWidth="9" defaultRowHeight="17"/>
  <cols>
    <col min="1" max="1" width="16.6640625" style="4" customWidth="1"/>
    <col min="2" max="17" width="11.1640625" style="4" bestFit="1" customWidth="1"/>
    <col min="18" max="37" width="10" style="4" bestFit="1" customWidth="1"/>
    <col min="38" max="16384" width="9" style="4"/>
  </cols>
  <sheetData>
    <row r="1" spans="1:37">
      <c r="A1" s="4" t="s">
        <v>1</v>
      </c>
      <c r="B1" s="4">
        <v>2015</v>
      </c>
      <c r="C1" s="4">
        <v>2016</v>
      </c>
      <c r="D1" s="4">
        <v>2017</v>
      </c>
      <c r="E1" s="4">
        <v>2018</v>
      </c>
      <c r="F1" s="4">
        <v>2019</v>
      </c>
      <c r="G1" s="4">
        <v>2020</v>
      </c>
      <c r="H1" s="4">
        <v>2021</v>
      </c>
      <c r="I1" s="4">
        <v>2022</v>
      </c>
      <c r="J1" s="4">
        <v>2023</v>
      </c>
      <c r="K1" s="4">
        <v>2024</v>
      </c>
      <c r="L1" s="4">
        <v>2025</v>
      </c>
      <c r="M1" s="4">
        <v>2026</v>
      </c>
      <c r="N1" s="4">
        <v>2027</v>
      </c>
      <c r="O1" s="4">
        <v>2028</v>
      </c>
      <c r="P1" s="4">
        <v>2029</v>
      </c>
      <c r="Q1" s="4">
        <v>2030</v>
      </c>
      <c r="R1" s="4">
        <v>2031</v>
      </c>
      <c r="S1" s="4">
        <v>2032</v>
      </c>
      <c r="T1" s="4">
        <v>2033</v>
      </c>
      <c r="U1" s="4">
        <v>2034</v>
      </c>
      <c r="V1" s="4">
        <v>2035</v>
      </c>
      <c r="W1" s="4">
        <v>2036</v>
      </c>
      <c r="X1" s="4">
        <v>2037</v>
      </c>
      <c r="Y1" s="4">
        <v>2038</v>
      </c>
      <c r="Z1" s="4">
        <v>2039</v>
      </c>
      <c r="AA1" s="4">
        <v>2040</v>
      </c>
      <c r="AB1" s="4">
        <v>2041</v>
      </c>
      <c r="AC1" s="4">
        <v>2042</v>
      </c>
      <c r="AD1" s="4">
        <v>2043</v>
      </c>
      <c r="AE1" s="4">
        <v>2044</v>
      </c>
      <c r="AF1" s="4">
        <v>2045</v>
      </c>
      <c r="AG1" s="4">
        <v>2046</v>
      </c>
      <c r="AH1" s="4">
        <v>2047</v>
      </c>
      <c r="AI1" s="4">
        <v>2048</v>
      </c>
      <c r="AJ1" s="4">
        <v>2049</v>
      </c>
      <c r="AK1" s="4">
        <v>2050</v>
      </c>
    </row>
    <row r="2" spans="1:37">
      <c r="A2" s="4" t="s">
        <v>5</v>
      </c>
      <c r="B2" s="5">
        <f>Cal_CO2!AB12</f>
        <v>-44800000000000</v>
      </c>
      <c r="C2" s="5">
        <f>Cal_CO2!AC12</f>
        <v>-44885242037914.695</v>
      </c>
      <c r="D2" s="5">
        <f>Cal_CO2!AD12</f>
        <v>-44757664075829.391</v>
      </c>
      <c r="E2" s="5">
        <f>Cal_CO2!AE12</f>
        <v>-44564276113744.086</v>
      </c>
      <c r="F2" s="5">
        <f>Cal_CO2!AF12</f>
        <v>-44555504228041.539</v>
      </c>
      <c r="G2" s="5">
        <f>Cal_CO2!AG12</f>
        <v>-44483077368452.922</v>
      </c>
      <c r="H2" s="5">
        <f>Cal_CO2!AH12</f>
        <v>-44470498872394.078</v>
      </c>
      <c r="I2" s="5">
        <f>Cal_CO2!AI12</f>
        <v>-44496282534348.852</v>
      </c>
      <c r="J2" s="5">
        <f>Cal_CO2!AJ12</f>
        <v>-44559773213098.797</v>
      </c>
      <c r="K2" s="5">
        <f>Cal_CO2!AK12</f>
        <v>-44547218981529.531</v>
      </c>
      <c r="L2" s="5">
        <f>Cal_CO2!AL12</f>
        <v>-44549648072271.07</v>
      </c>
      <c r="M2" s="5">
        <f>Cal_CO2!AM12</f>
        <v>-44744664416746.992</v>
      </c>
      <c r="N2" s="5">
        <f>Cal_CO2!AN12</f>
        <v>-44959552660397.953</v>
      </c>
      <c r="O2" s="5">
        <f>Cal_CO2!AO12</f>
        <v>-45221671733001.156</v>
      </c>
      <c r="P2" s="5">
        <f>Cal_CO2!AP12</f>
        <v>-45474242728957.711</v>
      </c>
      <c r="Q2" s="5">
        <f>Cal_CO2!AQ12</f>
        <v>-45720747602521.219</v>
      </c>
      <c r="R2" s="5">
        <f>Cal_CO2!AR12</f>
        <v>-45852772614283.18</v>
      </c>
      <c r="S2" s="5">
        <f>Cal_CO2!AS12</f>
        <v>-45430869108258.648</v>
      </c>
      <c r="T2" s="5">
        <f>Cal_CO2!AT12</f>
        <v>-45621498376994.148</v>
      </c>
      <c r="U2" s="5">
        <f>Cal_CO2!AU12</f>
        <v>-45833686644714.516</v>
      </c>
      <c r="V2" s="5">
        <f>Cal_CO2!AV12</f>
        <v>-45946269182741.109</v>
      </c>
      <c r="W2" s="5">
        <f>Cal_CO2!AW12</f>
        <v>-46341387437346.141</v>
      </c>
      <c r="X2" s="5">
        <f>Cal_CO2!AX12</f>
        <v>-46583663672136.016</v>
      </c>
      <c r="Y2" s="5">
        <f>Cal_CO2!AY12</f>
        <v>-46854802517272.008</v>
      </c>
      <c r="Z2" s="5">
        <f>Cal_CO2!AZ12</f>
        <v>-46997727799508.602</v>
      </c>
      <c r="AA2" s="5">
        <f>Cal_CO2!BA12</f>
        <v>-47133203883446.555</v>
      </c>
      <c r="AB2" s="5">
        <f>Cal_CO2!BB12</f>
        <v>-47244415477812.32</v>
      </c>
      <c r="AC2" s="5">
        <f>Cal_CO2!BC12</f>
        <v>-47325296460212.875</v>
      </c>
      <c r="AD2" s="5">
        <f>Cal_CO2!BD12</f>
        <v>-47406177442613.43</v>
      </c>
      <c r="AE2" s="5">
        <f>Cal_CO2!BE12</f>
        <v>-47487058425013.969</v>
      </c>
      <c r="AF2" s="5">
        <f>Cal_CO2!BF12</f>
        <v>-47567939407414.508</v>
      </c>
      <c r="AG2" s="5">
        <f>Cal_CO2!BG12</f>
        <v>-47601504635149.313</v>
      </c>
      <c r="AH2" s="5">
        <f>Cal_CO2!BH12</f>
        <v>-47635069862884.109</v>
      </c>
      <c r="AI2" s="5">
        <f>Cal_CO2!BI12</f>
        <v>-47668635090618.906</v>
      </c>
      <c r="AJ2" s="5">
        <f>Cal_CO2!BJ12</f>
        <v>-47702200318353.711</v>
      </c>
      <c r="AK2" s="5">
        <f>Cal_CO2!BK12</f>
        <v>-47735765546088.5</v>
      </c>
    </row>
    <row r="3" spans="1:37">
      <c r="A3" s="4" t="s">
        <v>6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</row>
    <row r="4" spans="1:37">
      <c r="A4" s="4" t="s">
        <v>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</row>
    <row r="5" spans="1:37">
      <c r="A5" s="4" t="s">
        <v>8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6" spans="1:37">
      <c r="A6" s="4" t="s">
        <v>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</row>
    <row r="7" spans="1:37">
      <c r="A7" s="4" t="s">
        <v>10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37">
      <c r="A8" s="4" t="s">
        <v>11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1:37">
      <c r="A9" s="4" t="s">
        <v>12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</row>
    <row r="10" spans="1:37">
      <c r="A10" s="4" t="s">
        <v>13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37">
      <c r="A11" s="4" t="s">
        <v>14</v>
      </c>
      <c r="B11" s="5">
        <f>Cal!G3*10^12</f>
        <v>310000000000</v>
      </c>
      <c r="C11" s="5">
        <f>Cal!H3*10^12</f>
        <v>300000000000</v>
      </c>
      <c r="D11" s="5">
        <f>Cal!I3*10^12</f>
        <v>280000000000</v>
      </c>
      <c r="E11" s="5">
        <f>Cal!J3*10^12</f>
        <v>280000000000</v>
      </c>
      <c r="F11" s="5">
        <f>Cal!K3*10^12</f>
        <v>265000000000.00058</v>
      </c>
      <c r="G11" s="5">
        <f>F11</f>
        <v>265000000000.00058</v>
      </c>
      <c r="H11" s="5">
        <f t="shared" ref="H11:AK11" si="0">G11</f>
        <v>265000000000.00058</v>
      </c>
      <c r="I11" s="5">
        <f t="shared" si="0"/>
        <v>265000000000.00058</v>
      </c>
      <c r="J11" s="5">
        <f t="shared" si="0"/>
        <v>265000000000.00058</v>
      </c>
      <c r="K11" s="5">
        <f t="shared" si="0"/>
        <v>265000000000.00058</v>
      </c>
      <c r="L11" s="5">
        <f t="shared" si="0"/>
        <v>265000000000.00058</v>
      </c>
      <c r="M11" s="5">
        <f t="shared" si="0"/>
        <v>265000000000.00058</v>
      </c>
      <c r="N11" s="5">
        <f t="shared" si="0"/>
        <v>265000000000.00058</v>
      </c>
      <c r="O11" s="5">
        <f t="shared" si="0"/>
        <v>265000000000.00058</v>
      </c>
      <c r="P11" s="5">
        <f t="shared" si="0"/>
        <v>265000000000.00058</v>
      </c>
      <c r="Q11" s="5">
        <f t="shared" si="0"/>
        <v>265000000000.00058</v>
      </c>
      <c r="R11" s="5">
        <f t="shared" si="0"/>
        <v>265000000000.00058</v>
      </c>
      <c r="S11" s="5">
        <f t="shared" si="0"/>
        <v>265000000000.00058</v>
      </c>
      <c r="T11" s="5">
        <f t="shared" si="0"/>
        <v>265000000000.00058</v>
      </c>
      <c r="U11" s="5">
        <f t="shared" si="0"/>
        <v>265000000000.00058</v>
      </c>
      <c r="V11" s="5">
        <f t="shared" si="0"/>
        <v>265000000000.00058</v>
      </c>
      <c r="W11" s="5">
        <f t="shared" si="0"/>
        <v>265000000000.00058</v>
      </c>
      <c r="X11" s="5">
        <f t="shared" si="0"/>
        <v>265000000000.00058</v>
      </c>
      <c r="Y11" s="5">
        <f t="shared" si="0"/>
        <v>265000000000.00058</v>
      </c>
      <c r="Z11" s="5">
        <f t="shared" si="0"/>
        <v>265000000000.00058</v>
      </c>
      <c r="AA11" s="5">
        <f t="shared" si="0"/>
        <v>265000000000.00058</v>
      </c>
      <c r="AB11" s="5">
        <f t="shared" si="0"/>
        <v>265000000000.00058</v>
      </c>
      <c r="AC11" s="5">
        <f t="shared" si="0"/>
        <v>265000000000.00058</v>
      </c>
      <c r="AD11" s="5">
        <f t="shared" si="0"/>
        <v>265000000000.00058</v>
      </c>
      <c r="AE11" s="5">
        <f t="shared" si="0"/>
        <v>265000000000.00058</v>
      </c>
      <c r="AF11" s="5">
        <f t="shared" si="0"/>
        <v>265000000000.00058</v>
      </c>
      <c r="AG11" s="5">
        <f t="shared" si="0"/>
        <v>265000000000.00058</v>
      </c>
      <c r="AH11" s="5">
        <f t="shared" si="0"/>
        <v>265000000000.00058</v>
      </c>
      <c r="AI11" s="5">
        <f t="shared" si="0"/>
        <v>265000000000.00058</v>
      </c>
      <c r="AJ11" s="5">
        <f t="shared" si="0"/>
        <v>265000000000.00058</v>
      </c>
      <c r="AK11" s="5">
        <f t="shared" si="0"/>
        <v>265000000000.00058</v>
      </c>
    </row>
    <row r="12" spans="1:37">
      <c r="A12" s="4" t="s">
        <v>15</v>
      </c>
      <c r="B12" s="5">
        <f>Cal!G4*10^12</f>
        <v>45000000000</v>
      </c>
      <c r="C12" s="5">
        <f>Cal!H4*10^12</f>
        <v>78000000000</v>
      </c>
      <c r="D12" s="5">
        <f>Cal!I4*10^12</f>
        <v>76000000000</v>
      </c>
      <c r="E12" s="5">
        <f>Cal!J4*10^12</f>
        <v>62000000000</v>
      </c>
      <c r="F12" s="5">
        <f>Cal!K4*10^12</f>
        <v>77500000000.000565</v>
      </c>
      <c r="G12" s="5">
        <f>F12</f>
        <v>77500000000.000565</v>
      </c>
      <c r="H12" s="5">
        <f t="shared" ref="H12:AK12" si="1">G12</f>
        <v>77500000000.000565</v>
      </c>
      <c r="I12" s="5">
        <f t="shared" si="1"/>
        <v>77500000000.000565</v>
      </c>
      <c r="J12" s="5">
        <f t="shared" si="1"/>
        <v>77500000000.000565</v>
      </c>
      <c r="K12" s="5">
        <f t="shared" si="1"/>
        <v>77500000000.000565</v>
      </c>
      <c r="L12" s="5">
        <f t="shared" si="1"/>
        <v>77500000000.000565</v>
      </c>
      <c r="M12" s="5">
        <f t="shared" si="1"/>
        <v>77500000000.000565</v>
      </c>
      <c r="N12" s="5">
        <f t="shared" si="1"/>
        <v>77500000000.000565</v>
      </c>
      <c r="O12" s="5">
        <f t="shared" si="1"/>
        <v>77500000000.000565</v>
      </c>
      <c r="P12" s="5">
        <f t="shared" si="1"/>
        <v>77500000000.000565</v>
      </c>
      <c r="Q12" s="5">
        <f t="shared" si="1"/>
        <v>77500000000.000565</v>
      </c>
      <c r="R12" s="5">
        <f t="shared" si="1"/>
        <v>77500000000.000565</v>
      </c>
      <c r="S12" s="5">
        <f t="shared" si="1"/>
        <v>77500000000.000565</v>
      </c>
      <c r="T12" s="5">
        <f t="shared" si="1"/>
        <v>77500000000.000565</v>
      </c>
      <c r="U12" s="5">
        <f t="shared" si="1"/>
        <v>77500000000.000565</v>
      </c>
      <c r="V12" s="5">
        <f t="shared" si="1"/>
        <v>77500000000.000565</v>
      </c>
      <c r="W12" s="5">
        <f t="shared" si="1"/>
        <v>77500000000.000565</v>
      </c>
      <c r="X12" s="5">
        <f t="shared" si="1"/>
        <v>77500000000.000565</v>
      </c>
      <c r="Y12" s="5">
        <f t="shared" si="1"/>
        <v>77500000000.000565</v>
      </c>
      <c r="Z12" s="5">
        <f t="shared" si="1"/>
        <v>77500000000.000565</v>
      </c>
      <c r="AA12" s="5">
        <f t="shared" si="1"/>
        <v>77500000000.000565</v>
      </c>
      <c r="AB12" s="5">
        <f t="shared" si="1"/>
        <v>77500000000.000565</v>
      </c>
      <c r="AC12" s="5">
        <f t="shared" si="1"/>
        <v>77500000000.000565</v>
      </c>
      <c r="AD12" s="5">
        <f t="shared" si="1"/>
        <v>77500000000.000565</v>
      </c>
      <c r="AE12" s="5">
        <f t="shared" si="1"/>
        <v>77500000000.000565</v>
      </c>
      <c r="AF12" s="5">
        <f t="shared" si="1"/>
        <v>77500000000.000565</v>
      </c>
      <c r="AG12" s="5">
        <f t="shared" si="1"/>
        <v>77500000000.000565</v>
      </c>
      <c r="AH12" s="5">
        <f t="shared" si="1"/>
        <v>77500000000.000565</v>
      </c>
      <c r="AI12" s="5">
        <f t="shared" si="1"/>
        <v>77500000000.000565</v>
      </c>
      <c r="AJ12" s="5">
        <f t="shared" si="1"/>
        <v>77500000000.000565</v>
      </c>
      <c r="AK12" s="5">
        <f t="shared" si="1"/>
        <v>77500000000.000565</v>
      </c>
    </row>
    <row r="13" spans="1:37">
      <c r="A13" s="4" t="s">
        <v>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About</vt:lpstr>
      <vt:lpstr>GHG</vt:lpstr>
      <vt:lpstr>N2OfromAgriland</vt:lpstr>
      <vt:lpstr>Cal_CO2</vt:lpstr>
      <vt:lpstr>Cal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2015-08-06T00:31:42Z</dcterms:created>
  <dcterms:modified xsi:type="dcterms:W3CDTF">2021-09-23T00:26:40Z</dcterms:modified>
</cp:coreProperties>
</file>