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RevisionComplete\land\PLANAbPiaSY\"/>
    </mc:Choice>
  </mc:AlternateContent>
  <xr:revisionPtr revIDLastSave="0" documentId="13_ncr:1_{4D636374-7648-4A6E-9D4B-EA308D712556}" xr6:coauthVersionLast="47" xr6:coauthVersionMax="47" xr10:uidLastSave="{00000000-0000-0000-0000-000000000000}"/>
  <bookViews>
    <workbookView xWindow="15410" yWindow="110" windowWidth="22630" windowHeight="20520" activeTab="2" xr2:uid="{00000000-000D-0000-FFFF-FFFF00000000}"/>
  </bookViews>
  <sheets>
    <sheet name="About" sheetId="1" r:id="rId1"/>
    <sheet name="Aff Ref" sheetId="5" r:id="rId2"/>
    <sheet name="Set Asides" sheetId="6" r:id="rId3"/>
    <sheet name="Avoided Def" sheetId="7" r:id="rId4"/>
    <sheet name="Impr Forest Mgmt" sheetId="9" r:id="rId5"/>
    <sheet name="Forest Restoration" sheetId="10" r:id="rId6"/>
    <sheet name="PLANAbPiaSY" sheetId="3" r:id="rId7"/>
  </sheets>
  <definedNames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9" l="1"/>
  <c r="A18" i="9"/>
  <c r="B7" i="10"/>
  <c r="A13" i="10" s="1"/>
  <c r="A14" i="10" s="1"/>
  <c r="A15" i="10" s="1"/>
  <c r="C7" i="3" l="1"/>
  <c r="O7" i="3"/>
  <c r="AA7" i="3"/>
  <c r="D7" i="3"/>
  <c r="P7" i="3"/>
  <c r="AB7" i="3"/>
  <c r="T7" i="3"/>
  <c r="J7" i="3"/>
  <c r="L7" i="3"/>
  <c r="N7" i="3"/>
  <c r="E7" i="3"/>
  <c r="Q7" i="3"/>
  <c r="AC7" i="3"/>
  <c r="S7" i="3"/>
  <c r="AF7" i="3"/>
  <c r="U7" i="3"/>
  <c r="V7" i="3"/>
  <c r="AI7" i="3"/>
  <c r="X7" i="3"/>
  <c r="F7" i="3"/>
  <c r="R7" i="3"/>
  <c r="AD7" i="3"/>
  <c r="AE7" i="3"/>
  <c r="I7" i="3"/>
  <c r="AG7" i="3"/>
  <c r="W7" i="3"/>
  <c r="M7" i="3"/>
  <c r="G7" i="3"/>
  <c r="AH7" i="3"/>
  <c r="AJ7" i="3"/>
  <c r="Z7" i="3"/>
  <c r="H7" i="3"/>
  <c r="K7" i="3"/>
  <c r="Y7" i="3"/>
  <c r="B7" i="3"/>
  <c r="A7" i="7"/>
  <c r="A20" i="9" l="1"/>
  <c r="D4" i="3" s="1"/>
  <c r="E8" i="9"/>
  <c r="A17" i="9" s="1"/>
  <c r="G4" i="3" l="1"/>
  <c r="I4" i="3"/>
  <c r="J4" i="3"/>
  <c r="U4" i="3"/>
  <c r="AG4" i="3"/>
  <c r="K4" i="3"/>
  <c r="AH4" i="3"/>
  <c r="AF4" i="3"/>
  <c r="T4" i="3"/>
  <c r="AI4" i="3"/>
  <c r="Y4" i="3"/>
  <c r="W4" i="3"/>
  <c r="AE4" i="3"/>
  <c r="AC4" i="3"/>
  <c r="AJ4" i="3"/>
  <c r="X4" i="3"/>
  <c r="S4" i="3"/>
  <c r="Q4" i="3"/>
  <c r="L4" i="3"/>
  <c r="N4" i="3"/>
  <c r="AB4" i="3"/>
  <c r="F4" i="3"/>
  <c r="Z4" i="3"/>
  <c r="R4" i="3"/>
  <c r="C4" i="3"/>
  <c r="M4" i="3"/>
  <c r="E4" i="3"/>
  <c r="AD4" i="3"/>
  <c r="AA4" i="3"/>
  <c r="B4" i="3"/>
  <c r="V4" i="3"/>
  <c r="H4" i="3"/>
  <c r="P4" i="3"/>
  <c r="O4" i="3"/>
  <c r="B5" i="3"/>
  <c r="C5" i="3" l="1"/>
  <c r="D5" i="3"/>
  <c r="P5" i="3"/>
  <c r="AB5" i="3"/>
  <c r="X5" i="3"/>
  <c r="N5" i="3"/>
  <c r="AA5" i="3"/>
  <c r="E5" i="3"/>
  <c r="Q5" i="3"/>
  <c r="AC5" i="3"/>
  <c r="S5" i="3"/>
  <c r="AE5" i="3"/>
  <c r="H5" i="3"/>
  <c r="U5" i="3"/>
  <c r="V5" i="3"/>
  <c r="AH5" i="3"/>
  <c r="K5" i="3"/>
  <c r="AJ5" i="3"/>
  <c r="M5" i="3"/>
  <c r="Z5" i="3"/>
  <c r="O5" i="3"/>
  <c r="F5" i="3"/>
  <c r="R5" i="3"/>
  <c r="AD5" i="3"/>
  <c r="G5" i="3"/>
  <c r="T5" i="3"/>
  <c r="AF5" i="3"/>
  <c r="I5" i="3"/>
  <c r="AG5" i="3"/>
  <c r="J5" i="3"/>
  <c r="W5" i="3"/>
  <c r="AI5" i="3"/>
  <c r="L5" i="3"/>
  <c r="Y5" i="3"/>
  <c r="B7" i="6" l="1"/>
  <c r="B10" i="6" s="1"/>
  <c r="B7" i="5"/>
  <c r="A16" i="5" s="1"/>
  <c r="A17" i="5" l="1"/>
  <c r="A18" i="5" s="1"/>
  <c r="A19" i="5" s="1"/>
  <c r="C2" i="3"/>
  <c r="AH2" i="3" l="1"/>
  <c r="AD2" i="3"/>
  <c r="Z2" i="3"/>
  <c r="V2" i="3"/>
  <c r="R2" i="3"/>
  <c r="N2" i="3"/>
  <c r="J2" i="3"/>
  <c r="F2" i="3"/>
  <c r="B2" i="3"/>
  <c r="AG2" i="3"/>
  <c r="AC2" i="3"/>
  <c r="Y2" i="3"/>
  <c r="U2" i="3"/>
  <c r="Q2" i="3"/>
  <c r="M2" i="3"/>
  <c r="I2" i="3"/>
  <c r="E2" i="3"/>
  <c r="AJ2" i="3"/>
  <c r="AF2" i="3"/>
  <c r="AB2" i="3"/>
  <c r="X2" i="3"/>
  <c r="T2" i="3"/>
  <c r="P2" i="3"/>
  <c r="L2" i="3"/>
  <c r="H2" i="3"/>
  <c r="D2" i="3"/>
  <c r="AI2" i="3"/>
  <c r="AE2" i="3"/>
  <c r="AA2" i="3"/>
  <c r="W2" i="3"/>
  <c r="S2" i="3"/>
  <c r="O2" i="3"/>
  <c r="K2" i="3"/>
  <c r="G2" i="3"/>
  <c r="D3" i="3" l="1"/>
  <c r="H3" i="3"/>
  <c r="L3" i="3"/>
  <c r="P3" i="3"/>
  <c r="T3" i="3"/>
  <c r="X3" i="3"/>
  <c r="AB3" i="3"/>
  <c r="AF3" i="3"/>
  <c r="AJ3" i="3"/>
  <c r="E3" i="3"/>
  <c r="I3" i="3"/>
  <c r="M3" i="3"/>
  <c r="Q3" i="3"/>
  <c r="U3" i="3"/>
  <c r="Y3" i="3"/>
  <c r="AC3" i="3"/>
  <c r="AG3" i="3"/>
  <c r="B3" i="3"/>
  <c r="F3" i="3"/>
  <c r="J3" i="3"/>
  <c r="N3" i="3"/>
  <c r="R3" i="3"/>
  <c r="V3" i="3"/>
  <c r="Z3" i="3"/>
  <c r="AD3" i="3"/>
  <c r="AH3" i="3"/>
  <c r="C3" i="3"/>
  <c r="G3" i="3"/>
  <c r="K3" i="3"/>
  <c r="O3" i="3"/>
  <c r="S3" i="3"/>
  <c r="W3" i="3"/>
  <c r="AA3" i="3"/>
  <c r="AE3" i="3"/>
  <c r="AI3" i="3"/>
</calcChain>
</file>

<file path=xl/sharedStrings.xml><?xml version="1.0" encoding="utf-8"?>
<sst xmlns="http://schemas.openxmlformats.org/spreadsheetml/2006/main" count="162" uniqueCount="100">
  <si>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</si>
  <si>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</si>
  <si>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</si>
  <si>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</si>
  <si>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</si>
  <si>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</si>
  <si>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</si>
  <si>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</si>
  <si>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Potential Land Area (acres/year)</t>
  </si>
  <si>
    <t>Hectare Available for Afforestation</t>
    <phoneticPr fontId="5" type="noConversion"/>
  </si>
  <si>
    <t>Korea Forest Service</t>
  </si>
  <si>
    <t>https://www.forest.go.kr/kfsweb/cop/bbs/selectBoardList.do?bbsId=BBSMSTR_1064&amp;mn=NKFS_04_05_09</t>
    <phoneticPr fontId="5" type="noConversion"/>
  </si>
  <si>
    <t>Reforestation</t>
    <phoneticPr fontId="5" type="noConversion"/>
  </si>
  <si>
    <t>Annual Hectarage Cut</t>
    <phoneticPr fontId="5" type="noConversion"/>
  </si>
  <si>
    <t>Hectares Available for Afforestation and Reforestation</t>
    <phoneticPr fontId="5" type="noConversion"/>
  </si>
  <si>
    <t>조림현황</t>
    <phoneticPr fontId="5" type="noConversion"/>
  </si>
  <si>
    <t>ha</t>
    <phoneticPr fontId="5" type="noConversion"/>
  </si>
  <si>
    <t/>
  </si>
  <si>
    <t>조림면적</t>
  </si>
  <si>
    <t>산림복원현황</t>
    <phoneticPr fontId="5" type="noConversion"/>
  </si>
  <si>
    <t>복원면적</t>
    <phoneticPr fontId="5" type="noConversion"/>
  </si>
  <si>
    <t>조림면적 평균</t>
    <phoneticPr fontId="5" type="noConversion"/>
  </si>
  <si>
    <t>2015-2019</t>
    <phoneticPr fontId="5" type="noConversion"/>
  </si>
  <si>
    <t>복원면적 평균</t>
    <phoneticPr fontId="5" type="noConversion"/>
  </si>
  <si>
    <t>국토면적</t>
    <phoneticPr fontId="5" type="noConversion"/>
  </si>
  <si>
    <t>산림면적</t>
    <phoneticPr fontId="5" type="noConversion"/>
  </si>
  <si>
    <t>Hectares Available Annually for Conversion</t>
    <phoneticPr fontId="5" type="noConversion"/>
  </si>
  <si>
    <t>acre</t>
    <phoneticPr fontId="5" type="noConversion"/>
  </si>
  <si>
    <t>벌채면적</t>
    <phoneticPr fontId="5" type="noConversion"/>
  </si>
  <si>
    <t>Potential Annual Avoided Deforestation</t>
    <phoneticPr fontId="5" type="noConversion"/>
  </si>
  <si>
    <t>가정치</t>
    <phoneticPr fontId="5" type="noConversion"/>
  </si>
  <si>
    <t>불법 산림 훼손 방지 정책</t>
    <phoneticPr fontId="5" type="noConversion"/>
  </si>
  <si>
    <t>피해면적</t>
    <phoneticPr fontId="5" type="noConversion"/>
  </si>
  <si>
    <t>Note</t>
    <phoneticPr fontId="5" type="noConversion"/>
  </si>
  <si>
    <t>북부지방산림청 산림사범수사팀 사회적 이슈, 기획수사 등 추진을 18년부터 실시</t>
    <phoneticPr fontId="5" type="noConversion"/>
  </si>
  <si>
    <t>Page 2-5, 8-18</t>
    <phoneticPr fontId="5" type="noConversion"/>
  </si>
  <si>
    <t>Avoid Deforestation</t>
    <phoneticPr fontId="5" type="noConversion"/>
  </si>
  <si>
    <t>m^3/ha</t>
    <phoneticPr fontId="5" type="noConversion"/>
  </si>
  <si>
    <t>전국</t>
    <phoneticPr fontId="5" type="noConversion"/>
  </si>
  <si>
    <t>국유림</t>
    <phoneticPr fontId="5" type="noConversion"/>
  </si>
  <si>
    <t>공유림</t>
    <phoneticPr fontId="5" type="noConversion"/>
  </si>
  <si>
    <t>사유림</t>
    <phoneticPr fontId="5" type="noConversion"/>
  </si>
  <si>
    <t>Page 71</t>
    <phoneticPr fontId="5" type="noConversion"/>
  </si>
  <si>
    <t>합계</t>
    <phoneticPr fontId="5" type="noConversion"/>
  </si>
  <si>
    <t>Impr Forest Mgmt</t>
  </si>
  <si>
    <t>면적</t>
    <phoneticPr fontId="5" type="noConversion"/>
  </si>
  <si>
    <t>소유별 산림현황</t>
    <phoneticPr fontId="5" type="noConversion"/>
  </si>
  <si>
    <t>thousands ha</t>
    <phoneticPr fontId="5" type="noConversion"/>
  </si>
  <si>
    <t>Fraction Achievable Each Year</t>
  </si>
  <si>
    <t>전체 산림 면적 대비 사유림의 면적 비율</t>
    <phoneticPr fontId="5" type="noConversion"/>
  </si>
  <si>
    <t>https://www.forest.go.kr/kfsweb/cmm/fms/FileDown.do;jsessionid=k0fYVVAkp86itw1OwAmg93ZoLZiXXBkCMdutsOmQygvzZbFRJYE99JLIVnbWrKh1.frswas01_servlet_engine5?atchFileId=FILE_000000020048257&amp;fileSn=0&amp;dwldHistYn=N&amp;bbsId=BBSMSTR_1069</t>
    <phoneticPr fontId="5" type="noConversion"/>
  </si>
  <si>
    <t>https://www.forest.go.kr/kfsweb/cop/bbs/selectBoardArticle.do?nttId=3123376&amp;bbsId=BBSMSTR_1016&amp;pageIndex=1&amp;pageUnit=10&amp;searchtitle=title&amp;searchcont=&amp;searchkey=&amp;searchwriter=&amp;searchdept=&amp;searchWrd=%ec%82%b0%eb%a6%bc%ec%9e%90%ec%9b%90&amp;ctgryLrcls=&amp;ctgryMdcls=&amp;ctgrySmcls=&amp;ntcStartDt=&amp;ntcEndDt=&amp;orgId=&amp;mn=NKFS_04_05_10&amp;component=</t>
    <phoneticPr fontId="5" type="noConversion"/>
  </si>
  <si>
    <t>Notes</t>
    <phoneticPr fontId="5" type="noConversion"/>
  </si>
  <si>
    <t>Aff Ref</t>
    <phoneticPr fontId="5" type="noConversion"/>
  </si>
  <si>
    <t>Unit</t>
    <phoneticPr fontId="5" type="noConversion"/>
  </si>
  <si>
    <t>Unit:</t>
    <phoneticPr fontId="5" type="noConversion"/>
  </si>
  <si>
    <t>Set Asides</t>
    <phoneticPr fontId="5" type="noConversion"/>
  </si>
  <si>
    <t>Avoided Def</t>
    <phoneticPr fontId="5" type="noConversion"/>
  </si>
  <si>
    <t>소유별 평균임목축적 현황</t>
    <phoneticPr fontId="5" type="noConversion"/>
  </si>
  <si>
    <t>2018년과 2019년 사이의 피해면적의 감소 (1463-&gt;895)는 초기값이라 생각하고 제외함</t>
    <phoneticPr fontId="5" type="noConversion"/>
  </si>
  <si>
    <t>피해면적은 점차 수렴할 것으로 생각하여 2019, 2020년 데이터의 평균으로 가정치 산출</t>
    <phoneticPr fontId="5" type="noConversion"/>
  </si>
  <si>
    <t>Impr Forest Mgmt</t>
    <phoneticPr fontId="5" type="noConversion"/>
  </si>
  <si>
    <t>Hectares Available for Forest Restoration</t>
    <phoneticPr fontId="5" type="noConversion"/>
  </si>
  <si>
    <t>매년 숲으로 복원될 면적</t>
    <phoneticPr fontId="5" type="noConversion"/>
  </si>
  <si>
    <t>ha/yr</t>
    <phoneticPr fontId="5" type="noConversion"/>
  </si>
  <si>
    <t>acres/yr</t>
    <phoneticPr fontId="5" type="noConversion"/>
  </si>
  <si>
    <t>https://www.index.go.kr/potal/stts/idxMain/selectPoSttsIdxSearch.do?idx_cd=1304&amp;stts_cd=130404&amp;freq=Y</t>
    <phoneticPr fontId="5" type="noConversion"/>
  </si>
  <si>
    <t>소유별 숲가꾸기 실적</t>
    <phoneticPr fontId="5" type="noConversion"/>
  </si>
  <si>
    <t>합계</t>
  </si>
  <si>
    <t>국유림</t>
  </si>
  <si>
    <t>민유림</t>
  </si>
  <si>
    <t>사유림 중 숲가꾸기 면적 비율</t>
    <phoneticPr fontId="5" type="noConversion"/>
  </si>
  <si>
    <t>Annual forest staticstics (2020)</t>
    <phoneticPr fontId="5" type="noConversion"/>
  </si>
  <si>
    <t>Page 222, Afforestation by Ownership</t>
    <phoneticPr fontId="5" type="noConversion"/>
  </si>
  <si>
    <t>Land area of South Korea</t>
    <phoneticPr fontId="5" type="noConversion"/>
  </si>
  <si>
    <t>Page 22, Land use</t>
    <phoneticPr fontId="5" type="noConversion"/>
  </si>
  <si>
    <t>Page 206, Reforestation statistics</t>
    <phoneticPr fontId="5" type="noConversion"/>
  </si>
  <si>
    <t>Page 310, Logging permits</t>
    <phoneticPr fontId="5" type="noConversion"/>
  </si>
  <si>
    <t>Comprehensive measures to prevent illegal deforestation (2021)</t>
    <phoneticPr fontId="5" type="noConversion"/>
  </si>
  <si>
    <t>Forest resources in South Korea (2011-2015)</t>
    <phoneticPr fontId="5" type="noConversion"/>
  </si>
  <si>
    <t>Forest status</t>
    <phoneticPr fontId="5" type="noConversion"/>
  </si>
  <si>
    <t>Converted hectar to acre</t>
    <phoneticPr fontId="5" type="noConversion"/>
  </si>
  <si>
    <t>Reforestation rate per annum</t>
    <phoneticPr fontId="5" type="noConversion"/>
  </si>
  <si>
    <t>Forest management in Korea is largely divided into afforestation and forest management. Afforestation is the act of artificially creating a forest, such as sowing seeds or planting trees.</t>
    <phoneticPr fontId="5" type="noConversion"/>
  </si>
  <si>
    <t>On the other hand, reforestation refers to continuous management after reforestation or to increase the level of the forest.</t>
    <phoneticPr fontId="5" type="noConversion"/>
  </si>
  <si>
    <t>Therefore, the figure representing the area converted to forest only reflects the area of reforestation.</t>
    <phoneticPr fontId="5" type="noConversion"/>
  </si>
  <si>
    <t>Currently, many forests in Korea were created in 1970-1980, and the Korea Forest Service judged that the CO2 absorption rate of forests older than 30 years was low.</t>
    <phoneticPr fontId="5" type="noConversion"/>
  </si>
  <si>
    <t>In order to increase the carbon absorption rate of forests, the 'Project for Improving the Basic Structure' has been established.</t>
    <phoneticPr fontId="5" type="noConversion"/>
  </si>
  <si>
    <t>Therefore, we assumed that the reduction rate of deforestation in Korea was zero.</t>
    <phoneticPr fontId="5" type="noConversion"/>
  </si>
  <si>
    <t>Among the illegally converted mountainous land, illegal conversion of agricultural land, agricultural road, forest road, and residential land development are common.</t>
    <phoneticPr fontId="5" type="noConversion"/>
  </si>
  <si>
    <t>The amount of CO2 absorption can be reduced by the illegal conversions of mountainous areas.</t>
    <phoneticPr fontId="5" type="noConversion"/>
  </si>
  <si>
    <t>Details of that assumption are written in the Avoided Def Sheet.</t>
    <phoneticPr fontId="5" type="noConversion"/>
  </si>
  <si>
    <t>In addition, we calculated the assumption value because it was thought to be meaningful to prevent illegal mountain land conversion and damage through policies.</t>
    <phoneticPr fontId="5" type="noConversion"/>
  </si>
  <si>
    <t>This is data reflecting forest care during forest management in Korea.</t>
    <phoneticPr fontId="5" type="noConversion"/>
  </si>
  <si>
    <t>By comparing the data on the forestry accumulation between national and private forests, it was assumed that national forests had higher economic value, and that they were well managed.</t>
    <phoneticPr fontId="5" type="noConversion"/>
  </si>
  <si>
    <t>Logging permits</t>
    <phoneticPr fontId="5" type="noConversion"/>
  </si>
  <si>
    <t>Average logging area (per year)</t>
    <phoneticPr fontId="5" type="noConversion"/>
  </si>
  <si>
    <t>logging area / forest area</t>
    <phoneticPr fontId="5" type="noConversion"/>
  </si>
  <si>
    <t>logging reduction rate</t>
    <phoneticPr fontId="5" type="noConversion"/>
  </si>
  <si>
    <t>assumed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</si>
</sst>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76" formatCode="0.000"/>
    <numFmt numFmtId="177" formatCode="_-* #,##0.00_-;\-* #,##0.00_-;_-* &quot;-&quot;_-;_-@_-"/>
    <numFmt numFmtId="178" formatCode="0.0"/>
    <numFmt numFmtId="179" formatCode="_-* #,##0.0000_-;\-* #,##0.0000_-;_-* &quot;-&quot;??_-;_-@_-"/>
    <numFmt numFmtId="180" formatCode="_-* #,##0.0_-;\-* #,##0.0_-;_-* &quot;-&quot;_-;_-@_-"/>
  </numFmts>
  <fonts count="12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0" fontId="1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/>
    <xf numFmtId="11" fontId="0" fillId="0" borderId="0" xfId="0" applyNumberFormat="1"/>
    <xf numFmtId="0" fontId="4" fillId="0" borderId="0" xfId="0" applyFont="1" applyAlignment="1">
      <alignment horizontal="left"/>
    </xf>
    <xf numFmtId="0" fontId="3" fillId="0" borderId="0" xfId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177" fontId="6" fillId="0" borderId="1" xfId="2" applyNumberFormat="1" applyFont="1" applyBorder="1" applyAlignment="1">
      <alignment horizontal="right" vertical="center"/>
    </xf>
    <xf numFmtId="176" fontId="6" fillId="0" borderId="0" xfId="0" applyNumberFormat="1" applyFont="1"/>
    <xf numFmtId="1" fontId="6" fillId="0" borderId="0" xfId="0" applyNumberFormat="1" applyFont="1"/>
    <xf numFmtId="4" fontId="6" fillId="0" borderId="0" xfId="0" applyNumberFormat="1" applyFont="1"/>
    <xf numFmtId="11" fontId="4" fillId="0" borderId="0" xfId="0" applyNumberFormat="1" applyFont="1"/>
    <xf numFmtId="41" fontId="6" fillId="0" borderId="0" xfId="2" applyNumberFormat="1" applyFont="1" applyAlignment="1"/>
    <xf numFmtId="2" fontId="6" fillId="0" borderId="0" xfId="0" applyNumberFormat="1" applyFont="1"/>
    <xf numFmtId="178" fontId="6" fillId="0" borderId="0" xfId="0" applyNumberFormat="1" applyFont="1"/>
    <xf numFmtId="0" fontId="8" fillId="0" borderId="0" xfId="0" applyFont="1"/>
    <xf numFmtId="41" fontId="6" fillId="0" borderId="1" xfId="2" applyNumberFormat="1" applyFont="1" applyBorder="1" applyAlignment="1">
      <alignment horizontal="right" vertical="center"/>
    </xf>
    <xf numFmtId="41" fontId="0" fillId="0" borderId="0" xfId="0" applyNumberFormat="1"/>
    <xf numFmtId="9" fontId="0" fillId="0" borderId="0" xfId="0" applyNumberFormat="1" applyFill="1"/>
    <xf numFmtId="10" fontId="6" fillId="2" borderId="0" xfId="0" applyNumberFormat="1" applyFont="1" applyFill="1"/>
    <xf numFmtId="43" fontId="0" fillId="0" borderId="0" xfId="0" applyNumberFormat="1"/>
    <xf numFmtId="180" fontId="6" fillId="0" borderId="1" xfId="2" applyNumberFormat="1" applyFont="1" applyBorder="1" applyAlignment="1">
      <alignment horizontal="right" vertical="center"/>
    </xf>
    <xf numFmtId="41" fontId="6" fillId="5" borderId="1" xfId="2" applyNumberFormat="1" applyFont="1" applyFill="1" applyBorder="1" applyAlignment="1">
      <alignment horizontal="right" vertical="center"/>
    </xf>
    <xf numFmtId="0" fontId="3" fillId="0" borderId="0" xfId="1"/>
    <xf numFmtId="10" fontId="0" fillId="0" borderId="0" xfId="0" applyNumberFormat="1" applyFill="1"/>
    <xf numFmtId="0" fontId="4" fillId="3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6" fillId="0" borderId="0" xfId="0" quotePrefix="1" applyFont="1"/>
    <xf numFmtId="0" fontId="6" fillId="6" borderId="0" xfId="0" applyFont="1" applyFill="1"/>
    <xf numFmtId="0" fontId="0" fillId="0" borderId="0" xfId="0" applyFill="1"/>
    <xf numFmtId="11" fontId="0" fillId="6" borderId="0" xfId="0" applyNumberFormat="1" applyFill="1"/>
    <xf numFmtId="0" fontId="0" fillId="6" borderId="0" xfId="0" applyFill="1"/>
    <xf numFmtId="179" fontId="0" fillId="6" borderId="0" xfId="0" applyNumberFormat="1" applyFill="1"/>
    <xf numFmtId="0" fontId="9" fillId="3" borderId="2" xfId="3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41" fontId="0" fillId="0" borderId="2" xfId="2" applyFont="1" applyBorder="1" applyAlignment="1"/>
    <xf numFmtId="43" fontId="11" fillId="5" borderId="0" xfId="0" applyNumberFormat="1" applyFont="1" applyFill="1"/>
    <xf numFmtId="41" fontId="0" fillId="0" borderId="0" xfId="2" applyFont="1" applyAlignment="1"/>
  </cellXfs>
  <cellStyles count="4">
    <cellStyle name="쉼표 [0]" xfId="2" builtinId="6"/>
    <cellStyle name="표준" xfId="0" builtinId="0"/>
    <cellStyle name="표준 2" xfId="3" xr:uid="{1B11B79B-1EF7-445A-B731-8AE2AF5AAF52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rest.go.kr/kfsweb/cop/bbs/selectBoardList.do?bbsId=BBSMSTR_1064&amp;mn=NKFS_04_05_0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forest.go.kr/kfsweb/cop/bbs/selectBoardList.do?bbsId=BBSMSTR_1064&amp;mn=NKFS_04_05_09" TargetMode="External"/><Relationship Id="rId1" Type="http://schemas.openxmlformats.org/officeDocument/2006/relationships/hyperlink" Target="https://www.forest.go.kr/kfsweb/cop/bbs/selectBoardList.do?bbsId=BBSMSTR_1064&amp;mn=NKFS_04_05_09" TargetMode="External"/><Relationship Id="rId6" Type="http://schemas.openxmlformats.org/officeDocument/2006/relationships/hyperlink" Target="https://www.index.go.kr/potal/stts/idxMain/selectPoSttsIdxSearch.do?idx_cd=1304&amp;stts_cd=130404&amp;freq=Y" TargetMode="External"/><Relationship Id="rId5" Type="http://schemas.openxmlformats.org/officeDocument/2006/relationships/hyperlink" Target="https://www.forest.go.kr/kfsweb/cop/bbs/selectBoardArticle.do?nttId=3123376&amp;bbsId=BBSMSTR_1016&amp;pageIndex=1&amp;pageUnit=10&amp;searchtitle=title&amp;searchcont=&amp;searchkey=&amp;searchwriter=&amp;searchdept=&amp;searchWrd=%ec%82%b0%eb%a6%bc%ec%9e%90%ec%9b%90&amp;ctgryLrcls=&amp;ctgryMdcls=&amp;ctgrySmcls=&amp;ntcStartDt=&amp;ntcEndDt=&amp;orgId=&amp;mn=NKFS_04_05_10&amp;component=" TargetMode="External"/><Relationship Id="rId4" Type="http://schemas.openxmlformats.org/officeDocument/2006/relationships/hyperlink" Target="https://www.forest.go.kr/kfsweb/cmm/fms/FileDown.do;jsessionid=k0fYVVAkp86itw1OwAmg93ZoLZiXXBkCMdutsOmQygvzZbFRJYE99JLIVnbWrKh1.frswas01_servlet_engine5?atchFileId=FILE_000000020048257&amp;fileSn=0&amp;dwldHistYn=N&amp;bbsId=BBSMSTR_106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workbookViewId="0">
      <selection activeCell="D67" sqref="D67"/>
    </sheetView>
  </sheetViews>
  <sheetFormatPr defaultRowHeight="17" x14ac:dyDescent="0.45"/>
  <cols>
    <col min="2" max="2" width="57.6640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7" t="s">
        <v>9</v>
      </c>
    </row>
    <row r="4" spans="1:2" x14ac:dyDescent="0.45">
      <c r="B4" t="s">
        <v>10</v>
      </c>
    </row>
    <row r="5" spans="1:2" x14ac:dyDescent="0.45">
      <c r="B5" s="4">
        <v>2020</v>
      </c>
    </row>
    <row r="6" spans="1:2" x14ac:dyDescent="0.45">
      <c r="B6" s="4" t="s">
        <v>72</v>
      </c>
    </row>
    <row r="7" spans="1:2" x14ac:dyDescent="0.45">
      <c r="B7" s="8" t="s">
        <v>11</v>
      </c>
    </row>
    <row r="8" spans="1:2" x14ac:dyDescent="0.45">
      <c r="B8" s="4" t="s">
        <v>73</v>
      </c>
    </row>
    <row r="9" spans="1:2" x14ac:dyDescent="0.45">
      <c r="B9" s="9" t="s">
        <v>74</v>
      </c>
    </row>
    <row r="10" spans="1:2" x14ac:dyDescent="0.45">
      <c r="B10" s="10" t="s">
        <v>75</v>
      </c>
    </row>
    <row r="12" spans="1:2" x14ac:dyDescent="0.45">
      <c r="B12" s="1" t="s">
        <v>12</v>
      </c>
    </row>
    <row r="13" spans="1:2" x14ac:dyDescent="0.45">
      <c r="B13" t="s">
        <v>10</v>
      </c>
    </row>
    <row r="14" spans="1:2" x14ac:dyDescent="0.45">
      <c r="B14" s="4">
        <v>2020</v>
      </c>
    </row>
    <row r="15" spans="1:2" x14ac:dyDescent="0.45">
      <c r="B15" s="4" t="s">
        <v>72</v>
      </c>
    </row>
    <row r="16" spans="1:2" x14ac:dyDescent="0.45">
      <c r="B16" s="8" t="s">
        <v>11</v>
      </c>
    </row>
    <row r="17" spans="1:2" x14ac:dyDescent="0.45">
      <c r="B17" s="4" t="s">
        <v>76</v>
      </c>
    </row>
    <row r="19" spans="1:2" x14ac:dyDescent="0.45">
      <c r="B19" s="1" t="s">
        <v>13</v>
      </c>
    </row>
    <row r="20" spans="1:2" x14ac:dyDescent="0.45">
      <c r="B20" t="s">
        <v>10</v>
      </c>
    </row>
    <row r="21" spans="1:2" x14ac:dyDescent="0.45">
      <c r="B21" s="4">
        <v>2020</v>
      </c>
    </row>
    <row r="22" spans="1:2" x14ac:dyDescent="0.45">
      <c r="B22" s="4" t="s">
        <v>72</v>
      </c>
    </row>
    <row r="23" spans="1:2" x14ac:dyDescent="0.45">
      <c r="B23" s="8" t="s">
        <v>11</v>
      </c>
    </row>
    <row r="24" spans="1:2" x14ac:dyDescent="0.45">
      <c r="B24" s="4" t="s">
        <v>77</v>
      </c>
    </row>
    <row r="26" spans="1:2" x14ac:dyDescent="0.45">
      <c r="A26" s="11"/>
      <c r="B26" s="11" t="s">
        <v>36</v>
      </c>
    </row>
    <row r="27" spans="1:2" x14ac:dyDescent="0.45">
      <c r="B27" t="s">
        <v>10</v>
      </c>
    </row>
    <row r="28" spans="1:2" x14ac:dyDescent="0.45">
      <c r="B28" s="4">
        <v>2021</v>
      </c>
    </row>
    <row r="29" spans="1:2" x14ac:dyDescent="0.45">
      <c r="B29" t="s">
        <v>78</v>
      </c>
    </row>
    <row r="30" spans="1:2" x14ac:dyDescent="0.45">
      <c r="B30" s="32" t="s">
        <v>50</v>
      </c>
    </row>
    <row r="31" spans="1:2" x14ac:dyDescent="0.45">
      <c r="B31" t="s">
        <v>35</v>
      </c>
    </row>
    <row r="33" spans="1:2" x14ac:dyDescent="0.45">
      <c r="B33" s="11" t="s">
        <v>44</v>
      </c>
    </row>
    <row r="34" spans="1:2" x14ac:dyDescent="0.45">
      <c r="B34" t="s">
        <v>10</v>
      </c>
    </row>
    <row r="35" spans="1:2" x14ac:dyDescent="0.45">
      <c r="B35" s="4">
        <v>2018</v>
      </c>
    </row>
    <row r="36" spans="1:2" x14ac:dyDescent="0.45">
      <c r="B36" t="s">
        <v>79</v>
      </c>
    </row>
    <row r="37" spans="1:2" x14ac:dyDescent="0.45">
      <c r="B37" s="32" t="s">
        <v>51</v>
      </c>
    </row>
    <row r="38" spans="1:2" x14ac:dyDescent="0.45">
      <c r="B38" t="s">
        <v>42</v>
      </c>
    </row>
    <row r="40" spans="1:2" x14ac:dyDescent="0.45">
      <c r="B40" s="11" t="s">
        <v>44</v>
      </c>
    </row>
    <row r="41" spans="1:2" x14ac:dyDescent="0.45">
      <c r="B41" t="s">
        <v>10</v>
      </c>
    </row>
    <row r="42" spans="1:2" x14ac:dyDescent="0.45">
      <c r="B42" s="4">
        <v>2020</v>
      </c>
    </row>
    <row r="43" spans="1:2" x14ac:dyDescent="0.45">
      <c r="B43" s="32" t="s">
        <v>66</v>
      </c>
    </row>
    <row r="44" spans="1:2" x14ac:dyDescent="0.45">
      <c r="B44" t="s">
        <v>80</v>
      </c>
    </row>
    <row r="46" spans="1:2" x14ac:dyDescent="0.45">
      <c r="A46" s="11" t="s">
        <v>52</v>
      </c>
    </row>
    <row r="47" spans="1:2" x14ac:dyDescent="0.45">
      <c r="A47" s="12" t="s">
        <v>81</v>
      </c>
    </row>
    <row r="49" spans="1:1" x14ac:dyDescent="0.45">
      <c r="A49" s="11" t="s">
        <v>53</v>
      </c>
    </row>
    <row r="50" spans="1:1" x14ac:dyDescent="0.45">
      <c r="A50" t="s">
        <v>83</v>
      </c>
    </row>
    <row r="51" spans="1:1" x14ac:dyDescent="0.45">
      <c r="A51" t="s">
        <v>84</v>
      </c>
    </row>
    <row r="52" spans="1:1" x14ac:dyDescent="0.45">
      <c r="A52" t="s">
        <v>85</v>
      </c>
    </row>
    <row r="53" spans="1:1" x14ac:dyDescent="0.45">
      <c r="A53" s="11" t="s">
        <v>56</v>
      </c>
    </row>
    <row r="54" spans="1:1" x14ac:dyDescent="0.45">
      <c r="A54" t="s">
        <v>86</v>
      </c>
    </row>
    <row r="55" spans="1:1" x14ac:dyDescent="0.45">
      <c r="A55" t="s">
        <v>87</v>
      </c>
    </row>
    <row r="56" spans="1:1" x14ac:dyDescent="0.45">
      <c r="A56" t="s">
        <v>88</v>
      </c>
    </row>
    <row r="57" spans="1:1" x14ac:dyDescent="0.45">
      <c r="A57" s="11" t="s">
        <v>57</v>
      </c>
    </row>
    <row r="58" spans="1:1" x14ac:dyDescent="0.45">
      <c r="A58" t="s">
        <v>89</v>
      </c>
    </row>
    <row r="59" spans="1:1" x14ac:dyDescent="0.45">
      <c r="A59" t="s">
        <v>90</v>
      </c>
    </row>
    <row r="60" spans="1:1" x14ac:dyDescent="0.45">
      <c r="A60" t="s">
        <v>92</v>
      </c>
    </row>
    <row r="61" spans="1:1" x14ac:dyDescent="0.45">
      <c r="A61" t="s">
        <v>91</v>
      </c>
    </row>
    <row r="62" spans="1:1" x14ac:dyDescent="0.45">
      <c r="A62" s="11" t="s">
        <v>61</v>
      </c>
    </row>
    <row r="63" spans="1:1" x14ac:dyDescent="0.45">
      <c r="A63" t="s">
        <v>93</v>
      </c>
    </row>
    <row r="64" spans="1:1" x14ac:dyDescent="0.45">
      <c r="A64" t="s">
        <v>94</v>
      </c>
    </row>
    <row r="65" spans="1:1" x14ac:dyDescent="0.45">
      <c r="A65" s="11"/>
    </row>
  </sheetData>
  <phoneticPr fontId="5" type="noConversion"/>
  <hyperlinks>
    <hyperlink ref="B7" r:id="rId1" xr:uid="{50629087-17DE-4925-8052-2B42591F70B7}"/>
    <hyperlink ref="B16" r:id="rId2" xr:uid="{C9B5B501-1B25-4267-8E02-676499A2AF3A}"/>
    <hyperlink ref="B23" r:id="rId3" xr:uid="{0AAA4059-824F-49B7-8D0F-39A6A5B9D0C1}"/>
    <hyperlink ref="B30" r:id="rId4" xr:uid="{E3C92502-A1D2-45B8-85DE-CCE90EDEF2CE}"/>
    <hyperlink ref="B37" r:id="rId5" display="https://www.forest.go.kr/kfsweb/cop/bbs/selectBoardArticle.do?nttId=3123376&amp;bbsId=BBSMSTR_1016&amp;pageIndex=1&amp;pageUnit=10&amp;searchtitle=title&amp;searchcont=&amp;searchkey=&amp;searchwriter=&amp;searchdept=&amp;searchWrd=%ec%82%b0%eb%a6%bc%ec%9e%90%ec%9b%90&amp;ctgryLrcls=&amp;ctgryMdcls=&amp;ctgrySmcls=&amp;ntcStartDt=&amp;ntcEndDt=&amp;orgId=&amp;mn=NKFS_04_05_10&amp;component=" xr:uid="{30988314-352A-4604-A804-D012E6BD01A0}"/>
    <hyperlink ref="B43" r:id="rId6" xr:uid="{172C5BAE-7AC7-471E-A6D8-0F23BAA2275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topLeftCell="A10" workbookViewId="0">
      <selection activeCell="C17" sqref="C17"/>
    </sheetView>
  </sheetViews>
  <sheetFormatPr defaultRowHeight="17" x14ac:dyDescent="0.45"/>
  <cols>
    <col min="1" max="1" width="17.08203125" customWidth="1"/>
  </cols>
  <sheetData>
    <row r="1" spans="1:7" x14ac:dyDescent="0.45">
      <c r="A1" s="11" t="s">
        <v>14</v>
      </c>
      <c r="B1" s="12"/>
      <c r="C1" s="12"/>
      <c r="D1" s="12"/>
      <c r="E1" s="12"/>
      <c r="F1" s="12"/>
      <c r="G1" s="12"/>
    </row>
    <row r="2" spans="1:7" x14ac:dyDescent="0.45">
      <c r="A2" s="11" t="s">
        <v>15</v>
      </c>
      <c r="C2" s="13" t="s">
        <v>55</v>
      </c>
      <c r="D2" t="s">
        <v>47</v>
      </c>
      <c r="E2" s="12"/>
    </row>
    <row r="3" spans="1:7" x14ac:dyDescent="0.45">
      <c r="A3" s="14" t="s">
        <v>17</v>
      </c>
      <c r="B3" s="15">
        <v>2015</v>
      </c>
      <c r="C3" s="15">
        <v>2016</v>
      </c>
      <c r="D3" s="15">
        <v>2017</v>
      </c>
      <c r="E3" s="15">
        <v>2018</v>
      </c>
      <c r="F3" s="15">
        <v>2019</v>
      </c>
      <c r="G3" s="12"/>
    </row>
    <row r="4" spans="1:7" x14ac:dyDescent="0.45">
      <c r="A4" s="14" t="s">
        <v>18</v>
      </c>
      <c r="B4" s="16">
        <v>23.178000000000001</v>
      </c>
      <c r="C4" s="16">
        <v>23.917000000000002</v>
      </c>
      <c r="D4" s="16">
        <v>23.673999999999999</v>
      </c>
      <c r="E4" s="16">
        <v>23.088999999999999</v>
      </c>
      <c r="F4" s="16">
        <v>23.413</v>
      </c>
      <c r="G4" s="12"/>
    </row>
    <row r="5" spans="1:7" x14ac:dyDescent="0.45">
      <c r="A5" s="11"/>
      <c r="B5" s="12"/>
      <c r="C5" s="13"/>
      <c r="D5" s="12"/>
      <c r="E5" s="12"/>
      <c r="F5" s="12"/>
      <c r="G5" s="12"/>
    </row>
    <row r="6" spans="1:7" x14ac:dyDescent="0.45">
      <c r="A6" s="11" t="s">
        <v>21</v>
      </c>
      <c r="B6" s="12"/>
      <c r="C6" s="13" t="s">
        <v>55</v>
      </c>
      <c r="D6" t="s">
        <v>47</v>
      </c>
      <c r="E6" s="12"/>
      <c r="F6" s="12"/>
      <c r="G6" s="12"/>
    </row>
    <row r="7" spans="1:7" x14ac:dyDescent="0.45">
      <c r="A7" s="17" t="s">
        <v>22</v>
      </c>
      <c r="B7" s="18">
        <f>AVERAGE($B$4:$F$4)</f>
        <v>23.4542</v>
      </c>
      <c r="C7" s="12"/>
      <c r="D7" s="12"/>
      <c r="E7" s="12"/>
      <c r="F7" s="12"/>
      <c r="G7" s="12"/>
    </row>
    <row r="8" spans="1:7" x14ac:dyDescent="0.45">
      <c r="A8" s="12"/>
      <c r="B8" s="12"/>
      <c r="C8" s="12"/>
      <c r="D8" s="12"/>
      <c r="E8" s="12"/>
      <c r="F8" s="12"/>
      <c r="G8" s="12"/>
    </row>
    <row r="9" spans="1:7" x14ac:dyDescent="0.45">
      <c r="A9" s="11" t="s">
        <v>24</v>
      </c>
      <c r="B9" s="12"/>
      <c r="C9" s="13" t="s">
        <v>55</v>
      </c>
      <c r="D9" t="s">
        <v>47</v>
      </c>
      <c r="E9" s="12"/>
      <c r="F9" s="12"/>
      <c r="G9" s="12"/>
    </row>
    <row r="10" spans="1:7" x14ac:dyDescent="0.45">
      <c r="A10" s="12">
        <v>2020</v>
      </c>
      <c r="B10" s="19">
        <v>10041.280000000001</v>
      </c>
      <c r="C10" s="12"/>
      <c r="D10" s="12"/>
      <c r="E10" s="12"/>
      <c r="F10" s="12"/>
      <c r="G10" s="12"/>
    </row>
    <row r="11" spans="1:7" x14ac:dyDescent="0.45">
      <c r="A11" s="12"/>
      <c r="B11" s="12"/>
      <c r="C11" s="12"/>
      <c r="D11" s="12"/>
      <c r="E11" s="12"/>
      <c r="F11" s="12"/>
      <c r="G11" s="12"/>
    </row>
    <row r="12" spans="1:7" x14ac:dyDescent="0.45">
      <c r="A12" s="20" t="s">
        <v>25</v>
      </c>
      <c r="B12" s="12"/>
      <c r="C12" s="13" t="s">
        <v>55</v>
      </c>
      <c r="D12" t="s">
        <v>47</v>
      </c>
      <c r="E12" s="12"/>
      <c r="F12" s="12"/>
      <c r="G12" s="12"/>
    </row>
    <row r="13" spans="1:7" x14ac:dyDescent="0.45">
      <c r="A13" s="12">
        <v>2020</v>
      </c>
      <c r="B13" s="21">
        <v>6363.549</v>
      </c>
      <c r="C13" s="12"/>
      <c r="D13" s="12"/>
      <c r="E13" s="12"/>
      <c r="F13" s="12"/>
      <c r="G13" s="12"/>
    </row>
    <row r="14" spans="1:7" x14ac:dyDescent="0.45">
      <c r="A14" s="12"/>
      <c r="B14" s="12"/>
      <c r="C14" s="12"/>
      <c r="D14" s="12"/>
      <c r="E14" s="12"/>
      <c r="F14" s="12"/>
      <c r="G14" s="12"/>
    </row>
    <row r="15" spans="1:7" x14ac:dyDescent="0.45">
      <c r="A15" s="20" t="s">
        <v>26</v>
      </c>
      <c r="B15" s="12"/>
      <c r="C15" s="12"/>
      <c r="D15" s="12"/>
      <c r="E15" s="12"/>
      <c r="F15" s="12"/>
      <c r="G15" s="12"/>
    </row>
    <row r="16" spans="1:7" x14ac:dyDescent="0.45">
      <c r="A16" s="28">
        <f>($B7)/$B10</f>
        <v>2.3357779087925046E-3</v>
      </c>
      <c r="B16" s="12"/>
      <c r="C16" s="12" t="s">
        <v>82</v>
      </c>
      <c r="D16" s="12"/>
      <c r="E16" s="12"/>
      <c r="F16" s="12"/>
      <c r="G16" s="12"/>
    </row>
    <row r="17" spans="1:5" x14ac:dyDescent="0.45">
      <c r="A17" s="22">
        <f>$A16*$B10</f>
        <v>23.454200000000004</v>
      </c>
      <c r="B17" s="12"/>
      <c r="C17" s="13" t="s">
        <v>55</v>
      </c>
      <c r="D17" t="s">
        <v>47</v>
      </c>
      <c r="E17" s="12"/>
    </row>
    <row r="18" spans="1:5" x14ac:dyDescent="0.45">
      <c r="A18" s="23">
        <f>$A17*10^3</f>
        <v>23454.200000000004</v>
      </c>
      <c r="C18" s="13" t="s">
        <v>55</v>
      </c>
      <c r="D18" t="s">
        <v>16</v>
      </c>
    </row>
    <row r="19" spans="1:5" x14ac:dyDescent="0.45">
      <c r="A19" s="40">
        <f>$A18*$B$23</f>
        <v>57956.594726800016</v>
      </c>
      <c r="C19" s="13" t="s">
        <v>55</v>
      </c>
      <c r="D19" t="s">
        <v>27</v>
      </c>
    </row>
    <row r="21" spans="1:5" x14ac:dyDescent="0.45">
      <c r="A21" s="11" t="s">
        <v>54</v>
      </c>
    </row>
    <row r="22" spans="1:5" x14ac:dyDescent="0.45">
      <c r="A22" t="s">
        <v>16</v>
      </c>
      <c r="B22" t="s">
        <v>27</v>
      </c>
    </row>
    <row r="23" spans="1:5" x14ac:dyDescent="0.45">
      <c r="A23">
        <v>1</v>
      </c>
      <c r="B23" s="24">
        <v>2.4710540000000001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tabSelected="1" workbookViewId="0">
      <selection activeCell="B14" sqref="B14"/>
    </sheetView>
  </sheetViews>
  <sheetFormatPr defaultRowHeight="17" x14ac:dyDescent="0.45"/>
  <cols>
    <col min="1" max="1" width="15.9140625" customWidth="1"/>
    <col min="2" max="2" width="12.6640625" bestFit="1" customWidth="1"/>
  </cols>
  <sheetData>
    <row r="1" spans="1:6" x14ac:dyDescent="0.45">
      <c r="A1" s="1" t="s">
        <v>13</v>
      </c>
    </row>
    <row r="2" spans="1:6" x14ac:dyDescent="0.45">
      <c r="A2" s="11" t="s">
        <v>95</v>
      </c>
      <c r="C2" s="13" t="s">
        <v>55</v>
      </c>
      <c r="D2" t="s">
        <v>16</v>
      </c>
    </row>
    <row r="3" spans="1:6" x14ac:dyDescent="0.45">
      <c r="A3" s="14" t="s">
        <v>17</v>
      </c>
      <c r="B3" s="15">
        <v>2015</v>
      </c>
      <c r="C3" s="15">
        <v>2016</v>
      </c>
      <c r="D3" s="15">
        <v>2017</v>
      </c>
      <c r="E3" s="15">
        <v>2018</v>
      </c>
      <c r="F3" s="15">
        <v>2019</v>
      </c>
    </row>
    <row r="4" spans="1:6" x14ac:dyDescent="0.45">
      <c r="A4" s="14" t="s">
        <v>28</v>
      </c>
      <c r="B4" s="25">
        <v>166871</v>
      </c>
      <c r="C4" s="25">
        <v>265684</v>
      </c>
      <c r="D4" s="25">
        <v>183362</v>
      </c>
      <c r="E4" s="25">
        <v>116931</v>
      </c>
      <c r="F4" s="25">
        <v>100588</v>
      </c>
    </row>
    <row r="6" spans="1:6" x14ac:dyDescent="0.45">
      <c r="A6" s="11" t="s">
        <v>96</v>
      </c>
      <c r="C6" s="13" t="s">
        <v>55</v>
      </c>
      <c r="D6" t="s">
        <v>16</v>
      </c>
    </row>
    <row r="7" spans="1:6" x14ac:dyDescent="0.45">
      <c r="A7" t="s">
        <v>22</v>
      </c>
      <c r="B7" s="26">
        <f>AVERAGE($B$4:$F$4)</f>
        <v>166687.20000000001</v>
      </c>
    </row>
    <row r="9" spans="1:6" x14ac:dyDescent="0.45">
      <c r="A9" s="11" t="s">
        <v>97</v>
      </c>
      <c r="C9" s="13"/>
    </row>
    <row r="10" spans="1:6" x14ac:dyDescent="0.45">
      <c r="B10" s="33">
        <f>$B$7/('Aff Ref'!B13*1000)</f>
        <v>2.6194062464200404E-2</v>
      </c>
    </row>
    <row r="12" spans="1:6" x14ac:dyDescent="0.45">
      <c r="A12" s="11" t="s">
        <v>98</v>
      </c>
    </row>
    <row r="13" spans="1:6" x14ac:dyDescent="0.45">
      <c r="A13" s="40">
        <v>0</v>
      </c>
      <c r="B13" t="s">
        <v>99</v>
      </c>
    </row>
    <row r="16" spans="1:6" x14ac:dyDescent="0.45">
      <c r="A16" s="1"/>
    </row>
    <row r="29" spans="1:1" x14ac:dyDescent="0.45">
      <c r="A29" s="27"/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workbookViewId="0">
      <selection activeCell="B46" sqref="B46"/>
    </sheetView>
  </sheetViews>
  <sheetFormatPr defaultRowHeight="17" x14ac:dyDescent="0.45"/>
  <cols>
    <col min="1" max="1" width="9.08203125" customWidth="1"/>
    <col min="2" max="2" width="15.9140625" customWidth="1"/>
  </cols>
  <sheetData>
    <row r="1" spans="1:6" x14ac:dyDescent="0.45">
      <c r="A1" s="11" t="s">
        <v>31</v>
      </c>
    </row>
    <row r="2" spans="1:6" x14ac:dyDescent="0.45">
      <c r="E2" s="13" t="s">
        <v>55</v>
      </c>
      <c r="F2" t="s">
        <v>16</v>
      </c>
    </row>
    <row r="3" spans="1:6" x14ac:dyDescent="0.45">
      <c r="A3" s="14" t="s">
        <v>17</v>
      </c>
      <c r="B3" s="15">
        <v>2016</v>
      </c>
      <c r="C3" s="15">
        <v>2017</v>
      </c>
      <c r="D3" s="15">
        <v>2018</v>
      </c>
      <c r="E3" s="15">
        <v>2019</v>
      </c>
      <c r="F3" s="15">
        <v>2020</v>
      </c>
    </row>
    <row r="4" spans="1:6" x14ac:dyDescent="0.45">
      <c r="A4" s="14" t="s">
        <v>32</v>
      </c>
      <c r="B4" s="25">
        <v>1134</v>
      </c>
      <c r="C4" s="25">
        <v>1632</v>
      </c>
      <c r="D4" s="25">
        <v>1463</v>
      </c>
      <c r="E4" s="25">
        <v>895</v>
      </c>
      <c r="F4" s="25">
        <v>704</v>
      </c>
    </row>
    <row r="6" spans="1:6" x14ac:dyDescent="0.45">
      <c r="A6" s="1" t="s">
        <v>29</v>
      </c>
    </row>
    <row r="7" spans="1:6" x14ac:dyDescent="0.45">
      <c r="A7" s="41">
        <f>AVERAGE($E$4:$F$4)/('Aff Ref'!B13*1000)</f>
        <v>1.2563743910827118E-4</v>
      </c>
      <c r="B7" t="s">
        <v>30</v>
      </c>
    </row>
    <row r="8" spans="1:6" x14ac:dyDescent="0.45">
      <c r="A8" s="1"/>
    </row>
    <row r="9" spans="1:6" x14ac:dyDescent="0.45">
      <c r="A9" s="11" t="s">
        <v>33</v>
      </c>
    </row>
    <row r="10" spans="1:6" x14ac:dyDescent="0.45">
      <c r="A10" t="s">
        <v>34</v>
      </c>
    </row>
    <row r="11" spans="1:6" x14ac:dyDescent="0.45">
      <c r="A11" t="s">
        <v>59</v>
      </c>
    </row>
    <row r="12" spans="1:6" x14ac:dyDescent="0.45">
      <c r="A12" t="s">
        <v>60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"/>
  <sheetViews>
    <sheetView topLeftCell="A7" workbookViewId="0">
      <selection activeCell="A20" sqref="A20"/>
    </sheetView>
  </sheetViews>
  <sheetFormatPr defaultRowHeight="17" x14ac:dyDescent="0.45"/>
  <cols>
    <col min="1" max="1" width="10.58203125" customWidth="1"/>
    <col min="2" max="2" width="12.08203125" style="4" customWidth="1"/>
    <col min="3" max="3" width="10.58203125" customWidth="1"/>
    <col min="4" max="4" width="10.58203125" style="4" customWidth="1"/>
    <col min="5" max="5" width="10.58203125" customWidth="1"/>
    <col min="6" max="6" width="10.58203125" style="4" customWidth="1"/>
  </cols>
  <sheetData>
    <row r="1" spans="1:10" x14ac:dyDescent="0.45">
      <c r="A1" s="1" t="s">
        <v>4</v>
      </c>
    </row>
    <row r="2" spans="1:10" x14ac:dyDescent="0.45">
      <c r="A2" s="11" t="s">
        <v>58</v>
      </c>
      <c r="B2"/>
      <c r="C2" s="13" t="s">
        <v>55</v>
      </c>
      <c r="D2" t="s">
        <v>37</v>
      </c>
      <c r="E2" s="13"/>
      <c r="F2"/>
    </row>
    <row r="3" spans="1:10" x14ac:dyDescent="0.45">
      <c r="A3" s="14" t="s">
        <v>17</v>
      </c>
      <c r="B3" s="15" t="s">
        <v>39</v>
      </c>
      <c r="C3" s="15" t="s">
        <v>40</v>
      </c>
      <c r="D3" s="15" t="s">
        <v>41</v>
      </c>
      <c r="F3"/>
    </row>
    <row r="4" spans="1:10" x14ac:dyDescent="0.45">
      <c r="A4" s="14" t="s">
        <v>38</v>
      </c>
      <c r="B4" s="30">
        <v>163.30000000000001</v>
      </c>
      <c r="C4" s="30">
        <v>155.9</v>
      </c>
      <c r="D4" s="30">
        <v>138.30000000000001</v>
      </c>
      <c r="F4"/>
    </row>
    <row r="5" spans="1:10" x14ac:dyDescent="0.45">
      <c r="A5" s="5"/>
    </row>
    <row r="6" spans="1:10" x14ac:dyDescent="0.45">
      <c r="A6" s="11" t="s">
        <v>46</v>
      </c>
      <c r="B6"/>
      <c r="C6" s="13" t="s">
        <v>55</v>
      </c>
      <c r="D6" t="s">
        <v>16</v>
      </c>
      <c r="F6"/>
    </row>
    <row r="7" spans="1:10" x14ac:dyDescent="0.45">
      <c r="A7" s="14" t="s">
        <v>17</v>
      </c>
      <c r="B7" s="15" t="s">
        <v>39</v>
      </c>
      <c r="C7" s="15" t="s">
        <v>40</v>
      </c>
      <c r="D7" s="15" t="s">
        <v>41</v>
      </c>
      <c r="E7" s="15" t="s">
        <v>43</v>
      </c>
      <c r="F7"/>
    </row>
    <row r="8" spans="1:10" x14ac:dyDescent="0.45">
      <c r="A8" s="14" t="s">
        <v>45</v>
      </c>
      <c r="B8" s="25">
        <v>1617658</v>
      </c>
      <c r="C8" s="25">
        <v>467072</v>
      </c>
      <c r="D8" s="31">
        <v>4249885</v>
      </c>
      <c r="E8" s="25">
        <f>SUM($B$8:$D$8)</f>
        <v>6334615</v>
      </c>
      <c r="F8"/>
    </row>
    <row r="9" spans="1:10" x14ac:dyDescent="0.45">
      <c r="A9" s="5"/>
    </row>
    <row r="10" spans="1:10" x14ac:dyDescent="0.45">
      <c r="A10" s="11" t="s">
        <v>67</v>
      </c>
      <c r="C10" s="13" t="s">
        <v>55</v>
      </c>
      <c r="D10" t="s">
        <v>47</v>
      </c>
      <c r="H10" s="13"/>
    </row>
    <row r="11" spans="1:10" x14ac:dyDescent="0.45">
      <c r="A11" s="42" t="s">
        <v>17</v>
      </c>
      <c r="B11" s="43">
        <v>2011</v>
      </c>
      <c r="C11" s="43">
        <v>2012</v>
      </c>
      <c r="D11" s="43">
        <v>2013</v>
      </c>
      <c r="E11" s="43">
        <v>2014</v>
      </c>
      <c r="F11" s="43">
        <v>2015</v>
      </c>
      <c r="G11" s="43">
        <v>2016</v>
      </c>
      <c r="H11" s="43">
        <v>2017</v>
      </c>
      <c r="I11" s="43">
        <v>2018</v>
      </c>
      <c r="J11" s="43">
        <v>2019</v>
      </c>
    </row>
    <row r="12" spans="1:10" x14ac:dyDescent="0.45">
      <c r="A12" s="42" t="s">
        <v>68</v>
      </c>
      <c r="B12" s="44">
        <v>459.964</v>
      </c>
      <c r="C12" s="44">
        <v>415.21499999999997</v>
      </c>
      <c r="D12" s="44">
        <v>370.61700000000002</v>
      </c>
      <c r="E12" s="44">
        <v>293.33699999999999</v>
      </c>
      <c r="F12" s="44">
        <v>279.15699999999998</v>
      </c>
      <c r="G12" s="44">
        <v>257.87799999999999</v>
      </c>
      <c r="H12" s="44">
        <v>247.55699999999999</v>
      </c>
      <c r="I12" s="44">
        <v>213.166</v>
      </c>
      <c r="J12" s="44">
        <v>186.07499999999999</v>
      </c>
    </row>
    <row r="13" spans="1:10" x14ac:dyDescent="0.45">
      <c r="A13" s="42" t="s">
        <v>69</v>
      </c>
      <c r="B13" s="44">
        <v>71.022000000000006</v>
      </c>
      <c r="C13" s="44">
        <v>65.173000000000002</v>
      </c>
      <c r="D13" s="44">
        <v>69.256</v>
      </c>
      <c r="E13" s="44">
        <v>54.654000000000003</v>
      </c>
      <c r="F13" s="44">
        <v>50.322000000000003</v>
      </c>
      <c r="G13" s="44">
        <v>45.341999999999999</v>
      </c>
      <c r="H13" s="44">
        <v>46.750999999999998</v>
      </c>
      <c r="I13" s="44">
        <v>38.658999999999999</v>
      </c>
      <c r="J13" s="44">
        <v>41.039000000000001</v>
      </c>
    </row>
    <row r="14" spans="1:10" x14ac:dyDescent="0.45">
      <c r="A14" s="42" t="s">
        <v>70</v>
      </c>
      <c r="B14" s="44">
        <v>388.94200000000001</v>
      </c>
      <c r="C14" s="44">
        <v>350.04199999999997</v>
      </c>
      <c r="D14" s="44">
        <v>301.36099999999999</v>
      </c>
      <c r="E14" s="44">
        <v>238.68299999999999</v>
      </c>
      <c r="F14" s="44">
        <v>228.83500000000001</v>
      </c>
      <c r="G14" s="44">
        <v>212.536</v>
      </c>
      <c r="H14" s="44">
        <v>200.80600000000001</v>
      </c>
      <c r="I14" s="44">
        <v>174.50700000000001</v>
      </c>
      <c r="J14" s="44">
        <v>145.036</v>
      </c>
    </row>
    <row r="15" spans="1:10" x14ac:dyDescent="0.45">
      <c r="A15" s="5"/>
      <c r="C15" s="4"/>
      <c r="E15" s="4"/>
    </row>
    <row r="16" spans="1:10" x14ac:dyDescent="0.45">
      <c r="A16" s="1" t="s">
        <v>48</v>
      </c>
      <c r="C16" s="4"/>
    </row>
    <row r="17" spans="1:4" x14ac:dyDescent="0.45">
      <c r="A17" s="29">
        <f>$D$8/$E$8</f>
        <v>0.67089870497259896</v>
      </c>
      <c r="B17" s="4" t="s">
        <v>49</v>
      </c>
      <c r="C17" s="4"/>
    </row>
    <row r="18" spans="1:4" x14ac:dyDescent="0.45">
      <c r="A18" s="45">
        <f>AVERAGE(F14:J14)*1000/$D$8</f>
        <v>4.5258636410161687E-2</v>
      </c>
      <c r="B18" s="4" t="s">
        <v>71</v>
      </c>
    </row>
    <row r="19" spans="1:4" x14ac:dyDescent="0.45">
      <c r="A19" s="38">
        <f>A18*D8</f>
        <v>192344</v>
      </c>
      <c r="B19" t="s">
        <v>30</v>
      </c>
      <c r="C19" s="13" t="s">
        <v>55</v>
      </c>
      <c r="D19" s="4" t="s">
        <v>64</v>
      </c>
    </row>
    <row r="20" spans="1:4" x14ac:dyDescent="0.45">
      <c r="A20" s="39">
        <f>A19*'Aff Ref'!B23</f>
        <v>475292.41057599999</v>
      </c>
      <c r="B20"/>
      <c r="C20" s="13" t="s">
        <v>55</v>
      </c>
      <c r="D20" t="s">
        <v>65</v>
      </c>
    </row>
    <row r="22" spans="1:4" x14ac:dyDescent="0.45">
      <c r="A22" s="1"/>
    </row>
    <row r="23" spans="1:4" x14ac:dyDescent="0.45">
      <c r="B23"/>
    </row>
    <row r="24" spans="1:4" x14ac:dyDescent="0.45">
      <c r="B24"/>
    </row>
    <row r="25" spans="1:4" x14ac:dyDescent="0.45">
      <c r="A25" s="6"/>
      <c r="B25"/>
    </row>
    <row r="26" spans="1:4" x14ac:dyDescent="0.45">
      <c r="A26" s="1"/>
    </row>
    <row r="37" spans="1:2" x14ac:dyDescent="0.45">
      <c r="A37" s="27"/>
    </row>
    <row r="40" spans="1:2" x14ac:dyDescent="0.45">
      <c r="A40" s="6"/>
      <c r="B40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A838-1967-4FE2-B106-BAA6ED57FE86}">
  <dimension ref="A1:G15"/>
  <sheetViews>
    <sheetView workbookViewId="0">
      <selection activeCell="A15" sqref="A15"/>
    </sheetView>
  </sheetViews>
  <sheetFormatPr defaultColWidth="9" defaultRowHeight="17" x14ac:dyDescent="0.45"/>
  <cols>
    <col min="1" max="1" width="17.08203125" style="12" customWidth="1"/>
    <col min="2" max="2" width="9.1640625" style="12" bestFit="1" customWidth="1"/>
    <col min="3" max="6" width="9.08203125" style="12" bestFit="1" customWidth="1"/>
    <col min="7" max="16384" width="9" style="12"/>
  </cols>
  <sheetData>
    <row r="1" spans="1:7" x14ac:dyDescent="0.45">
      <c r="A1" s="11" t="s">
        <v>62</v>
      </c>
    </row>
    <row r="2" spans="1:7" x14ac:dyDescent="0.45">
      <c r="A2" s="11" t="s">
        <v>19</v>
      </c>
      <c r="C2" s="13" t="s">
        <v>55</v>
      </c>
      <c r="D2" s="12" t="s">
        <v>16</v>
      </c>
    </row>
    <row r="3" spans="1:7" x14ac:dyDescent="0.45">
      <c r="A3" s="34" t="s">
        <v>17</v>
      </c>
      <c r="B3" s="35">
        <v>2015</v>
      </c>
      <c r="C3" s="35">
        <v>2016</v>
      </c>
      <c r="D3" s="35">
        <v>2017</v>
      </c>
      <c r="E3" s="35">
        <v>2018</v>
      </c>
      <c r="F3" s="35">
        <v>2019</v>
      </c>
    </row>
    <row r="4" spans="1:7" x14ac:dyDescent="0.45">
      <c r="A4" s="34" t="s">
        <v>20</v>
      </c>
      <c r="B4" s="16">
        <v>51.4</v>
      </c>
      <c r="C4" s="16">
        <v>48.2</v>
      </c>
      <c r="D4" s="16">
        <v>54.5</v>
      </c>
      <c r="E4" s="16">
        <v>46.3</v>
      </c>
      <c r="F4" s="16">
        <v>27.4</v>
      </c>
      <c r="G4" s="36"/>
    </row>
    <row r="5" spans="1:7" x14ac:dyDescent="0.45">
      <c r="A5" s="11"/>
      <c r="C5" s="13"/>
    </row>
    <row r="6" spans="1:7" x14ac:dyDescent="0.45">
      <c r="A6" s="11" t="s">
        <v>23</v>
      </c>
      <c r="C6" s="13" t="s">
        <v>55</v>
      </c>
      <c r="D6" s="12" t="s">
        <v>47</v>
      </c>
      <c r="G6" s="36"/>
    </row>
    <row r="7" spans="1:7" x14ac:dyDescent="0.45">
      <c r="A7" s="12" t="s">
        <v>22</v>
      </c>
      <c r="B7" s="19">
        <f>AVERAGE($B$4:$F$4)/10^3</f>
        <v>4.5559999999999996E-2</v>
      </c>
    </row>
    <row r="9" spans="1:7" x14ac:dyDescent="0.45">
      <c r="A9" s="20" t="s">
        <v>25</v>
      </c>
      <c r="C9" s="13" t="s">
        <v>55</v>
      </c>
      <c r="D9" s="12" t="s">
        <v>47</v>
      </c>
    </row>
    <row r="10" spans="1:7" x14ac:dyDescent="0.45">
      <c r="A10" s="12">
        <v>2020</v>
      </c>
      <c r="B10" s="21">
        <v>6363.549</v>
      </c>
    </row>
    <row r="12" spans="1:7" x14ac:dyDescent="0.45">
      <c r="A12" s="11" t="s">
        <v>63</v>
      </c>
    </row>
    <row r="13" spans="1:7" x14ac:dyDescent="0.45">
      <c r="A13" s="22">
        <f>B7</f>
        <v>4.5559999999999996E-2</v>
      </c>
      <c r="C13" s="13" t="s">
        <v>55</v>
      </c>
      <c r="D13" s="12" t="s">
        <v>47</v>
      </c>
    </row>
    <row r="14" spans="1:7" x14ac:dyDescent="0.45">
      <c r="A14" s="23">
        <f>$A13*10^3</f>
        <v>45.559999999999995</v>
      </c>
      <c r="C14" s="13" t="s">
        <v>55</v>
      </c>
      <c r="D14" s="12" t="s">
        <v>16</v>
      </c>
    </row>
    <row r="15" spans="1:7" x14ac:dyDescent="0.45">
      <c r="A15" s="37">
        <f>$A14*'Aff Ref'!$B$23</f>
        <v>112.58122023999999</v>
      </c>
      <c r="C15" s="13" t="s">
        <v>55</v>
      </c>
      <c r="D15" s="12" t="s">
        <v>27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>
      <selection activeCell="C13" sqref="C13"/>
    </sheetView>
  </sheetViews>
  <sheetFormatPr defaultRowHeight="17" x14ac:dyDescent="0.45"/>
  <cols>
    <col min="1" max="1" width="29.1640625" customWidth="1"/>
    <col min="2" max="2" width="10.9140625" customWidth="1"/>
  </cols>
  <sheetData>
    <row r="1" spans="1:36" x14ac:dyDescent="0.45">
      <c r="A1" s="1" t="s">
        <v>8</v>
      </c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45">
      <c r="A2" t="s">
        <v>2</v>
      </c>
      <c r="B2">
        <f>'Set Asides'!$A32</f>
        <v>0</v>
      </c>
      <c r="C2">
        <f>'Set Asides'!$A32</f>
        <v>0</v>
      </c>
      <c r="D2">
        <f>'Set Asides'!$A32</f>
        <v>0</v>
      </c>
      <c r="E2">
        <f>'Set Asides'!$A32</f>
        <v>0</v>
      </c>
      <c r="F2">
        <f>'Set Asides'!$A32</f>
        <v>0</v>
      </c>
      <c r="G2">
        <f>'Set Asides'!$A32</f>
        <v>0</v>
      </c>
      <c r="H2">
        <f>'Set Asides'!$A32</f>
        <v>0</v>
      </c>
      <c r="I2">
        <f>'Set Asides'!$A32</f>
        <v>0</v>
      </c>
      <c r="J2">
        <f>'Set Asides'!$A32</f>
        <v>0</v>
      </c>
      <c r="K2">
        <f>'Set Asides'!$A32</f>
        <v>0</v>
      </c>
      <c r="L2">
        <f>'Set Asides'!$A32</f>
        <v>0</v>
      </c>
      <c r="M2">
        <f>'Set Asides'!$A32</f>
        <v>0</v>
      </c>
      <c r="N2">
        <f>'Set Asides'!$A32</f>
        <v>0</v>
      </c>
      <c r="O2">
        <f>'Set Asides'!$A32</f>
        <v>0</v>
      </c>
      <c r="P2">
        <f>'Set Asides'!$A32</f>
        <v>0</v>
      </c>
      <c r="Q2">
        <f>'Set Asides'!$A32</f>
        <v>0</v>
      </c>
      <c r="R2">
        <f>'Set Asides'!$A32</f>
        <v>0</v>
      </c>
      <c r="S2">
        <f>'Set Asides'!$A32</f>
        <v>0</v>
      </c>
      <c r="T2">
        <f>'Set Asides'!$A32</f>
        <v>0</v>
      </c>
      <c r="U2">
        <f>'Set Asides'!$A32</f>
        <v>0</v>
      </c>
      <c r="V2">
        <f>'Set Asides'!$A32</f>
        <v>0</v>
      </c>
      <c r="W2">
        <f>'Set Asides'!$A32</f>
        <v>0</v>
      </c>
      <c r="X2">
        <f>'Set Asides'!$A32</f>
        <v>0</v>
      </c>
      <c r="Y2">
        <f>'Set Asides'!$A32</f>
        <v>0</v>
      </c>
      <c r="Z2">
        <f>'Set Asides'!$A32</f>
        <v>0</v>
      </c>
      <c r="AA2">
        <f>'Set Asides'!$A32</f>
        <v>0</v>
      </c>
      <c r="AB2">
        <f>'Set Asides'!$A32</f>
        <v>0</v>
      </c>
      <c r="AC2">
        <f>'Set Asides'!$A32</f>
        <v>0</v>
      </c>
      <c r="AD2">
        <f>'Set Asides'!$A32</f>
        <v>0</v>
      </c>
      <c r="AE2">
        <f>'Set Asides'!$A32</f>
        <v>0</v>
      </c>
      <c r="AF2">
        <f>'Set Asides'!$A32</f>
        <v>0</v>
      </c>
      <c r="AG2">
        <f>'Set Asides'!$A32</f>
        <v>0</v>
      </c>
      <c r="AH2">
        <f>'Set Asides'!$A32</f>
        <v>0</v>
      </c>
      <c r="AI2">
        <f>'Set Asides'!$A32</f>
        <v>0</v>
      </c>
      <c r="AJ2">
        <f>'Set Asides'!$A32</f>
        <v>0</v>
      </c>
    </row>
    <row r="3" spans="1:36" x14ac:dyDescent="0.45">
      <c r="A3" t="s">
        <v>3</v>
      </c>
      <c r="B3" s="3">
        <f>'Aff Ref'!$A19</f>
        <v>57956.594726800016</v>
      </c>
      <c r="C3" s="3">
        <f>'Aff Ref'!$A19</f>
        <v>57956.594726800016</v>
      </c>
      <c r="D3" s="3">
        <f>'Aff Ref'!$A19</f>
        <v>57956.594726800016</v>
      </c>
      <c r="E3" s="3">
        <f>'Aff Ref'!$A19</f>
        <v>57956.594726800016</v>
      </c>
      <c r="F3" s="3">
        <f>'Aff Ref'!$A19</f>
        <v>57956.594726800016</v>
      </c>
      <c r="G3" s="3">
        <f>'Aff Ref'!$A19</f>
        <v>57956.594726800016</v>
      </c>
      <c r="H3" s="3">
        <f>'Aff Ref'!$A19</f>
        <v>57956.594726800016</v>
      </c>
      <c r="I3" s="3">
        <f>'Aff Ref'!$A19</f>
        <v>57956.594726800016</v>
      </c>
      <c r="J3" s="3">
        <f>'Aff Ref'!$A19</f>
        <v>57956.594726800016</v>
      </c>
      <c r="K3" s="3">
        <f>'Aff Ref'!$A19</f>
        <v>57956.594726800016</v>
      </c>
      <c r="L3" s="3">
        <f>'Aff Ref'!$A19</f>
        <v>57956.594726800016</v>
      </c>
      <c r="M3" s="3">
        <f>'Aff Ref'!$A19</f>
        <v>57956.594726800016</v>
      </c>
      <c r="N3" s="3">
        <f>'Aff Ref'!$A19</f>
        <v>57956.594726800016</v>
      </c>
      <c r="O3" s="3">
        <f>'Aff Ref'!$A19</f>
        <v>57956.594726800016</v>
      </c>
      <c r="P3" s="3">
        <f>'Aff Ref'!$A19</f>
        <v>57956.594726800016</v>
      </c>
      <c r="Q3" s="3">
        <f>'Aff Ref'!$A19</f>
        <v>57956.594726800016</v>
      </c>
      <c r="R3" s="3">
        <f>'Aff Ref'!$A19</f>
        <v>57956.594726800016</v>
      </c>
      <c r="S3" s="3">
        <f>'Aff Ref'!$A19</f>
        <v>57956.594726800016</v>
      </c>
      <c r="T3" s="3">
        <f>'Aff Ref'!$A19</f>
        <v>57956.594726800016</v>
      </c>
      <c r="U3" s="3">
        <f>'Aff Ref'!$A19</f>
        <v>57956.594726800016</v>
      </c>
      <c r="V3" s="3">
        <f>'Aff Ref'!$A19</f>
        <v>57956.594726800016</v>
      </c>
      <c r="W3" s="3">
        <f>'Aff Ref'!$A19</f>
        <v>57956.594726800016</v>
      </c>
      <c r="X3" s="3">
        <f>'Aff Ref'!$A19</f>
        <v>57956.594726800016</v>
      </c>
      <c r="Y3" s="3">
        <f>'Aff Ref'!$A19</f>
        <v>57956.594726800016</v>
      </c>
      <c r="Z3" s="3">
        <f>'Aff Ref'!$A19</f>
        <v>57956.594726800016</v>
      </c>
      <c r="AA3" s="3">
        <f>'Aff Ref'!$A19</f>
        <v>57956.594726800016</v>
      </c>
      <c r="AB3" s="3">
        <f>'Aff Ref'!$A19</f>
        <v>57956.594726800016</v>
      </c>
      <c r="AC3" s="3">
        <f>'Aff Ref'!$A19</f>
        <v>57956.594726800016</v>
      </c>
      <c r="AD3" s="3">
        <f>'Aff Ref'!$A19</f>
        <v>57956.594726800016</v>
      </c>
      <c r="AE3" s="3">
        <f>'Aff Ref'!$A19</f>
        <v>57956.594726800016</v>
      </c>
      <c r="AF3" s="3">
        <f>'Aff Ref'!$A19</f>
        <v>57956.594726800016</v>
      </c>
      <c r="AG3" s="3">
        <f>'Aff Ref'!$A19</f>
        <v>57956.594726800016</v>
      </c>
      <c r="AH3" s="3">
        <f>'Aff Ref'!$A19</f>
        <v>57956.594726800016</v>
      </c>
      <c r="AI3" s="3">
        <f>'Aff Ref'!$A19</f>
        <v>57956.594726800016</v>
      </c>
      <c r="AJ3" s="3">
        <f>'Aff Ref'!$A19</f>
        <v>57956.594726800016</v>
      </c>
    </row>
    <row r="4" spans="1:36" x14ac:dyDescent="0.45">
      <c r="A4" t="s">
        <v>4</v>
      </c>
      <c r="B4" s="3">
        <f>'Impr Forest Mgmt'!$A$20</f>
        <v>475292.41057599999</v>
      </c>
      <c r="C4" s="3">
        <f>'Impr Forest Mgmt'!$A$20</f>
        <v>475292.41057599999</v>
      </c>
      <c r="D4" s="3">
        <f>'Impr Forest Mgmt'!$A$20</f>
        <v>475292.41057599999</v>
      </c>
      <c r="E4" s="3">
        <f>'Impr Forest Mgmt'!$A$20</f>
        <v>475292.41057599999</v>
      </c>
      <c r="F4" s="3">
        <f>'Impr Forest Mgmt'!$A$20</f>
        <v>475292.41057599999</v>
      </c>
      <c r="G4" s="3">
        <f>'Impr Forest Mgmt'!$A$20</f>
        <v>475292.41057599999</v>
      </c>
      <c r="H4" s="3">
        <f>'Impr Forest Mgmt'!$A$20</f>
        <v>475292.41057599999</v>
      </c>
      <c r="I4" s="3">
        <f>'Impr Forest Mgmt'!$A$20</f>
        <v>475292.41057599999</v>
      </c>
      <c r="J4" s="3">
        <f>'Impr Forest Mgmt'!$A$20</f>
        <v>475292.41057599999</v>
      </c>
      <c r="K4" s="3">
        <f>'Impr Forest Mgmt'!$A$20</f>
        <v>475292.41057599999</v>
      </c>
      <c r="L4" s="3">
        <f>'Impr Forest Mgmt'!$A$20</f>
        <v>475292.41057599999</v>
      </c>
      <c r="M4" s="3">
        <f>'Impr Forest Mgmt'!$A$20</f>
        <v>475292.41057599999</v>
      </c>
      <c r="N4" s="3">
        <f>'Impr Forest Mgmt'!$A$20</f>
        <v>475292.41057599999</v>
      </c>
      <c r="O4" s="3">
        <f>'Impr Forest Mgmt'!$A$20</f>
        <v>475292.41057599999</v>
      </c>
      <c r="P4" s="3">
        <f>'Impr Forest Mgmt'!$A$20</f>
        <v>475292.41057599999</v>
      </c>
      <c r="Q4" s="3">
        <f>'Impr Forest Mgmt'!$A$20</f>
        <v>475292.41057599999</v>
      </c>
      <c r="R4" s="3">
        <f>'Impr Forest Mgmt'!$A$20</f>
        <v>475292.41057599999</v>
      </c>
      <c r="S4" s="3">
        <f>'Impr Forest Mgmt'!$A$20</f>
        <v>475292.41057599999</v>
      </c>
      <c r="T4" s="3">
        <f>'Impr Forest Mgmt'!$A$20</f>
        <v>475292.41057599999</v>
      </c>
      <c r="U4" s="3">
        <f>'Impr Forest Mgmt'!$A$20</f>
        <v>475292.41057599999</v>
      </c>
      <c r="V4" s="3">
        <f>'Impr Forest Mgmt'!$A$20</f>
        <v>475292.41057599999</v>
      </c>
      <c r="W4" s="3">
        <f>'Impr Forest Mgmt'!$A$20</f>
        <v>475292.41057599999</v>
      </c>
      <c r="X4" s="3">
        <f>'Impr Forest Mgmt'!$A$20</f>
        <v>475292.41057599999</v>
      </c>
      <c r="Y4" s="3">
        <f>'Impr Forest Mgmt'!$A$20</f>
        <v>475292.41057599999</v>
      </c>
      <c r="Z4" s="3">
        <f>'Impr Forest Mgmt'!$A$20</f>
        <v>475292.41057599999</v>
      </c>
      <c r="AA4" s="3">
        <f>'Impr Forest Mgmt'!$A$20</f>
        <v>475292.41057599999</v>
      </c>
      <c r="AB4" s="3">
        <f>'Impr Forest Mgmt'!$A$20</f>
        <v>475292.41057599999</v>
      </c>
      <c r="AC4" s="3">
        <f>'Impr Forest Mgmt'!$A$20</f>
        <v>475292.41057599999</v>
      </c>
      <c r="AD4" s="3">
        <f>'Impr Forest Mgmt'!$A$20</f>
        <v>475292.41057599999</v>
      </c>
      <c r="AE4" s="3">
        <f>'Impr Forest Mgmt'!$A$20</f>
        <v>475292.41057599999</v>
      </c>
      <c r="AF4" s="3">
        <f>'Impr Forest Mgmt'!$A$20</f>
        <v>475292.41057599999</v>
      </c>
      <c r="AG4" s="3">
        <f>'Impr Forest Mgmt'!$A$20</f>
        <v>475292.41057599999</v>
      </c>
      <c r="AH4" s="3">
        <f>'Impr Forest Mgmt'!$A$20</f>
        <v>475292.41057599999</v>
      </c>
      <c r="AI4" s="3">
        <f>'Impr Forest Mgmt'!$A$20</f>
        <v>475292.41057599999</v>
      </c>
      <c r="AJ4" s="3">
        <f>'Impr Forest Mgmt'!$A$20</f>
        <v>475292.41057599999</v>
      </c>
    </row>
    <row r="5" spans="1:36" x14ac:dyDescent="0.45">
      <c r="A5" t="s">
        <v>5</v>
      </c>
      <c r="B5" s="3">
        <f>'Avoided Def'!$A$7*('Aff Ref'!$B$13*1000)*('Aff Ref'!$B$23)</f>
        <v>1975.607673</v>
      </c>
      <c r="C5" s="3">
        <f>'Avoided Def'!$A$7*('Aff Ref'!$B$13*1000)*('Aff Ref'!$B$23)</f>
        <v>1975.607673</v>
      </c>
      <c r="D5" s="3">
        <f>'Avoided Def'!$A$7*('Aff Ref'!$B$13*1000)*('Aff Ref'!$B$23)</f>
        <v>1975.607673</v>
      </c>
      <c r="E5" s="3">
        <f>'Avoided Def'!$A$7*('Aff Ref'!$B$13*1000)*('Aff Ref'!$B$23)</f>
        <v>1975.607673</v>
      </c>
      <c r="F5" s="3">
        <f>'Avoided Def'!$A$7*('Aff Ref'!$B$13*1000)*('Aff Ref'!$B$23)</f>
        <v>1975.607673</v>
      </c>
      <c r="G5" s="3">
        <f>'Avoided Def'!$A$7*('Aff Ref'!$B$13*1000)*('Aff Ref'!$B$23)</f>
        <v>1975.607673</v>
      </c>
      <c r="H5" s="3">
        <f>'Avoided Def'!$A$7*('Aff Ref'!$B$13*1000)*('Aff Ref'!$B$23)</f>
        <v>1975.607673</v>
      </c>
      <c r="I5" s="3">
        <f>'Avoided Def'!$A$7*('Aff Ref'!$B$13*1000)*('Aff Ref'!$B$23)</f>
        <v>1975.607673</v>
      </c>
      <c r="J5" s="3">
        <f>'Avoided Def'!$A$7*('Aff Ref'!$B$13*1000)*('Aff Ref'!$B$23)</f>
        <v>1975.607673</v>
      </c>
      <c r="K5" s="3">
        <f>'Avoided Def'!$A$7*('Aff Ref'!$B$13*1000)*('Aff Ref'!$B$23)</f>
        <v>1975.607673</v>
      </c>
      <c r="L5" s="3">
        <f>'Avoided Def'!$A$7*('Aff Ref'!$B$13*1000)*('Aff Ref'!$B$23)</f>
        <v>1975.607673</v>
      </c>
      <c r="M5" s="3">
        <f>'Avoided Def'!$A$7*('Aff Ref'!$B$13*1000)*('Aff Ref'!$B$23)</f>
        <v>1975.607673</v>
      </c>
      <c r="N5" s="3">
        <f>'Avoided Def'!$A$7*('Aff Ref'!$B$13*1000)*('Aff Ref'!$B$23)</f>
        <v>1975.607673</v>
      </c>
      <c r="O5" s="3">
        <f>'Avoided Def'!$A$7*('Aff Ref'!$B$13*1000)*('Aff Ref'!$B$23)</f>
        <v>1975.607673</v>
      </c>
      <c r="P5" s="3">
        <f>'Avoided Def'!$A$7*('Aff Ref'!$B$13*1000)*('Aff Ref'!$B$23)</f>
        <v>1975.607673</v>
      </c>
      <c r="Q5" s="3">
        <f>'Avoided Def'!$A$7*('Aff Ref'!$B$13*1000)*('Aff Ref'!$B$23)</f>
        <v>1975.607673</v>
      </c>
      <c r="R5" s="3">
        <f>'Avoided Def'!$A$7*('Aff Ref'!$B$13*1000)*('Aff Ref'!$B$23)</f>
        <v>1975.607673</v>
      </c>
      <c r="S5" s="3">
        <f>'Avoided Def'!$A$7*('Aff Ref'!$B$13*1000)*('Aff Ref'!$B$23)</f>
        <v>1975.607673</v>
      </c>
      <c r="T5" s="3">
        <f>'Avoided Def'!$A$7*('Aff Ref'!$B$13*1000)*('Aff Ref'!$B$23)</f>
        <v>1975.607673</v>
      </c>
      <c r="U5" s="3">
        <f>'Avoided Def'!$A$7*('Aff Ref'!$B$13*1000)*('Aff Ref'!$B$23)</f>
        <v>1975.607673</v>
      </c>
      <c r="V5" s="3">
        <f>'Avoided Def'!$A$7*('Aff Ref'!$B$13*1000)*('Aff Ref'!$B$23)</f>
        <v>1975.607673</v>
      </c>
      <c r="W5" s="3">
        <f>'Avoided Def'!$A$7*('Aff Ref'!$B$13*1000)*('Aff Ref'!$B$23)</f>
        <v>1975.607673</v>
      </c>
      <c r="X5" s="3">
        <f>'Avoided Def'!$A$7*('Aff Ref'!$B$13*1000)*('Aff Ref'!$B$23)</f>
        <v>1975.607673</v>
      </c>
      <c r="Y5" s="3">
        <f>'Avoided Def'!$A$7*('Aff Ref'!$B$13*1000)*('Aff Ref'!$B$23)</f>
        <v>1975.607673</v>
      </c>
      <c r="Z5" s="3">
        <f>'Avoided Def'!$A$7*('Aff Ref'!$B$13*1000)*('Aff Ref'!$B$23)</f>
        <v>1975.607673</v>
      </c>
      <c r="AA5" s="3">
        <f>'Avoided Def'!$A$7*('Aff Ref'!$B$13*1000)*('Aff Ref'!$B$23)</f>
        <v>1975.607673</v>
      </c>
      <c r="AB5" s="3">
        <f>'Avoided Def'!$A$7*('Aff Ref'!$B$13*1000)*('Aff Ref'!$B$23)</f>
        <v>1975.607673</v>
      </c>
      <c r="AC5" s="3">
        <f>'Avoided Def'!$A$7*('Aff Ref'!$B$13*1000)*('Aff Ref'!$B$23)</f>
        <v>1975.607673</v>
      </c>
      <c r="AD5" s="3">
        <f>'Avoided Def'!$A$7*('Aff Ref'!$B$13*1000)*('Aff Ref'!$B$23)</f>
        <v>1975.607673</v>
      </c>
      <c r="AE5" s="3">
        <f>'Avoided Def'!$A$7*('Aff Ref'!$B$13*1000)*('Aff Ref'!$B$23)</f>
        <v>1975.607673</v>
      </c>
      <c r="AF5" s="3">
        <f>'Avoided Def'!$A$7*('Aff Ref'!$B$13*1000)*('Aff Ref'!$B$23)</f>
        <v>1975.607673</v>
      </c>
      <c r="AG5" s="3">
        <f>'Avoided Def'!$A$7*('Aff Ref'!$B$13*1000)*('Aff Ref'!$B$23)</f>
        <v>1975.607673</v>
      </c>
      <c r="AH5" s="3">
        <f>'Avoided Def'!$A$7*('Aff Ref'!$B$13*1000)*('Aff Ref'!$B$23)</f>
        <v>1975.607673</v>
      </c>
      <c r="AI5" s="3">
        <f>'Avoided Def'!$A$7*('Aff Ref'!$B$13*1000)*('Aff Ref'!$B$23)</f>
        <v>1975.607673</v>
      </c>
      <c r="AJ5" s="3">
        <f>'Avoided Def'!$A$7*('Aff Ref'!$B$13*1000)*('Aff Ref'!$B$23)</f>
        <v>1975.607673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7</v>
      </c>
      <c r="B7" s="46">
        <f>'Forest Restoration'!$A$15</f>
        <v>112.58122023999999</v>
      </c>
      <c r="C7" s="46">
        <f>'Forest Restoration'!$A$15</f>
        <v>112.58122023999999</v>
      </c>
      <c r="D7" s="46">
        <f>'Forest Restoration'!$A$15</f>
        <v>112.58122023999999</v>
      </c>
      <c r="E7" s="46">
        <f>'Forest Restoration'!$A$15</f>
        <v>112.58122023999999</v>
      </c>
      <c r="F7" s="46">
        <f>'Forest Restoration'!$A$15</f>
        <v>112.58122023999999</v>
      </c>
      <c r="G7" s="46">
        <f>'Forest Restoration'!$A$15</f>
        <v>112.58122023999999</v>
      </c>
      <c r="H7" s="46">
        <f>'Forest Restoration'!$A$15</f>
        <v>112.58122023999999</v>
      </c>
      <c r="I7" s="46">
        <f>'Forest Restoration'!$A$15</f>
        <v>112.58122023999999</v>
      </c>
      <c r="J7" s="46">
        <f>'Forest Restoration'!$A$15</f>
        <v>112.58122023999999</v>
      </c>
      <c r="K7" s="46">
        <f>'Forest Restoration'!$A$15</f>
        <v>112.58122023999999</v>
      </c>
      <c r="L7" s="46">
        <f>'Forest Restoration'!$A$15</f>
        <v>112.58122023999999</v>
      </c>
      <c r="M7" s="46">
        <f>'Forest Restoration'!$A$15</f>
        <v>112.58122023999999</v>
      </c>
      <c r="N7" s="46">
        <f>'Forest Restoration'!$A$15</f>
        <v>112.58122023999999</v>
      </c>
      <c r="O7" s="46">
        <f>'Forest Restoration'!$A$15</f>
        <v>112.58122023999999</v>
      </c>
      <c r="P7" s="46">
        <f>'Forest Restoration'!$A$15</f>
        <v>112.58122023999999</v>
      </c>
      <c r="Q7" s="46">
        <f>'Forest Restoration'!$A$15</f>
        <v>112.58122023999999</v>
      </c>
      <c r="R7" s="46">
        <f>'Forest Restoration'!$A$15</f>
        <v>112.58122023999999</v>
      </c>
      <c r="S7" s="46">
        <f>'Forest Restoration'!$A$15</f>
        <v>112.58122023999999</v>
      </c>
      <c r="T7" s="46">
        <f>'Forest Restoration'!$A$15</f>
        <v>112.58122023999999</v>
      </c>
      <c r="U7" s="46">
        <f>'Forest Restoration'!$A$15</f>
        <v>112.58122023999999</v>
      </c>
      <c r="V7" s="46">
        <f>'Forest Restoration'!$A$15</f>
        <v>112.58122023999999</v>
      </c>
      <c r="W7" s="46">
        <f>'Forest Restoration'!$A$15</f>
        <v>112.58122023999999</v>
      </c>
      <c r="X7" s="46">
        <f>'Forest Restoration'!$A$15</f>
        <v>112.58122023999999</v>
      </c>
      <c r="Y7" s="46">
        <f>'Forest Restoration'!$A$15</f>
        <v>112.58122023999999</v>
      </c>
      <c r="Z7" s="46">
        <f>'Forest Restoration'!$A$15</f>
        <v>112.58122023999999</v>
      </c>
      <c r="AA7" s="46">
        <f>'Forest Restoration'!$A$15</f>
        <v>112.58122023999999</v>
      </c>
      <c r="AB7" s="46">
        <f>'Forest Restoration'!$A$15</f>
        <v>112.58122023999999</v>
      </c>
      <c r="AC7" s="46">
        <f>'Forest Restoration'!$A$15</f>
        <v>112.58122023999999</v>
      </c>
      <c r="AD7" s="46">
        <f>'Forest Restoration'!$A$15</f>
        <v>112.58122023999999</v>
      </c>
      <c r="AE7" s="46">
        <f>'Forest Restoration'!$A$15</f>
        <v>112.58122023999999</v>
      </c>
      <c r="AF7" s="46">
        <f>'Forest Restoration'!$A$15</f>
        <v>112.58122023999999</v>
      </c>
      <c r="AG7" s="46">
        <f>'Forest Restoration'!$A$15</f>
        <v>112.58122023999999</v>
      </c>
      <c r="AH7" s="46">
        <f>'Forest Restoration'!$A$15</f>
        <v>112.58122023999999</v>
      </c>
      <c r="AI7" s="46">
        <f>'Forest Restoration'!$A$15</f>
        <v>112.58122023999999</v>
      </c>
      <c r="AJ7" s="46">
        <f>'Forest Restoration'!$A$15</f>
        <v>112.58122023999999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About</vt:lpstr>
      <vt:lpstr>Aff Ref</vt:lpstr>
      <vt:lpstr>Set Asides</vt:lpstr>
      <vt:lpstr>Avoided Def</vt:lpstr>
      <vt:lpstr>Impr Forest Mgmt</vt:lpstr>
      <vt:lpstr>Forest Restoration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2017-01-27T05:17:42Z</dcterms:created>
  <dcterms:modified xsi:type="dcterms:W3CDTF">2021-09-23T03:15:10Z</dcterms:modified>
</cp:coreProperties>
</file>