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SYFAFE\"/>
    </mc:Choice>
  </mc:AlternateContent>
  <xr:revisionPtr revIDLastSave="0" documentId="8_{846B7D11-A531-42B2-B454-54CE6B457841}" xr6:coauthVersionLast="47" xr6:coauthVersionMax="47" xr10:uidLastSave="{00000000-0000-0000-0000-000000000000}"/>
  <bookViews>
    <workbookView xWindow="-120" yWindow="-120" windowWidth="29040" windowHeight="17640" tabRatio="784" xr2:uid="{45C79576-D266-44E4-9E44-3FFC5A94C2AF}"/>
  </bookViews>
  <sheets>
    <sheet name="About" sheetId="12" r:id="rId1"/>
    <sheet name="SYVbT-passenger" sheetId="13" r:id="rId2"/>
    <sheet name="SYVbT-freight" sheetId="14" r:id="rId3"/>
    <sheet name="AVLo-passengers" sheetId="10" r:id="rId4"/>
    <sheet name="AVLo-freight" sheetId="15" r:id="rId5"/>
    <sheet name="BAADTbVT-Passenger" sheetId="23" r:id="rId6"/>
    <sheet name="BAADTbVT-Freight" sheetId="24" r:id="rId7"/>
    <sheet name="BCDTRTSY_Passenger" sheetId="32" r:id="rId8"/>
    <sheet name="BCDTRTSY_freight" sheetId="33" r:id="rId9"/>
    <sheet name="Total_CargoDistance" sheetId="25" r:id="rId10"/>
    <sheet name="Total_CargoDistance_annual" sheetId="31" r:id="rId11"/>
    <sheet name="KOTEMS" sheetId="26" r:id="rId12"/>
    <sheet name="Road" sheetId="27" r:id="rId13"/>
    <sheet name="Motobikes" sheetId="28" r:id="rId14"/>
    <sheet name="aircraft" sheetId="29" r:id="rId15"/>
    <sheet name="rail" sheetId="30" r:id="rId16"/>
    <sheet name="ships" sheetId="34" r:id="rId17"/>
    <sheet name="adjustments" sheetId="35" r:id="rId18"/>
    <sheet name="SYFAFE-psgr" sheetId="16" r:id="rId19"/>
    <sheet name="SYFAFE-frgt" sheetId="7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7" i="7" l="1"/>
  <c r="H6" i="7"/>
  <c r="H5" i="7"/>
  <c r="H4" i="7"/>
  <c r="B7" i="7"/>
  <c r="B6" i="7"/>
  <c r="B4" i="7"/>
  <c r="H7" i="16"/>
  <c r="H6" i="16"/>
  <c r="H5" i="16"/>
  <c r="H4" i="16"/>
  <c r="B7" i="16"/>
  <c r="B6" i="16"/>
  <c r="B4" i="16"/>
  <c r="K36" i="27" l="1"/>
  <c r="C42" i="27" l="1"/>
  <c r="C12" i="27"/>
  <c r="C18" i="27" s="1"/>
  <c r="C24" i="27" s="1"/>
  <c r="C2" i="27"/>
  <c r="C15" i="30"/>
  <c r="C11" i="30"/>
  <c r="E7" i="28"/>
  <c r="F19" i="29"/>
  <c r="F15" i="29"/>
  <c r="F16" i="29"/>
  <c r="F6" i="30" l="1"/>
  <c r="F18" i="30" s="1"/>
  <c r="F7" i="30"/>
  <c r="F19" i="30" s="1"/>
  <c r="C7" i="30"/>
  <c r="C19" i="30" s="1"/>
  <c r="C6" i="30"/>
  <c r="C18" i="30" s="1"/>
  <c r="C10" i="30"/>
  <c r="C9" i="30"/>
  <c r="I20" i="29" l="1"/>
  <c r="H20" i="29"/>
  <c r="G20" i="29"/>
  <c r="F20" i="29"/>
  <c r="E20" i="29"/>
  <c r="D20" i="29"/>
  <c r="C20" i="29"/>
  <c r="I19" i="29"/>
  <c r="H19" i="29"/>
  <c r="G19" i="29"/>
  <c r="E19" i="29"/>
  <c r="D19" i="29"/>
  <c r="C19" i="29"/>
  <c r="E3" i="28"/>
  <c r="E5" i="28"/>
  <c r="D5" i="28"/>
  <c r="C5" i="28"/>
  <c r="B5" i="28"/>
  <c r="L14" i="27" l="1"/>
  <c r="L12" i="27"/>
  <c r="M20" i="27"/>
  <c r="M19" i="27"/>
  <c r="M18" i="27"/>
  <c r="P20" i="27"/>
  <c r="P19" i="27"/>
  <c r="L19" i="27" s="1"/>
  <c r="R20" i="27"/>
  <c r="R19" i="27"/>
  <c r="Q21" i="27"/>
  <c r="M21" i="27" s="1"/>
  <c r="O21" i="27"/>
  <c r="N21" i="27"/>
  <c r="I9" i="27"/>
  <c r="G9" i="27"/>
  <c r="I8" i="27"/>
  <c r="G8" i="27"/>
  <c r="R21" i="27" l="1"/>
  <c r="P21" i="27"/>
  <c r="L21" i="27" s="1"/>
  <c r="G2" i="27" l="1"/>
  <c r="C3" i="27"/>
  <c r="D3" i="27"/>
  <c r="D2" i="27"/>
  <c r="I2" i="27"/>
  <c r="H3" i="27"/>
  <c r="H2" i="27"/>
  <c r="F3" i="27"/>
  <c r="F2" i="27"/>
  <c r="E3" i="27"/>
  <c r="E2" i="27"/>
  <c r="G6" i="27" l="1"/>
  <c r="G7" i="27"/>
  <c r="D7" i="27"/>
  <c r="D6" i="27"/>
  <c r="C8" i="27"/>
  <c r="C9" i="27"/>
  <c r="H6" i="27"/>
  <c r="H7" i="27"/>
  <c r="I6" i="27"/>
  <c r="I7" i="27"/>
  <c r="E6" i="27"/>
  <c r="E7" i="27"/>
  <c r="D8" i="27"/>
  <c r="D9" i="27"/>
  <c r="F7" i="27"/>
  <c r="F6" i="27"/>
  <c r="F9" i="27"/>
  <c r="F8" i="27"/>
  <c r="H9" i="27"/>
  <c r="H8" i="27"/>
  <c r="E8" i="27"/>
  <c r="E9" i="27"/>
  <c r="C6" i="27"/>
  <c r="C7" i="27"/>
  <c r="B7" i="24"/>
  <c r="B6" i="24"/>
  <c r="B5" i="24"/>
  <c r="B4" i="24"/>
  <c r="C3" i="24"/>
  <c r="B3" i="24" s="1"/>
  <c r="C2" i="24"/>
  <c r="AE2" i="24" s="1"/>
  <c r="C7" i="23"/>
  <c r="C6" i="23"/>
  <c r="B6" i="23"/>
  <c r="C5" i="23"/>
  <c r="C4" i="23"/>
  <c r="B4" i="23" s="1"/>
  <c r="C3" i="23"/>
  <c r="C2" i="23"/>
  <c r="C7" i="24" l="1"/>
  <c r="D7" i="24" s="1"/>
  <c r="C15" i="25"/>
  <c r="G15" i="25"/>
  <c r="G11" i="28" s="1"/>
  <c r="G19" i="28" s="1"/>
  <c r="F15" i="25"/>
  <c r="F11" i="28" s="1"/>
  <c r="F19" i="28" s="1"/>
  <c r="D15" i="25"/>
  <c r="D11" i="28" s="1"/>
  <c r="B15" i="25"/>
  <c r="H15" i="25"/>
  <c r="H11" i="28" s="1"/>
  <c r="H19" i="28" s="1"/>
  <c r="E15" i="25"/>
  <c r="E11" i="28" s="1"/>
  <c r="E19" i="28" s="1"/>
  <c r="AA6" i="23"/>
  <c r="D6" i="25"/>
  <c r="D2" i="34" s="1"/>
  <c r="D6" i="34" s="1"/>
  <c r="B6" i="25"/>
  <c r="H6" i="25"/>
  <c r="H2" i="34" s="1"/>
  <c r="H6" i="34" s="1"/>
  <c r="G6" i="25"/>
  <c r="G2" i="34" s="1"/>
  <c r="G6" i="34" s="1"/>
  <c r="E6" i="25"/>
  <c r="E2" i="34" s="1"/>
  <c r="E6" i="34" s="1"/>
  <c r="C6" i="25"/>
  <c r="C2" i="34" s="1"/>
  <c r="C6" i="34" s="1"/>
  <c r="F6" i="25"/>
  <c r="F2" i="34" s="1"/>
  <c r="F6" i="34" s="1"/>
  <c r="G11" i="25"/>
  <c r="E11" i="25"/>
  <c r="C11" i="25"/>
  <c r="B11" i="25"/>
  <c r="H11" i="25"/>
  <c r="F11" i="25"/>
  <c r="D11" i="25"/>
  <c r="B7" i="23"/>
  <c r="AE7" i="23" s="1"/>
  <c r="E7" i="25"/>
  <c r="C7" i="25"/>
  <c r="H7" i="25"/>
  <c r="F7" i="25"/>
  <c r="G7" i="25"/>
  <c r="D7" i="25"/>
  <c r="B7" i="25"/>
  <c r="AC4" i="23"/>
  <c r="B4" i="25"/>
  <c r="H4" i="25"/>
  <c r="F4" i="25"/>
  <c r="E4" i="25"/>
  <c r="C4" i="25"/>
  <c r="G4" i="25"/>
  <c r="D4" i="25"/>
  <c r="AB4" i="24"/>
  <c r="H12" i="25"/>
  <c r="F12" i="25"/>
  <c r="D12" i="25"/>
  <c r="C12" i="25"/>
  <c r="B12" i="25"/>
  <c r="G12" i="25"/>
  <c r="E12" i="25"/>
  <c r="AE2" i="23"/>
  <c r="H2" i="25"/>
  <c r="F2" i="25"/>
  <c r="D2" i="25"/>
  <c r="C2" i="25"/>
  <c r="G2" i="25"/>
  <c r="B2" i="25"/>
  <c r="E2" i="25"/>
  <c r="AD3" i="23"/>
  <c r="G3" i="25"/>
  <c r="E3" i="25"/>
  <c r="D3" i="25"/>
  <c r="B3" i="25"/>
  <c r="H3" i="25"/>
  <c r="C3" i="25"/>
  <c r="F3" i="25"/>
  <c r="AB5" i="23"/>
  <c r="C5" i="25"/>
  <c r="G5" i="25"/>
  <c r="F5" i="25"/>
  <c r="H5" i="25"/>
  <c r="E5" i="25"/>
  <c r="D5" i="25"/>
  <c r="B5" i="25"/>
  <c r="AB5" i="24"/>
  <c r="G13" i="25"/>
  <c r="E13" i="25"/>
  <c r="D13" i="25"/>
  <c r="B13" i="25"/>
  <c r="H13" i="25"/>
  <c r="F13" i="25"/>
  <c r="C13" i="25"/>
  <c r="X5" i="23"/>
  <c r="AB6" i="24"/>
  <c r="B14" i="25"/>
  <c r="H14" i="25"/>
  <c r="H3" i="34" s="1"/>
  <c r="H7" i="34" s="1"/>
  <c r="F14" i="25"/>
  <c r="F3" i="34" s="1"/>
  <c r="F7" i="34" s="1"/>
  <c r="E14" i="25"/>
  <c r="E3" i="34" s="1"/>
  <c r="E7" i="34" s="1"/>
  <c r="D14" i="25"/>
  <c r="D3" i="34" s="1"/>
  <c r="D7" i="34" s="1"/>
  <c r="G14" i="25"/>
  <c r="G3" i="34" s="1"/>
  <c r="G7" i="34" s="1"/>
  <c r="C14" i="25"/>
  <c r="C3" i="34" s="1"/>
  <c r="C7" i="34" s="1"/>
  <c r="Y4" i="23"/>
  <c r="I2" i="24"/>
  <c r="Z3" i="23"/>
  <c r="AF3" i="23"/>
  <c r="X6" i="23"/>
  <c r="O6" i="23"/>
  <c r="AG4" i="24"/>
  <c r="R3" i="24"/>
  <c r="F5" i="23"/>
  <c r="F6" i="24"/>
  <c r="H3" i="23"/>
  <c r="G5" i="23"/>
  <c r="Y6" i="23"/>
  <c r="R2" i="24"/>
  <c r="W3" i="24"/>
  <c r="I6" i="24"/>
  <c r="J5" i="23"/>
  <c r="F6" i="23"/>
  <c r="AC6" i="23"/>
  <c r="U2" i="24"/>
  <c r="AD3" i="24"/>
  <c r="F5" i="24"/>
  <c r="Q6" i="24"/>
  <c r="Q2" i="23"/>
  <c r="R2" i="23"/>
  <c r="I4" i="23"/>
  <c r="Q5" i="23"/>
  <c r="G6" i="23"/>
  <c r="AG6" i="23"/>
  <c r="N5" i="24"/>
  <c r="W6" i="24"/>
  <c r="J4" i="23"/>
  <c r="R5" i="23"/>
  <c r="J6" i="23"/>
  <c r="AH6" i="23"/>
  <c r="H4" i="24"/>
  <c r="Q5" i="24"/>
  <c r="AE6" i="24"/>
  <c r="AB3" i="24"/>
  <c r="N4" i="24"/>
  <c r="Y5" i="24"/>
  <c r="I3" i="23"/>
  <c r="Z4" i="23"/>
  <c r="AE5" i="23"/>
  <c r="P6" i="23"/>
  <c r="AB2" i="24"/>
  <c r="H3" i="24"/>
  <c r="V4" i="24"/>
  <c r="AE5" i="24"/>
  <c r="AF5" i="23"/>
  <c r="T6" i="23"/>
  <c r="H2" i="24"/>
  <c r="M3" i="24"/>
  <c r="Y4" i="24"/>
  <c r="Y2" i="23"/>
  <c r="J3" i="23"/>
  <c r="AG3" i="23"/>
  <c r="O4" i="23"/>
  <c r="AE4" i="23"/>
  <c r="H5" i="23"/>
  <c r="V5" i="23"/>
  <c r="AG5" i="23"/>
  <c r="H6" i="23"/>
  <c r="Q6" i="23"/>
  <c r="Z6" i="23"/>
  <c r="J2" i="24"/>
  <c r="V2" i="24"/>
  <c r="AF2" i="24"/>
  <c r="I3" i="24"/>
  <c r="U3" i="24"/>
  <c r="AE3" i="24"/>
  <c r="I4" i="24"/>
  <c r="W4" i="24"/>
  <c r="O5" i="24"/>
  <c r="AC5" i="24"/>
  <c r="G6" i="24"/>
  <c r="U6" i="24"/>
  <c r="AF6" i="24"/>
  <c r="Z2" i="23"/>
  <c r="P3" i="23"/>
  <c r="AH3" i="23"/>
  <c r="P4" i="23"/>
  <c r="AF4" i="23"/>
  <c r="I5" i="23"/>
  <c r="W5" i="23"/>
  <c r="AH5" i="23"/>
  <c r="I6" i="23"/>
  <c r="R6" i="23"/>
  <c r="AB6" i="23"/>
  <c r="B2" i="24"/>
  <c r="M2" i="24"/>
  <c r="W2" i="24"/>
  <c r="AG2" i="24"/>
  <c r="J3" i="24"/>
  <c r="V3" i="24"/>
  <c r="AF3" i="24"/>
  <c r="M4" i="24"/>
  <c r="X4" i="24"/>
  <c r="E5" i="24"/>
  <c r="P5" i="24"/>
  <c r="AD5" i="24"/>
  <c r="H6" i="24"/>
  <c r="V6" i="24"/>
  <c r="AG6" i="24"/>
  <c r="C11" i="28"/>
  <c r="C19" i="28" s="1"/>
  <c r="B2" i="23"/>
  <c r="AG2" i="23"/>
  <c r="Q3" i="23"/>
  <c r="Q4" i="23"/>
  <c r="AG4" i="23"/>
  <c r="N2" i="24"/>
  <c r="X2" i="24"/>
  <c r="AG3" i="24"/>
  <c r="AH2" i="23"/>
  <c r="R3" i="23"/>
  <c r="R4" i="23"/>
  <c r="AH4" i="23"/>
  <c r="N5" i="23"/>
  <c r="Y5" i="23"/>
  <c r="L6" i="23"/>
  <c r="U6" i="23"/>
  <c r="AD6" i="23"/>
  <c r="E2" i="24"/>
  <c r="O2" i="24"/>
  <c r="Y2" i="24"/>
  <c r="N3" i="24"/>
  <c r="X3" i="24"/>
  <c r="O4" i="24"/>
  <c r="AC4" i="24"/>
  <c r="G5" i="24"/>
  <c r="U5" i="24"/>
  <c r="AF5" i="24"/>
  <c r="M6" i="24"/>
  <c r="X6" i="24"/>
  <c r="I2" i="23"/>
  <c r="B3" i="23"/>
  <c r="X3" i="23"/>
  <c r="G4" i="23"/>
  <c r="W4" i="23"/>
  <c r="B5" i="23"/>
  <c r="O5" i="23"/>
  <c r="Z5" i="23"/>
  <c r="D6" i="23"/>
  <c r="M6" i="23"/>
  <c r="V6" i="23"/>
  <c r="AE6" i="23"/>
  <c r="F2" i="24"/>
  <c r="P2" i="24"/>
  <c r="Z2" i="24"/>
  <c r="E3" i="24"/>
  <c r="O3" i="24"/>
  <c r="Y3" i="24"/>
  <c r="E4" i="24"/>
  <c r="P4" i="24"/>
  <c r="AD4" i="24"/>
  <c r="H5" i="24"/>
  <c r="V5" i="24"/>
  <c r="AG5" i="24"/>
  <c r="N6" i="24"/>
  <c r="Y6" i="24"/>
  <c r="J2" i="23"/>
  <c r="Y3" i="23"/>
  <c r="H4" i="23"/>
  <c r="X4" i="23"/>
  <c r="P5" i="23"/>
  <c r="AD5" i="23"/>
  <c r="E6" i="23"/>
  <c r="N6" i="23"/>
  <c r="W6" i="23"/>
  <c r="AF6" i="23"/>
  <c r="G2" i="24"/>
  <c r="Q2" i="24"/>
  <c r="AC2" i="24"/>
  <c r="F3" i="24"/>
  <c r="P3" i="24"/>
  <c r="Z3" i="24"/>
  <c r="F4" i="24"/>
  <c r="Q4" i="24"/>
  <c r="AE4" i="24"/>
  <c r="I5" i="24"/>
  <c r="W5" i="24"/>
  <c r="O6" i="24"/>
  <c r="AC6" i="24"/>
  <c r="AD2" i="24"/>
  <c r="G3" i="24"/>
  <c r="Q3" i="24"/>
  <c r="AC3" i="24"/>
  <c r="G4" i="24"/>
  <c r="U4" i="24"/>
  <c r="AF4" i="24"/>
  <c r="M5" i="24"/>
  <c r="X5" i="24"/>
  <c r="E6" i="24"/>
  <c r="P6" i="24"/>
  <c r="AD6" i="24"/>
  <c r="H13" i="27"/>
  <c r="H19" i="27" s="1"/>
  <c r="H25" i="27" s="1"/>
  <c r="F14" i="27"/>
  <c r="F20" i="27" s="1"/>
  <c r="F26" i="27" s="1"/>
  <c r="I13" i="27"/>
  <c r="I19" i="27" s="1"/>
  <c r="I25" i="27" s="1"/>
  <c r="C13" i="27"/>
  <c r="C19" i="27" s="1"/>
  <c r="C25" i="27" s="1"/>
  <c r="F12" i="27"/>
  <c r="F18" i="27" s="1"/>
  <c r="F24" i="27" s="1"/>
  <c r="F13" i="27"/>
  <c r="F19" i="27" s="1"/>
  <c r="F25" i="27" s="1"/>
  <c r="H12" i="27"/>
  <c r="H18" i="27" s="1"/>
  <c r="H24" i="27" s="1"/>
  <c r="E15" i="27"/>
  <c r="E21" i="27" s="1"/>
  <c r="E27" i="27" s="1"/>
  <c r="D15" i="27"/>
  <c r="D21" i="27" s="1"/>
  <c r="D27" i="27" s="1"/>
  <c r="C15" i="27"/>
  <c r="C21" i="27" s="1"/>
  <c r="C27" i="27" s="1"/>
  <c r="D14" i="27"/>
  <c r="D20" i="27" s="1"/>
  <c r="D26" i="27" s="1"/>
  <c r="H14" i="27"/>
  <c r="H20" i="27" s="1"/>
  <c r="H26" i="27" s="1"/>
  <c r="E13" i="27"/>
  <c r="E19" i="27" s="1"/>
  <c r="E25" i="27" s="1"/>
  <c r="D12" i="27"/>
  <c r="D18" i="27" s="1"/>
  <c r="D24" i="27" s="1"/>
  <c r="E14" i="27"/>
  <c r="E20" i="27" s="1"/>
  <c r="E26" i="27" s="1"/>
  <c r="C14" i="27"/>
  <c r="C20" i="27" s="1"/>
  <c r="C26" i="27" s="1"/>
  <c r="I14" i="27"/>
  <c r="I20" i="27" s="1"/>
  <c r="I26" i="27" s="1"/>
  <c r="G15" i="27"/>
  <c r="G21" i="27" s="1"/>
  <c r="G27" i="27" s="1"/>
  <c r="G14" i="27"/>
  <c r="G20" i="27" s="1"/>
  <c r="G26" i="27" s="1"/>
  <c r="I15" i="27"/>
  <c r="I21" i="27" s="1"/>
  <c r="I27" i="27" s="1"/>
  <c r="H15" i="27"/>
  <c r="H21" i="27" s="1"/>
  <c r="H27" i="27" s="1"/>
  <c r="E12" i="27"/>
  <c r="E18" i="27" s="1"/>
  <c r="E24" i="27" s="1"/>
  <c r="D13" i="27"/>
  <c r="D19" i="27" s="1"/>
  <c r="D25" i="27" s="1"/>
  <c r="G13" i="27"/>
  <c r="G19" i="27" s="1"/>
  <c r="G25" i="27" s="1"/>
  <c r="F15" i="27"/>
  <c r="F21" i="27" s="1"/>
  <c r="F27" i="27" s="1"/>
  <c r="I12" i="27"/>
  <c r="I18" i="27" s="1"/>
  <c r="I24" i="27" s="1"/>
  <c r="G12" i="27"/>
  <c r="G18" i="27" s="1"/>
  <c r="G24" i="27" s="1"/>
  <c r="J4" i="24"/>
  <c r="R4" i="24"/>
  <c r="Z4" i="24"/>
  <c r="J5" i="24"/>
  <c r="R5" i="24"/>
  <c r="Z5" i="24"/>
  <c r="J6" i="24"/>
  <c r="R6" i="24"/>
  <c r="Z6" i="24"/>
  <c r="K2" i="24"/>
  <c r="S2" i="24"/>
  <c r="AA2" i="24"/>
  <c r="K3" i="24"/>
  <c r="S3" i="24"/>
  <c r="AA3" i="24"/>
  <c r="C4" i="24"/>
  <c r="K4" i="24"/>
  <c r="S4" i="24"/>
  <c r="AA4" i="24"/>
  <c r="C5" i="24"/>
  <c r="K5" i="24"/>
  <c r="S5" i="24"/>
  <c r="AA5" i="24"/>
  <c r="C6" i="24"/>
  <c r="K6" i="24"/>
  <c r="S6" i="24"/>
  <c r="AA6" i="24"/>
  <c r="D2" i="24"/>
  <c r="L2" i="24"/>
  <c r="T2" i="24"/>
  <c r="D3" i="24"/>
  <c r="L3" i="24"/>
  <c r="T3" i="24"/>
  <c r="D4" i="24"/>
  <c r="L4" i="24"/>
  <c r="T4" i="24"/>
  <c r="D5" i="24"/>
  <c r="L5" i="24"/>
  <c r="T5" i="24"/>
  <c r="D6" i="24"/>
  <c r="L6" i="24"/>
  <c r="T6" i="24"/>
  <c r="Z7" i="23"/>
  <c r="M7" i="23"/>
  <c r="S7" i="23"/>
  <c r="K7" i="23"/>
  <c r="W7" i="23"/>
  <c r="S2" i="23"/>
  <c r="S3" i="23"/>
  <c r="S4" i="23"/>
  <c r="N2" i="23"/>
  <c r="M3" i="23"/>
  <c r="K5" i="23"/>
  <c r="S5" i="23"/>
  <c r="AA5" i="23"/>
  <c r="H2" i="23"/>
  <c r="P2" i="23"/>
  <c r="X2" i="23"/>
  <c r="AF2" i="23"/>
  <c r="G3" i="23"/>
  <c r="O3" i="23"/>
  <c r="W3" i="23"/>
  <c r="AE3" i="23"/>
  <c r="F4" i="23"/>
  <c r="N4" i="23"/>
  <c r="V4" i="23"/>
  <c r="AD4" i="23"/>
  <c r="E5" i="23"/>
  <c r="M5" i="23"/>
  <c r="U5" i="23"/>
  <c r="AC5" i="23"/>
  <c r="K2" i="23"/>
  <c r="AA2" i="23"/>
  <c r="D2" i="23"/>
  <c r="L2" i="23"/>
  <c r="T2" i="23"/>
  <c r="AB2" i="23"/>
  <c r="K3" i="23"/>
  <c r="AA3" i="23"/>
  <c r="E2" i="23"/>
  <c r="M2" i="23"/>
  <c r="U2" i="23"/>
  <c r="AC2" i="23"/>
  <c r="D3" i="23"/>
  <c r="L3" i="23"/>
  <c r="T3" i="23"/>
  <c r="AB3" i="23"/>
  <c r="K4" i="23"/>
  <c r="AA4" i="23"/>
  <c r="F2" i="23"/>
  <c r="V2" i="23"/>
  <c r="AD2" i="23"/>
  <c r="E3" i="23"/>
  <c r="U3" i="23"/>
  <c r="AC3" i="23"/>
  <c r="D4" i="23"/>
  <c r="L4" i="23"/>
  <c r="T4" i="23"/>
  <c r="AB4" i="23"/>
  <c r="G2" i="23"/>
  <c r="O2" i="23"/>
  <c r="W2" i="23"/>
  <c r="F3" i="23"/>
  <c r="N3" i="23"/>
  <c r="V3" i="23"/>
  <c r="E4" i="23"/>
  <c r="M4" i="23"/>
  <c r="U4" i="23"/>
  <c r="D5" i="23"/>
  <c r="L5" i="23"/>
  <c r="T5" i="23"/>
  <c r="K6" i="23"/>
  <c r="S6" i="23"/>
  <c r="AF7" i="23" l="1"/>
  <c r="AH7" i="23"/>
  <c r="AD7" i="23"/>
  <c r="L7" i="23"/>
  <c r="G7" i="23"/>
  <c r="V7" i="23"/>
  <c r="X7" i="23"/>
  <c r="AB7" i="23"/>
  <c r="I7" i="23"/>
  <c r="AC7" i="23"/>
  <c r="AG7" i="23"/>
  <c r="E7" i="23"/>
  <c r="Q7" i="23"/>
  <c r="F7" i="23"/>
  <c r="J7" i="23"/>
  <c r="U7" i="23"/>
  <c r="Y7" i="23"/>
  <c r="N7" i="23"/>
  <c r="R7" i="23"/>
  <c r="H7" i="23"/>
  <c r="AA7" i="23"/>
  <c r="O7" i="23"/>
  <c r="D7" i="23"/>
  <c r="P7" i="23"/>
  <c r="T7" i="23"/>
  <c r="AG4" i="31"/>
  <c r="Y4" i="31"/>
  <c r="Q4" i="31"/>
  <c r="I4" i="31"/>
  <c r="B4" i="31"/>
  <c r="AE4" i="31"/>
  <c r="W4" i="31"/>
  <c r="O4" i="31"/>
  <c r="G4" i="31"/>
  <c r="AC4" i="31"/>
  <c r="U4" i="31"/>
  <c r="M4" i="31"/>
  <c r="E4" i="31"/>
  <c r="AA4" i="31"/>
  <c r="S4" i="31"/>
  <c r="C4" i="31"/>
  <c r="AB4" i="31"/>
  <c r="T4" i="31"/>
  <c r="L4" i="31"/>
  <c r="D4" i="31"/>
  <c r="K4" i="31"/>
  <c r="AF4" i="31"/>
  <c r="J4" i="31"/>
  <c r="V4" i="31"/>
  <c r="AD4" i="31"/>
  <c r="H4" i="31"/>
  <c r="X4" i="31"/>
  <c r="Z4" i="31"/>
  <c r="F4" i="31"/>
  <c r="R4" i="31"/>
  <c r="N4" i="31"/>
  <c r="P4" i="31"/>
  <c r="F10" i="25"/>
  <c r="D10" i="25"/>
  <c r="B10" i="25"/>
  <c r="G10" i="25"/>
  <c r="E10" i="25"/>
  <c r="C10" i="25"/>
  <c r="H10" i="25"/>
  <c r="AB15" i="31"/>
  <c r="T15" i="31"/>
  <c r="L15" i="31"/>
  <c r="D15" i="31"/>
  <c r="AA15" i="31"/>
  <c r="S15" i="31"/>
  <c r="K15" i="31"/>
  <c r="C15" i="31"/>
  <c r="Z15" i="31"/>
  <c r="R15" i="31"/>
  <c r="J15" i="31"/>
  <c r="AG15" i="31"/>
  <c r="Y15" i="31"/>
  <c r="Q15" i="31"/>
  <c r="I15" i="31"/>
  <c r="AF15" i="31"/>
  <c r="X15" i="31"/>
  <c r="P15" i="31"/>
  <c r="H15" i="31"/>
  <c r="AD15" i="31"/>
  <c r="F15" i="31"/>
  <c r="AE15" i="31"/>
  <c r="W15" i="31"/>
  <c r="O15" i="31"/>
  <c r="G15" i="31"/>
  <c r="B15" i="31"/>
  <c r="V15" i="31"/>
  <c r="N15" i="31"/>
  <c r="M15" i="31"/>
  <c r="U15" i="31"/>
  <c r="AC15" i="31"/>
  <c r="E15" i="31"/>
  <c r="AG12" i="31"/>
  <c r="Y12" i="31"/>
  <c r="Q12" i="31"/>
  <c r="I12" i="31"/>
  <c r="B12" i="31"/>
  <c r="AF12" i="31"/>
  <c r="X12" i="31"/>
  <c r="P12" i="31"/>
  <c r="H12" i="31"/>
  <c r="AE12" i="31"/>
  <c r="W12" i="31"/>
  <c r="O12" i="31"/>
  <c r="G12" i="31"/>
  <c r="AD12" i="31"/>
  <c r="V12" i="31"/>
  <c r="N12" i="31"/>
  <c r="F12" i="31"/>
  <c r="AC12" i="31"/>
  <c r="U12" i="31"/>
  <c r="M12" i="31"/>
  <c r="E12" i="31"/>
  <c r="S12" i="31"/>
  <c r="C12" i="31"/>
  <c r="AB12" i="31"/>
  <c r="T12" i="31"/>
  <c r="L12" i="31"/>
  <c r="D12" i="31"/>
  <c r="AA12" i="31"/>
  <c r="K12" i="31"/>
  <c r="J12" i="31"/>
  <c r="R12" i="31"/>
  <c r="Z12" i="31"/>
  <c r="Z5" i="31"/>
  <c r="R5" i="31"/>
  <c r="J5" i="31"/>
  <c r="AF5" i="31"/>
  <c r="X5" i="31"/>
  <c r="P5" i="31"/>
  <c r="H5" i="31"/>
  <c r="AD5" i="31"/>
  <c r="V5" i="31"/>
  <c r="N5" i="31"/>
  <c r="F5" i="31"/>
  <c r="AB5" i="31"/>
  <c r="L5" i="31"/>
  <c r="AC5" i="31"/>
  <c r="U5" i="31"/>
  <c r="M5" i="31"/>
  <c r="E5" i="31"/>
  <c r="T5" i="31"/>
  <c r="D5" i="31"/>
  <c r="W5" i="31"/>
  <c r="O5" i="31"/>
  <c r="B5" i="31"/>
  <c r="S5" i="31"/>
  <c r="AG5" i="31"/>
  <c r="Q5" i="31"/>
  <c r="K5" i="31"/>
  <c r="AE5" i="31"/>
  <c r="I5" i="31"/>
  <c r="Y5" i="31"/>
  <c r="AA5" i="31"/>
  <c r="G5" i="31"/>
  <c r="C5" i="31"/>
  <c r="AB7" i="31"/>
  <c r="T7" i="31"/>
  <c r="L7" i="31"/>
  <c r="D7" i="31"/>
  <c r="AA7" i="31"/>
  <c r="S7" i="31"/>
  <c r="Z7" i="31"/>
  <c r="R7" i="31"/>
  <c r="J7" i="31"/>
  <c r="AG7" i="31"/>
  <c r="Y7" i="31"/>
  <c r="Q7" i="31"/>
  <c r="AF7" i="31"/>
  <c r="X7" i="31"/>
  <c r="P7" i="31"/>
  <c r="H7" i="31"/>
  <c r="V7" i="31"/>
  <c r="F7" i="31"/>
  <c r="AE7" i="31"/>
  <c r="W7" i="31"/>
  <c r="O7" i="31"/>
  <c r="G7" i="31"/>
  <c r="B7" i="31"/>
  <c r="AD7" i="31"/>
  <c r="N7" i="31"/>
  <c r="C7" i="31"/>
  <c r="U7" i="31"/>
  <c r="AC7" i="31"/>
  <c r="M7" i="31"/>
  <c r="K7" i="31"/>
  <c r="E7" i="31"/>
  <c r="I7" i="31"/>
  <c r="AE2" i="31"/>
  <c r="W2" i="31"/>
  <c r="O2" i="31"/>
  <c r="G2" i="31"/>
  <c r="AC2" i="31"/>
  <c r="U2" i="31"/>
  <c r="M2" i="31"/>
  <c r="E2" i="31"/>
  <c r="B2" i="31"/>
  <c r="AA2" i="31"/>
  <c r="S2" i="31"/>
  <c r="K2" i="31"/>
  <c r="C2" i="31"/>
  <c r="AG2" i="31"/>
  <c r="Q2" i="31"/>
  <c r="Z2" i="31"/>
  <c r="R2" i="31"/>
  <c r="J2" i="31"/>
  <c r="Y2" i="31"/>
  <c r="I2" i="31"/>
  <c r="AD2" i="31"/>
  <c r="H2" i="31"/>
  <c r="AB2" i="31"/>
  <c r="F2" i="31"/>
  <c r="V2" i="31"/>
  <c r="T2" i="31"/>
  <c r="X2" i="31"/>
  <c r="D2" i="31"/>
  <c r="P2" i="31"/>
  <c r="L2" i="31"/>
  <c r="N2" i="31"/>
  <c r="AF2" i="31"/>
  <c r="B11" i="28"/>
  <c r="B19" i="28" s="1"/>
  <c r="Z13" i="31"/>
  <c r="R13" i="31"/>
  <c r="J13" i="31"/>
  <c r="AG13" i="31"/>
  <c r="Y13" i="31"/>
  <c r="Q13" i="31"/>
  <c r="I13" i="31"/>
  <c r="AF13" i="31"/>
  <c r="X13" i="31"/>
  <c r="P13" i="31"/>
  <c r="H13" i="31"/>
  <c r="AE13" i="31"/>
  <c r="W13" i="31"/>
  <c r="O13" i="31"/>
  <c r="G13" i="31"/>
  <c r="AD13" i="31"/>
  <c r="V13" i="31"/>
  <c r="N13" i="31"/>
  <c r="F13" i="31"/>
  <c r="T13" i="31"/>
  <c r="D13" i="31"/>
  <c r="AC13" i="31"/>
  <c r="U13" i="31"/>
  <c r="M13" i="31"/>
  <c r="E13" i="31"/>
  <c r="AB13" i="31"/>
  <c r="L13" i="31"/>
  <c r="B13" i="31"/>
  <c r="K13" i="31"/>
  <c r="AA13" i="31"/>
  <c r="S13" i="31"/>
  <c r="C13" i="31"/>
  <c r="AF3" i="31"/>
  <c r="X3" i="31"/>
  <c r="P3" i="31"/>
  <c r="H3" i="31"/>
  <c r="AD3" i="31"/>
  <c r="V3" i="31"/>
  <c r="N3" i="31"/>
  <c r="F3" i="31"/>
  <c r="AB3" i="31"/>
  <c r="T3" i="31"/>
  <c r="L3" i="31"/>
  <c r="D3" i="31"/>
  <c r="R3" i="31"/>
  <c r="AA3" i="31"/>
  <c r="S3" i="31"/>
  <c r="K3" i="31"/>
  <c r="C3" i="31"/>
  <c r="Z3" i="31"/>
  <c r="J3" i="31"/>
  <c r="U3" i="31"/>
  <c r="M3" i="31"/>
  <c r="Q3" i="31"/>
  <c r="AE3" i="31"/>
  <c r="O3" i="31"/>
  <c r="AG3" i="31"/>
  <c r="I3" i="31"/>
  <c r="AC3" i="31"/>
  <c r="G3" i="31"/>
  <c r="B3" i="31"/>
  <c r="W3" i="31"/>
  <c r="Y3" i="31"/>
  <c r="E3" i="31"/>
  <c r="AF11" i="31"/>
  <c r="X11" i="31"/>
  <c r="P11" i="31"/>
  <c r="H11" i="31"/>
  <c r="AE11" i="31"/>
  <c r="W11" i="31"/>
  <c r="O11" i="31"/>
  <c r="G11" i="31"/>
  <c r="B11" i="31"/>
  <c r="AD11" i="31"/>
  <c r="V11" i="31"/>
  <c r="N11" i="31"/>
  <c r="F11" i="31"/>
  <c r="AC11" i="31"/>
  <c r="U11" i="31"/>
  <c r="M11" i="31"/>
  <c r="E11" i="31"/>
  <c r="AB11" i="31"/>
  <c r="T11" i="31"/>
  <c r="L11" i="31"/>
  <c r="D11" i="31"/>
  <c r="R11" i="31"/>
  <c r="AA11" i="31"/>
  <c r="S11" i="31"/>
  <c r="K11" i="31"/>
  <c r="C11" i="31"/>
  <c r="Z11" i="31"/>
  <c r="J11" i="31"/>
  <c r="Q11" i="31"/>
  <c r="AG11" i="31"/>
  <c r="Y11" i="31"/>
  <c r="I11" i="31"/>
  <c r="B2" i="34"/>
  <c r="B6" i="34" s="1"/>
  <c r="AA6" i="31"/>
  <c r="S6" i="31"/>
  <c r="K6" i="31"/>
  <c r="C6" i="31"/>
  <c r="AG6" i="31"/>
  <c r="Y6" i="31"/>
  <c r="Q6" i="31"/>
  <c r="I6" i="31"/>
  <c r="AE6" i="31"/>
  <c r="W6" i="31"/>
  <c r="O6" i="31"/>
  <c r="G6" i="31"/>
  <c r="AC6" i="31"/>
  <c r="M6" i="31"/>
  <c r="AD6" i="31"/>
  <c r="V6" i="31"/>
  <c r="N6" i="31"/>
  <c r="F6" i="31"/>
  <c r="U6" i="31"/>
  <c r="E6" i="31"/>
  <c r="L6" i="31"/>
  <c r="Z6" i="31"/>
  <c r="X6" i="31"/>
  <c r="AF6" i="31"/>
  <c r="J6" i="31"/>
  <c r="AB6" i="31"/>
  <c r="H6" i="31"/>
  <c r="D6" i="31"/>
  <c r="B6" i="31"/>
  <c r="T6" i="31"/>
  <c r="R6" i="31"/>
  <c r="P6" i="31"/>
  <c r="B3" i="34"/>
  <c r="B7" i="34" s="1"/>
  <c r="AA14" i="31"/>
  <c r="S14" i="31"/>
  <c r="K14" i="31"/>
  <c r="C14" i="31"/>
  <c r="Z14" i="31"/>
  <c r="R14" i="31"/>
  <c r="J14" i="31"/>
  <c r="AG14" i="31"/>
  <c r="Y14" i="31"/>
  <c r="Q14" i="31"/>
  <c r="I14" i="31"/>
  <c r="AF14" i="31"/>
  <c r="X14" i="31"/>
  <c r="P14" i="31"/>
  <c r="H14" i="31"/>
  <c r="AE14" i="31"/>
  <c r="W14" i="31"/>
  <c r="O14" i="31"/>
  <c r="G14" i="31"/>
  <c r="U14" i="31"/>
  <c r="E14" i="31"/>
  <c r="B14" i="31"/>
  <c r="AD14" i="31"/>
  <c r="V14" i="31"/>
  <c r="N14" i="31"/>
  <c r="F14" i="31"/>
  <c r="AC14" i="31"/>
  <c r="M14" i="31"/>
  <c r="L14" i="31"/>
  <c r="D14" i="31"/>
  <c r="AB14" i="31"/>
  <c r="T14" i="31"/>
  <c r="E7" i="24"/>
  <c r="G23" i="30"/>
  <c r="F5" i="7" s="1"/>
  <c r="F23" i="30"/>
  <c r="E5" i="7" s="1"/>
  <c r="H23" i="30"/>
  <c r="G5" i="7" s="1"/>
  <c r="E23" i="30"/>
  <c r="D5" i="7" s="1"/>
  <c r="D23" i="30"/>
  <c r="C5" i="7" s="1"/>
  <c r="C23" i="30"/>
  <c r="B5" i="7" s="1"/>
  <c r="I23" i="30"/>
  <c r="H23" i="29"/>
  <c r="G4" i="16" s="1"/>
  <c r="G23" i="29"/>
  <c r="F4" i="16" s="1"/>
  <c r="F23" i="29"/>
  <c r="E4" i="16" s="1"/>
  <c r="E23" i="29"/>
  <c r="D4" i="16" s="1"/>
  <c r="D23" i="29"/>
  <c r="C4" i="16" s="1"/>
  <c r="I23" i="29"/>
  <c r="C23" i="29"/>
  <c r="B10" i="28"/>
  <c r="B18" i="28" s="1"/>
  <c r="H10" i="28"/>
  <c r="H18" i="28" s="1"/>
  <c r="G10" i="28"/>
  <c r="G18" i="28" s="1"/>
  <c r="F10" i="28"/>
  <c r="F18" i="28" s="1"/>
  <c r="E10" i="28"/>
  <c r="E18" i="28" s="1"/>
  <c r="D10" i="28"/>
  <c r="D15" i="28" s="1"/>
  <c r="D19" i="28" s="1"/>
  <c r="D7" i="7" s="1"/>
  <c r="C10" i="28"/>
  <c r="C18" i="28" s="1"/>
  <c r="F24" i="29"/>
  <c r="E4" i="7" s="1"/>
  <c r="E24" i="29"/>
  <c r="D4" i="7" s="1"/>
  <c r="D24" i="29"/>
  <c r="C4" i="7" s="1"/>
  <c r="G24" i="29"/>
  <c r="F4" i="7" s="1"/>
  <c r="C24" i="29"/>
  <c r="I24" i="29"/>
  <c r="H24" i="29"/>
  <c r="G4" i="7" s="1"/>
  <c r="I22" i="30"/>
  <c r="H22" i="30"/>
  <c r="G5" i="16" s="1"/>
  <c r="G22" i="30"/>
  <c r="F5" i="16" s="1"/>
  <c r="F22" i="30"/>
  <c r="E5" i="16" s="1"/>
  <c r="E22" i="30"/>
  <c r="D5" i="16" s="1"/>
  <c r="D22" i="30"/>
  <c r="C5" i="16" s="1"/>
  <c r="C22" i="30"/>
  <c r="B5" i="16" s="1"/>
  <c r="K30" i="27"/>
  <c r="D31" i="27" l="1"/>
  <c r="D37" i="27" s="1"/>
  <c r="D43" i="27" s="1"/>
  <c r="C3" i="16" s="1"/>
  <c r="C30" i="27"/>
  <c r="C36" i="27" s="1"/>
  <c r="B2" i="16" s="1"/>
  <c r="D14" i="28"/>
  <c r="D18" i="28" s="1"/>
  <c r="D7" i="16" s="1"/>
  <c r="AE10" i="31"/>
  <c r="W10" i="31"/>
  <c r="O10" i="31"/>
  <c r="G10" i="31"/>
  <c r="AD10" i="31"/>
  <c r="V10" i="31"/>
  <c r="N10" i="31"/>
  <c r="F10" i="31"/>
  <c r="AC10" i="31"/>
  <c r="U10" i="31"/>
  <c r="M10" i="31"/>
  <c r="E10" i="31"/>
  <c r="B10" i="31"/>
  <c r="AB10" i="31"/>
  <c r="T10" i="31"/>
  <c r="L10" i="31"/>
  <c r="D10" i="31"/>
  <c r="AA10" i="31"/>
  <c r="S10" i="31"/>
  <c r="K10" i="31"/>
  <c r="C10" i="31"/>
  <c r="AG10" i="31"/>
  <c r="Q10" i="31"/>
  <c r="Z10" i="31"/>
  <c r="R10" i="31"/>
  <c r="J10" i="31"/>
  <c r="Y10" i="31"/>
  <c r="I10" i="31"/>
  <c r="H10" i="31"/>
  <c r="AF10" i="31"/>
  <c r="X10" i="31"/>
  <c r="P10" i="31"/>
  <c r="F7" i="24"/>
  <c r="H31" i="27"/>
  <c r="H37" i="27" s="1"/>
  <c r="H43" i="27" s="1"/>
  <c r="G3" i="16" s="1"/>
  <c r="I30" i="27"/>
  <c r="I36" i="27" s="1"/>
  <c r="I42" i="27" s="1"/>
  <c r="H2" i="16" s="1"/>
  <c r="G30" i="27"/>
  <c r="G36" i="27" s="1"/>
  <c r="G42" i="27" s="1"/>
  <c r="F2" i="16" s="1"/>
  <c r="H33" i="27"/>
  <c r="H39" i="27" s="1"/>
  <c r="H45" i="27" s="1"/>
  <c r="G3" i="7" s="1"/>
  <c r="H32" i="27"/>
  <c r="H38" i="27" s="1"/>
  <c r="H44" i="27" s="1"/>
  <c r="G2" i="7" s="1"/>
  <c r="G33" i="27"/>
  <c r="G39" i="27" s="1"/>
  <c r="G45" i="27" s="1"/>
  <c r="F3" i="7" s="1"/>
  <c r="C31" i="27"/>
  <c r="C37" i="27" s="1"/>
  <c r="C43" i="27" s="1"/>
  <c r="B3" i="16" s="1"/>
  <c r="F32" i="27"/>
  <c r="F38" i="27" s="1"/>
  <c r="F44" i="27" s="1"/>
  <c r="E2" i="7" s="1"/>
  <c r="D32" i="27"/>
  <c r="D38" i="27" s="1"/>
  <c r="D44" i="27" s="1"/>
  <c r="C2" i="7" s="1"/>
  <c r="H30" i="27"/>
  <c r="H36" i="27" s="1"/>
  <c r="H42" i="27" s="1"/>
  <c r="G2" i="16" s="1"/>
  <c r="D33" i="27"/>
  <c r="D39" i="27" s="1"/>
  <c r="D45" i="27" s="1"/>
  <c r="C3" i="7" s="1"/>
  <c r="G32" i="27"/>
  <c r="G38" i="27" s="1"/>
  <c r="G44" i="27" s="1"/>
  <c r="F2" i="7" s="1"/>
  <c r="E33" i="27"/>
  <c r="E39" i="27" s="1"/>
  <c r="E45" i="27" s="1"/>
  <c r="D3" i="7" s="1"/>
  <c r="I33" i="27"/>
  <c r="I39" i="27" s="1"/>
  <c r="I45" i="27" s="1"/>
  <c r="C33" i="27"/>
  <c r="C39" i="27" s="1"/>
  <c r="C45" i="27" s="1"/>
  <c r="B3" i="7" s="1"/>
  <c r="C32" i="27"/>
  <c r="C38" i="27" s="1"/>
  <c r="C44" i="27" s="1"/>
  <c r="B2" i="7" s="1"/>
  <c r="I32" i="27"/>
  <c r="I38" i="27" s="1"/>
  <c r="I44" i="27" s="1"/>
  <c r="E31" i="27"/>
  <c r="E37" i="27" s="1"/>
  <c r="E43" i="27" s="1"/>
  <c r="D3" i="16" s="1"/>
  <c r="E30" i="27"/>
  <c r="E36" i="27" s="1"/>
  <c r="E42" i="27" s="1"/>
  <c r="D2" i="16" s="1"/>
  <c r="F30" i="27"/>
  <c r="F36" i="27" s="1"/>
  <c r="F42" i="27" s="1"/>
  <c r="E2" i="16" s="1"/>
  <c r="G31" i="27"/>
  <c r="G37" i="27" s="1"/>
  <c r="G43" i="27" s="1"/>
  <c r="F3" i="16" s="1"/>
  <c r="F31" i="27"/>
  <c r="F37" i="27" s="1"/>
  <c r="F43" i="27" s="1"/>
  <c r="E3" i="16" s="1"/>
  <c r="D30" i="27"/>
  <c r="D36" i="27" s="1"/>
  <c r="D42" i="27" s="1"/>
  <c r="C2" i="16" s="1"/>
  <c r="F33" i="27"/>
  <c r="F39" i="27" s="1"/>
  <c r="F45" i="27" s="1"/>
  <c r="E3" i="7" s="1"/>
  <c r="I31" i="27"/>
  <c r="I37" i="27" s="1"/>
  <c r="I43" i="27" s="1"/>
  <c r="H3" i="16" s="1"/>
  <c r="E32" i="27"/>
  <c r="E38" i="27" s="1"/>
  <c r="E44" i="27" s="1"/>
  <c r="D2" i="7" s="1"/>
  <c r="G7" i="24" l="1"/>
  <c r="H7" i="24" l="1"/>
  <c r="I7" i="24" l="1"/>
  <c r="J7" i="24" l="1"/>
  <c r="K7" i="24" l="1"/>
  <c r="L7" i="24" l="1"/>
  <c r="M7" i="24" l="1"/>
  <c r="N7" i="24" l="1"/>
  <c r="O7" i="24" l="1"/>
  <c r="P7" i="24" l="1"/>
  <c r="Q7" i="24" l="1"/>
  <c r="R7" i="24" l="1"/>
  <c r="S7" i="24" l="1"/>
  <c r="T7" i="24" l="1"/>
  <c r="U7" i="24" l="1"/>
  <c r="V7" i="24" l="1"/>
  <c r="W7" i="24" l="1"/>
  <c r="X7" i="24" l="1"/>
  <c r="Y7" i="24" l="1"/>
  <c r="Z7" i="24" l="1"/>
  <c r="AA7" i="24" l="1"/>
  <c r="AB7" i="24" l="1"/>
  <c r="AC7" i="24" l="1"/>
  <c r="AD7" i="24" l="1"/>
  <c r="AE7" i="24" l="1"/>
  <c r="AF7" i="24" l="1"/>
  <c r="AG7" i="24" l="1"/>
</calcChain>
</file>

<file path=xl/sharedStrings.xml><?xml version="1.0" encoding="utf-8"?>
<sst xmlns="http://schemas.openxmlformats.org/spreadsheetml/2006/main" count="1027" uniqueCount="309">
  <si>
    <t>Notes</t>
    <phoneticPr fontId="1" type="noConversion"/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</si>
  <si>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</si>
  <si>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</si>
  <si>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</si>
  <si>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</si>
  <si>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</si>
  <si>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</si>
  <si>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</si>
  <si>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</si>
  <si>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</si>
  <si>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</si>
  <si>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</si>
  <si>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</si>
  <si>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</si>
  <si>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</si>
  <si>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km/kg</t>
    <phoneticPr fontId="1" type="noConversion"/>
  </si>
  <si>
    <t>합계</t>
  </si>
  <si>
    <t>-</t>
  </si>
  <si>
    <t>휘발유</t>
  </si>
  <si>
    <t>등유</t>
  </si>
  <si>
    <t>경유</t>
  </si>
  <si>
    <t>전기</t>
  </si>
  <si>
    <t>연료별</t>
  </si>
  <si>
    <t>용도별</t>
  </si>
  <si>
    <t>시도별</t>
  </si>
  <si>
    <t>계</t>
  </si>
  <si>
    <t>종별</t>
  </si>
  <si>
    <t>승용</t>
  </si>
  <si>
    <t>비사업용</t>
  </si>
  <si>
    <t>사업용</t>
  </si>
  <si>
    <t>승합</t>
  </si>
  <si>
    <t>화물</t>
  </si>
  <si>
    <t>특수</t>
  </si>
  <si>
    <t>소계</t>
  </si>
  <si>
    <t>엘피지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</si>
  <si>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</si>
  <si>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</si>
  <si>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</si>
  <si>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</si>
  <si>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</si>
  <si>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</si>
  <si>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</si>
  <si>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</si>
  <si>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</si>
  <si>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5" type="noConversion"/>
  </si>
  <si>
    <t>기타연료</t>
  </si>
  <si>
    <t>총계</t>
  </si>
  <si>
    <t>passenger</t>
    <phoneticPr fontId="1" type="noConversion"/>
  </si>
  <si>
    <t>freight</t>
    <phoneticPr fontId="1" type="noConversion"/>
  </si>
  <si>
    <t>km/L</t>
    <phoneticPr fontId="1" type="noConversion"/>
  </si>
  <si>
    <t>km/kWh</t>
    <phoneticPr fontId="1" type="noConversion"/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</si>
  <si>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</si>
  <si>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</si>
  <si>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</si>
  <si>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</si>
  <si>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</si>
  <si>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</si>
  <si>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</si>
  <si>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</si>
  <si>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</si>
  <si>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</si>
  <si>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</si>
  <si>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</si>
  <si>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</si>
  <si>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</si>
  <si>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</si>
  <si>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</si>
  <si>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</si>
  <si>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</si>
  <si>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</si>
  <si>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</si>
  <si>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</si>
  <si>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</si>
  <si>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</si>
  <si>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</si>
  <si>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</si>
  <si>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</si>
  <si>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</si>
  <si>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</si>
  <si>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</si>
  <si>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</si>
  <si>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</si>
  <si>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</si>
  <si>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</si>
  <si>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</si>
  <si>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</si>
  <si>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</si>
  <si>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</si>
  <si>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</si>
  <si>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</si>
  <si>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</si>
  <si>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</si>
  <si>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</si>
  <si>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</si>
  <si>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</si>
  <si>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</si>
  <si>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</si>
  <si>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</si>
  <si>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</si>
  <si>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</si>
  <si>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</si>
  <si>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</si>
  <si>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</si>
  <si>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</si>
  <si>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</si>
  <si>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</si>
  <si>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</si>
  <si>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</si>
  <si>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</si>
  <si>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</si>
  <si>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</si>
  <si>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</si>
  <si>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</si>
  <si>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</si>
  <si>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</si>
  <si>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</si>
  <si>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</si>
  <si>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</si>
  <si>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</si>
  <si>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</si>
  <si>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</si>
  <si>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</si>
  <si>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</si>
  <si>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</si>
  <si>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</si>
  <si>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</si>
  <si>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</si>
  <si>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</si>
  <si>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</si>
  <si>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</si>
  <si>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</si>
  <si>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</si>
  <si>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</si>
  <si>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</si>
  <si>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</si>
  <si>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</si>
  <si>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</si>
  <si>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</si>
  <si>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</si>
  <si>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</si>
  <si>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</si>
  <si>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</si>
  <si>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</si>
  <si>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</si>
  <si>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</si>
  <si>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</si>
  <si>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</si>
  <si>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</si>
  <si>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</si>
  <si>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</si>
  <si>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</si>
  <si>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</si>
  <si>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</si>
  <si>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</si>
  <si>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</si>
  <si>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</si>
  <si>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</si>
  <si>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</si>
  <si>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</si>
  <si>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</si>
  <si>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</si>
  <si>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</si>
  <si>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</si>
  <si>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</si>
  <si>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</si>
  <si>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</si>
  <si>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</si>
  <si>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</si>
  <si>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</si>
  <si>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</si>
  <si>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</si>
  <si>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</si>
  <si>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</si>
  <si>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</si>
  <si>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</si>
  <si>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</si>
  <si>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</si>
  <si>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</si>
  <si>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</si>
  <si>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</si>
  <si>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</si>
  <si>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</si>
  <si>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</si>
  <si>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</si>
  <si>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</si>
  <si>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</si>
  <si>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</si>
  <si>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</si>
  <si>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</si>
  <si>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</si>
  <si>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passenger LDVs</t>
    <phoneticPr fontId="8" type="noConversion"/>
  </si>
  <si>
    <t>passenger HDVs</t>
    <phoneticPr fontId="8" type="noConversion"/>
  </si>
  <si>
    <t>freigt LDVs</t>
    <phoneticPr fontId="8" type="noConversion"/>
  </si>
  <si>
    <t>freigt HDVs</t>
    <phoneticPr fontId="8" type="noConversion"/>
  </si>
  <si>
    <t>해리</t>
    <phoneticPr fontId="1" type="noConversion"/>
  </si>
  <si>
    <t>meter</t>
    <phoneticPr fontId="1" type="noConversion"/>
  </si>
  <si>
    <t>Number of Vehicles</t>
  </si>
  <si>
    <t>battery electric vehicle</t>
    <phoneticPr fontId="8" type="noConversion"/>
  </si>
  <si>
    <t>Vehicle Loading (passengers)</t>
  </si>
  <si>
    <t>Vehicle Loading (tons)</t>
  </si>
  <si>
    <t>unit</t>
    <phoneticPr fontId="1" type="noConversion"/>
  </si>
  <si>
    <t>Sources:</t>
  </si>
  <si>
    <t>Ministry of Land, Infrastructure and Transport</t>
    <phoneticPr fontId="8" type="noConversion"/>
  </si>
  <si>
    <t>SYFAFE Start Year Fleet Avg Fuel Economy</t>
    <phoneticPr fontId="1" type="noConversion"/>
  </si>
  <si>
    <t>http://bpms.kemco.or.kr/transport_2012/download/download.aspx?path=gbn/2020_%EC%9E%90%EB%8F%99%EC%B0%A8%EC%97%90%EB%84%88%EC%A7%80%EC%86%8C%EB%B9%84%ED%9A%A8%EC%9C%A8%EB%B6%84%EC%84%9D%EC%A7%91.pdf</t>
    <phoneticPr fontId="8" type="noConversion"/>
  </si>
  <si>
    <t>Korea Energy Agency</t>
    <phoneticPr fontId="8" type="noConversion"/>
  </si>
  <si>
    <t>Page 56, 79-82</t>
    <phoneticPr fontId="8" type="noConversion"/>
  </si>
  <si>
    <t>Page 176-202</t>
    <phoneticPr fontId="8" type="noConversion"/>
  </si>
  <si>
    <t>Energy Consumption Survey</t>
  </si>
  <si>
    <t>http://www.keei.re.kr/keei/download/ECS2017.pdf</t>
  </si>
  <si>
    <t xml:space="preserve">Page 5, 6 </t>
    <phoneticPr fontId="8" type="noConversion"/>
  </si>
  <si>
    <t>https://law.go.kr/flDownload.do?flSeq=104333519&amp;flNm=%5B%EB%B3%84%ED%91%9C+%5D+%EC%97%90%EB%84%88%EC%A7%80%EC%97%B4%EB%9F%89+%ED%99%98%EC%82%B0%EA%B8%B0%EC%A4%80%28%EC%A0%9C5%EC%A1%B0%EC%A0%9C1%ED%95%AD+%EA%B4%80%EB%A0%A8%29%0A</t>
  </si>
  <si>
    <t>Energy Conversion Standard</t>
    <phoneticPr fontId="1" type="noConversion"/>
  </si>
  <si>
    <t>2020 Vehicle Fuel Economy and CO2 Emissions : Data and Analyses</t>
    <phoneticPr fontId="1" type="noConversion"/>
  </si>
  <si>
    <t>Duty vehicle fuel economy</t>
    <phoneticPr fontId="8" type="noConversion"/>
  </si>
  <si>
    <t>Vehicle fuel economy</t>
    <phoneticPr fontId="8" type="noConversion"/>
  </si>
  <si>
    <t>Data not in sources were identified through distinct investigations.</t>
    <phoneticPr fontId="1" type="noConversion"/>
  </si>
  <si>
    <t>Separate investigations were described in the etc sheet.</t>
    <phoneticPr fontId="1" type="noConversion"/>
  </si>
  <si>
    <t>BTU</t>
    <phoneticPr fontId="1" type="noConversion"/>
  </si>
  <si>
    <t>J</t>
    <phoneticPr fontId="1" type="noConversion"/>
  </si>
  <si>
    <t>cal</t>
    <phoneticPr fontId="1" type="noConversion"/>
  </si>
  <si>
    <t>miles</t>
    <phoneticPr fontId="8" type="noConversion"/>
  </si>
  <si>
    <t>km</t>
    <phoneticPr fontId="1" type="noConversion"/>
  </si>
  <si>
    <t>ships</t>
    <phoneticPr fontId="1" type="noConversion"/>
  </si>
  <si>
    <t>Fuel Economy (passenger*miles/BTU)</t>
  </si>
  <si>
    <t>https://kosis.kr/statHtml/statHtml.do?orgId=146&amp;tblId=DT_MLTM_1332</t>
    <phoneticPr fontId="1" type="noConversion"/>
  </si>
  <si>
    <t>KOSIS</t>
    <phoneticPr fontId="8" type="noConversion"/>
  </si>
  <si>
    <t>Statistics by tonnage and ship use(2019.12)</t>
    <phoneticPr fontId="1" type="noConversion"/>
  </si>
  <si>
    <t>Ship classification by tonnage</t>
    <phoneticPr fontId="8" type="noConversion"/>
  </si>
  <si>
    <t>Flight distance by airport based on ICN</t>
  </si>
  <si>
    <t>Korea Civil Aviation Association</t>
    <phoneticPr fontId="8" type="noConversion"/>
  </si>
  <si>
    <t>Fuel economy for aircraft</t>
    <phoneticPr fontId="8" type="noConversion"/>
  </si>
  <si>
    <t>http://www.ekscc.re.kr/xml/02372/02372.pdf</t>
  </si>
  <si>
    <t>Lee, Ju Hyoung(Aviation Safety Division)</t>
    <phoneticPr fontId="1" type="noConversion"/>
  </si>
  <si>
    <t>Fuel consumption per operation</t>
    <phoneticPr fontId="1" type="noConversion"/>
  </si>
  <si>
    <t>Page 6, 7</t>
    <phoneticPr fontId="1" type="noConversion"/>
  </si>
  <si>
    <t>We used cell colors to identify different methods</t>
    <phoneticPr fontId="1" type="noConversion"/>
  </si>
  <si>
    <t>We applied the US data as is due to the limited number of data in South Korea</t>
    <phoneticPr fontId="1" type="noConversion"/>
  </si>
  <si>
    <t>We applied the ratio of fuel shares in the US data to the KR data</t>
    <phoneticPr fontId="1" type="noConversion"/>
  </si>
  <si>
    <t>We assumed that the fuel economies of psgr and frgt aircraft are the same.</t>
    <phoneticPr fontId="1" type="noConversion"/>
  </si>
  <si>
    <t>Annual Distance (miles/vehicle)</t>
  </si>
  <si>
    <t>Passenger</t>
    <phoneticPr fontId="1" type="noConversion"/>
  </si>
  <si>
    <t>Freight</t>
    <phoneticPr fontId="1" type="noConversion"/>
  </si>
  <si>
    <t>aircraft</t>
    <phoneticPr fontId="1" type="noConversion"/>
  </si>
  <si>
    <t>rail</t>
    <phoneticPr fontId="1" type="noConversion"/>
  </si>
  <si>
    <t>others</t>
    <phoneticPr fontId="1" type="noConversion"/>
  </si>
  <si>
    <t>road</t>
    <phoneticPr fontId="1" type="noConversion"/>
  </si>
  <si>
    <t>TJ</t>
    <phoneticPr fontId="1" type="noConversion"/>
  </si>
  <si>
    <t>etc (elec, hydrogen, natural gas)</t>
    <phoneticPr fontId="1" type="noConversion"/>
  </si>
  <si>
    <t>B-C</t>
    <phoneticPr fontId="1" type="noConversion"/>
  </si>
  <si>
    <t># of vehicles</t>
    <phoneticPr fontId="1" type="noConversion"/>
  </si>
  <si>
    <t>LDV</t>
    <phoneticPr fontId="1" type="noConversion"/>
  </si>
  <si>
    <t>HDV</t>
    <phoneticPr fontId="1" type="noConversion"/>
  </si>
  <si>
    <t>LDV-passenger</t>
    <phoneticPr fontId="1" type="noConversion"/>
  </si>
  <si>
    <t>HDV-passenger</t>
    <phoneticPr fontId="1" type="noConversion"/>
  </si>
  <si>
    <t>LDV-freight</t>
    <phoneticPr fontId="1" type="noConversion"/>
  </si>
  <si>
    <t>HDV-freight</t>
    <phoneticPr fontId="1" type="noConversion"/>
  </si>
  <si>
    <t>Travel distance (km)</t>
    <phoneticPr fontId="1" type="noConversion"/>
  </si>
  <si>
    <t>Fuel consumption (unit)</t>
    <phoneticPr fontId="1" type="noConversion"/>
  </si>
  <si>
    <t>Fuel consumption (TJ)</t>
    <phoneticPr fontId="1" type="noConversion"/>
  </si>
  <si>
    <t>Fuel consumption (MJ)</t>
    <phoneticPr fontId="1" type="noConversion"/>
  </si>
  <si>
    <t>kWh-&gt;MJ</t>
  </si>
  <si>
    <t>L-&gt;MJ</t>
  </si>
  <si>
    <t>kg-&gt;MJ</t>
  </si>
  <si>
    <t>Adjust</t>
    <phoneticPr fontId="1" type="noConversion"/>
  </si>
  <si>
    <t>Fuel consumption (BTU)</t>
    <phoneticPr fontId="1" type="noConversion"/>
  </si>
  <si>
    <t>SYFAFE</t>
    <phoneticPr fontId="1" type="noConversion"/>
  </si>
  <si>
    <t>kTOE</t>
    <phoneticPr fontId="1" type="noConversion"/>
  </si>
  <si>
    <t>KOSIS</t>
    <phoneticPr fontId="1" type="noConversion"/>
  </si>
  <si>
    <t>Gasoline</t>
    <phoneticPr fontId="1" type="noConversion"/>
  </si>
  <si>
    <t># of registered motobikes</t>
    <phoneticPr fontId="1" type="noConversion"/>
  </si>
  <si>
    <t>Total Cargo distance</t>
    <phoneticPr fontId="1" type="noConversion"/>
  </si>
  <si>
    <t>사업구분</t>
  </si>
  <si>
    <t>연료명</t>
  </si>
  <si>
    <t>연료 사용량(L)</t>
  </si>
  <si>
    <t>에너지 소비량(TJ)</t>
  </si>
  <si>
    <t>항공운송사업</t>
  </si>
  <si>
    <t>항공유(JET A-1)</t>
  </si>
  <si>
    <t>소형항공운송사업</t>
  </si>
  <si>
    <t>항공유(Aviation Gasoline)</t>
  </si>
  <si>
    <t>항공기사용사업</t>
  </si>
  <si>
    <t>항공유(JP-8)</t>
  </si>
  <si>
    <t>자가용</t>
  </si>
  <si>
    <t>consumption (TJ)</t>
    <phoneticPr fontId="1" type="noConversion"/>
  </si>
  <si>
    <t>pkm</t>
    <phoneticPr fontId="1" type="noConversion"/>
  </si>
  <si>
    <t>passengers</t>
    <phoneticPr fontId="1" type="noConversion"/>
  </si>
  <si>
    <t>km (total travel)</t>
    <phoneticPr fontId="1" type="noConversion"/>
  </si>
  <si>
    <t>tons</t>
    <phoneticPr fontId="1" type="noConversion"/>
  </si>
  <si>
    <t>consumption (BTU)</t>
    <phoneticPr fontId="1" type="noConversion"/>
  </si>
  <si>
    <t>Cargo Dist Transported Relative to Start Year (dimensionless)</t>
  </si>
  <si>
    <t>km-passenger</t>
    <phoneticPr fontId="1" type="noConversion"/>
  </si>
  <si>
    <t>km-ton</t>
    <phoneticPr fontId="1" type="noConversion"/>
  </si>
  <si>
    <t>Distance</t>
    <phoneticPr fontId="1" type="noConversion"/>
  </si>
  <si>
    <t>Total (BTU)</t>
    <phoneticPr fontId="1" type="noConversion"/>
  </si>
  <si>
    <t>Hydrogen vs. Gasoline Efficiency</t>
  </si>
  <si>
    <t>Source:</t>
  </si>
  <si>
    <t>gasoline car efficiency</t>
  </si>
  <si>
    <t>U.S. Department of Energy</t>
  </si>
  <si>
    <t>hydrogen FCV efficiency</t>
  </si>
  <si>
    <t>See "About" tab for full bibliographic details.</t>
  </si>
  <si>
    <t>distance multiplier for hydrogen vehicles</t>
  </si>
  <si>
    <t>Propane (LPG) vs. Gasoline Efficiency</t>
  </si>
  <si>
    <t>reduction in efficiency for propane</t>
  </si>
  <si>
    <t>https://www.sustainablebusinesstoolkit.com/lpg-vs-petrol-vehicles/</t>
  </si>
  <si>
    <t>distance multiplier for propane vehicles</t>
  </si>
  <si>
    <t>https://afdc.energy.gov/vehicles/propane.html</t>
  </si>
  <si>
    <t>Perc Reduction in Fuel Use for Electricity</t>
  </si>
  <si>
    <t>LDVs and motorbikes</t>
  </si>
  <si>
    <t>For sources and calculations, see the variable trans/PTFURfE.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</si>
</sst>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0.0"/>
    <numFmt numFmtId="166" formatCode="0.00_ "/>
    <numFmt numFmtId="167" formatCode="0.00_);[Red]\(0.00\)"/>
    <numFmt numFmtId="168" formatCode="0.0_ "/>
    <numFmt numFmtId="169" formatCode="#,##0.000_ "/>
    <numFmt numFmtId="170" formatCode="0.000E+00"/>
    <numFmt numFmtId="171" formatCode="0.E+00"/>
    <numFmt numFmtId="172" formatCode="0.0.E+00"/>
    <numFmt numFmtId="173" formatCode="0.00.E+00"/>
    <numFmt numFmtId="174" formatCode="0.0E+00"/>
    <numFmt numFmtId="175" formatCode="0_);[Red]\(0\)"/>
  </numFmts>
  <fonts count="20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10"/>
      <name val="Arial"/>
      <family val="2"/>
    </font>
    <font>
      <b/>
      <sz val="8"/>
      <color indexed="9"/>
      <name val="Tahoma"/>
      <family val="2"/>
    </font>
    <font>
      <sz val="8"/>
      <name val="Tahoma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/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164" fontId="6" fillId="0" borderId="1" xfId="4" applyFont="1" applyFill="1" applyBorder="1">
      <alignment vertical="center"/>
    </xf>
    <xf numFmtId="164" fontId="6" fillId="0" borderId="1" xfId="4" applyFont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164" fontId="6" fillId="0" borderId="1" xfId="4" applyFont="1" applyBorder="1" applyAlignment="1">
      <alignment horizontal="left" vertical="center"/>
    </xf>
    <xf numFmtId="164" fontId="6" fillId="0" borderId="1" xfId="4" applyFont="1" applyFill="1" applyBorder="1" applyAlignment="1">
      <alignment horizontal="left" vertical="center"/>
    </xf>
    <xf numFmtId="164" fontId="6" fillId="6" borderId="1" xfId="4" applyFont="1" applyFill="1" applyBorder="1">
      <alignment vertical="center"/>
    </xf>
    <xf numFmtId="164" fontId="6" fillId="7" borderId="1" xfId="4" applyFont="1" applyFill="1" applyBorder="1">
      <alignment vertical="center"/>
    </xf>
    <xf numFmtId="164" fontId="6" fillId="8" borderId="1" xfId="4" applyFont="1" applyFill="1" applyBorder="1">
      <alignment vertical="center"/>
    </xf>
    <xf numFmtId="164" fontId="6" fillId="2" borderId="1" xfId="4" applyFon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0" fontId="0" fillId="9" borderId="0" xfId="0" applyFill="1">
      <alignment vertical="center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/>
    <xf numFmtId="1" fontId="0" fillId="0" borderId="0" xfId="0" applyNumberFormat="1" applyFill="1" applyAlignment="1"/>
    <xf numFmtId="0" fontId="11" fillId="0" borderId="0" xfId="0" applyFont="1" applyFill="1" applyAlignment="1"/>
    <xf numFmtId="0" fontId="0" fillId="0" borderId="0" xfId="0" applyFill="1" applyAlignment="1"/>
    <xf numFmtId="1" fontId="2" fillId="0" borderId="0" xfId="0" applyNumberFormat="1" applyFont="1" applyAlignment="1"/>
    <xf numFmtId="1" fontId="0" fillId="0" borderId="0" xfId="0" applyNumberFormat="1" applyAlignment="1"/>
    <xf numFmtId="9" fontId="0" fillId="0" borderId="0" xfId="1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2" fontId="0" fillId="0" borderId="0" xfId="0" applyNumberFormat="1" applyAlignment="1"/>
    <xf numFmtId="165" fontId="0" fillId="0" borderId="0" xfId="0" applyNumberFormat="1" applyAlignment="1"/>
    <xf numFmtId="0" fontId="10" fillId="0" borderId="0" xfId="0" applyNumberFormat="1" applyFont="1" applyAlignment="1"/>
    <xf numFmtId="2" fontId="0" fillId="2" borderId="0" xfId="0" applyNumberFormat="1" applyFill="1" applyAlignment="1"/>
    <xf numFmtId="166" fontId="0" fillId="0" borderId="0" xfId="0" applyNumberFormat="1" applyFill="1" applyAlignment="1"/>
    <xf numFmtId="168" fontId="0" fillId="0" borderId="0" xfId="0" applyNumberFormat="1" applyAlignment="1"/>
    <xf numFmtId="0" fontId="0" fillId="2" borderId="0" xfId="0" applyFill="1" applyAlignment="1"/>
    <xf numFmtId="0" fontId="10" fillId="0" borderId="0" xfId="0" applyFont="1" applyAlignment="1">
      <alignment vertical="center"/>
    </xf>
    <xf numFmtId="0" fontId="2" fillId="10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9" fillId="0" borderId="0" xfId="5" applyAlignment="1">
      <alignment horizontal="left" vertical="center"/>
    </xf>
    <xf numFmtId="0" fontId="4" fillId="0" borderId="0" xfId="0" applyFont="1">
      <alignment vertical="center"/>
    </xf>
    <xf numFmtId="16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38" fontId="4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11" borderId="0" xfId="0" applyFill="1">
      <alignment vertical="center"/>
    </xf>
    <xf numFmtId="170" fontId="0" fillId="0" borderId="0" xfId="1" applyNumberFormat="1" applyFont="1" applyAlignment="1"/>
    <xf numFmtId="0" fontId="12" fillId="0" borderId="0" xfId="5" applyFont="1" applyAlignment="1">
      <alignment horizontal="left" vertical="center"/>
    </xf>
    <xf numFmtId="11" fontId="0" fillId="0" borderId="0" xfId="0" applyNumberFormat="1" applyAlignment="1"/>
    <xf numFmtId="11" fontId="0" fillId="0" borderId="0" xfId="0" applyNumberFormat="1">
      <alignment vertical="center"/>
    </xf>
    <xf numFmtId="171" fontId="0" fillId="0" borderId="0" xfId="0" applyNumberFormat="1">
      <alignment vertical="center"/>
    </xf>
    <xf numFmtId="172" fontId="0" fillId="0" borderId="0" xfId="0" applyNumberFormat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164" fontId="13" fillId="3" borderId="1" xfId="4" applyFont="1" applyFill="1" applyBorder="1">
      <alignment vertical="center"/>
    </xf>
    <xf numFmtId="0" fontId="13" fillId="4" borderId="1" xfId="0" applyFont="1" applyFill="1" applyBorder="1">
      <alignment vertical="center"/>
    </xf>
    <xf numFmtId="0" fontId="13" fillId="0" borderId="1" xfId="0" applyFont="1" applyBorder="1">
      <alignment vertical="center"/>
    </xf>
    <xf numFmtId="164" fontId="13" fillId="0" borderId="1" xfId="4" applyFont="1" applyFill="1" applyBorder="1">
      <alignment vertical="center"/>
    </xf>
    <xf numFmtId="164" fontId="13" fillId="0" borderId="1" xfId="4" applyFont="1" applyBorder="1">
      <alignment vertical="center"/>
    </xf>
    <xf numFmtId="0" fontId="14" fillId="4" borderId="1" xfId="0" applyFont="1" applyFill="1" applyBorder="1">
      <alignment vertical="center"/>
    </xf>
    <xf numFmtId="0" fontId="14" fillId="0" borderId="1" xfId="0" applyFont="1" applyBorder="1">
      <alignment vertical="center"/>
    </xf>
    <xf numFmtId="164" fontId="0" fillId="0" borderId="0" xfId="0" applyNumberFormat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15" fillId="5" borderId="1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wrapText="1"/>
    </xf>
    <xf numFmtId="173" fontId="0" fillId="0" borderId="0" xfId="0" applyNumberFormat="1">
      <alignment vertical="center"/>
    </xf>
    <xf numFmtId="174" fontId="4" fillId="0" borderId="0" xfId="0" applyNumberFormat="1" applyFont="1" applyFill="1" applyAlignment="1">
      <alignment wrapText="1"/>
    </xf>
    <xf numFmtId="172" fontId="4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/>
    </xf>
    <xf numFmtId="0" fontId="17" fillId="12" borderId="8" xfId="6" applyFont="1" applyFill="1" applyBorder="1" applyAlignment="1">
      <alignment horizontal="center" vertical="center"/>
    </xf>
    <xf numFmtId="0" fontId="18" fillId="0" borderId="8" xfId="6" applyFont="1" applyBorder="1" applyAlignment="1">
      <alignment horizontal="left" vertical="center"/>
    </xf>
    <xf numFmtId="3" fontId="18" fillId="0" borderId="8" xfId="6" applyNumberFormat="1" applyFont="1" applyBorder="1" applyAlignment="1">
      <alignment horizontal="right" vertical="center"/>
    </xf>
    <xf numFmtId="167" fontId="0" fillId="0" borderId="0" xfId="0" applyNumberFormat="1" applyAlignment="1"/>
    <xf numFmtId="167" fontId="19" fillId="0" borderId="0" xfId="0" applyNumberFormat="1" applyFont="1" applyAlignment="1"/>
    <xf numFmtId="167" fontId="0" fillId="2" borderId="0" xfId="0" applyNumberFormat="1" applyFill="1" applyAlignment="1"/>
    <xf numFmtId="11" fontId="4" fillId="0" borderId="0" xfId="0" applyNumberFormat="1" applyFont="1" applyFill="1" applyAlignment="1"/>
    <xf numFmtId="175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7">
    <cellStyle name="Hyperlink" xfId="5" builtinId="8"/>
    <cellStyle name="Normal" xfId="0" builtinId="0"/>
    <cellStyle name="Percent" xfId="1" builtinId="5"/>
    <cellStyle name="쉼표 [0] 16 2 6" xfId="3" xr:uid="{CA2D334C-FB06-4B16-B2FA-D9E471462E66}"/>
    <cellStyle name="쉼표 [0] 3" xfId="4" xr:uid="{45576677-57B5-4912-9759-265B367A28F1}"/>
    <cellStyle name="표준 10 6" xfId="2" xr:uid="{0AB2A41D-3C67-4259-8BF2-59AA13A212EB}"/>
    <cellStyle name="표준 2" xfId="6" xr:uid="{429529D5-AA51-4644-AA00-3D3978A28F53}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mho/Dropbox/Energy%20Innovation/20220208Calibration/&#52572;&#51333;&#48376;/BAU%20Avg%20Annual%20Dist%20Traveled%20by%20Veh%20Type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_passenger"/>
      <sheetName val="SYVbT_freight"/>
      <sheetName val="SYVbT_DV-Regis"/>
      <sheetName val="DV-km"/>
      <sheetName val="DV-Cal"/>
      <sheetName val="SYVbT_Rail"/>
      <sheetName val="Rail-domestic psgr traffic"/>
      <sheetName val="Rail-CAGR"/>
      <sheetName val="Rail-subway"/>
      <sheetName val="Rail-Cal"/>
      <sheetName val="SYVbT_Aircraft"/>
      <sheetName val="Air09"/>
      <sheetName val="Air10"/>
      <sheetName val="Air11"/>
      <sheetName val="Air12"/>
      <sheetName val="Air13"/>
      <sheetName val="Air14"/>
      <sheetName val="Air15"/>
      <sheetName val="Air16"/>
      <sheetName val="Air17"/>
      <sheetName val="Air18"/>
      <sheetName val="Air19"/>
      <sheetName val="Air20"/>
      <sheetName val="Air21"/>
      <sheetName val="Air-psgr19"/>
      <sheetName val="Air-freight19"/>
      <sheetName val="Air-Cal"/>
      <sheetName val="Motorbikes"/>
      <sheetName val="Ships-Cal"/>
      <sheetName val="BAADTbVT-passengers"/>
      <sheetName val="BAADTbVT-freight"/>
      <sheetName val="AVLo-passenger"/>
      <sheetName val="AVLo-freight"/>
    </sheetNames>
    <sheetDataSet>
      <sheetData sheetId="0">
        <row r="64">
          <cell r="B64">
            <v>0.62137100000000001</v>
          </cell>
        </row>
      </sheetData>
      <sheetData sheetId="1"/>
      <sheetData sheetId="2"/>
      <sheetData sheetId="3"/>
      <sheetData sheetId="4"/>
      <sheetData sheetId="5">
        <row r="4">
          <cell r="S4">
            <v>7645.3386159425945</v>
          </cell>
        </row>
        <row r="7">
          <cell r="S7">
            <v>9323.117790227654</v>
          </cell>
        </row>
        <row r="10">
          <cell r="S10">
            <v>9169.809811392035</v>
          </cell>
        </row>
        <row r="13">
          <cell r="S13">
            <v>18979.686196888564</v>
          </cell>
        </row>
      </sheetData>
      <sheetData sheetId="6"/>
      <sheetData sheetId="7"/>
      <sheetData sheetId="8"/>
      <sheetData sheetId="9"/>
      <sheetData sheetId="10">
        <row r="6">
          <cell r="G6">
            <v>15068.57360345372</v>
          </cell>
        </row>
        <row r="14">
          <cell r="G14">
            <v>87159.138758496847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O4">
            <v>1037079.5912426789</v>
          </cell>
        </row>
        <row r="7">
          <cell r="O7">
            <v>3355599.9662397844</v>
          </cell>
        </row>
      </sheetData>
      <sheetData sheetId="28">
        <row r="2">
          <cell r="E2">
            <v>46.621976149914822</v>
          </cell>
        </row>
        <row r="7">
          <cell r="E7">
            <v>20.033133433283361</v>
          </cell>
        </row>
      </sheetData>
      <sheetData sheetId="29">
        <row r="69">
          <cell r="H69">
            <v>10551.03452890655</v>
          </cell>
        </row>
        <row r="72">
          <cell r="H72">
            <v>81662.909988119718</v>
          </cell>
        </row>
      </sheetData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146&amp;tblId=DT_MLTM_1332" TargetMode="External"/><Relationship Id="rId2" Type="http://schemas.openxmlformats.org/officeDocument/2006/relationships/hyperlink" Target="http://stat.molit.go.kr/portal/common/downLoadFile.do" TargetMode="External"/><Relationship Id="rId1" Type="http://schemas.openxmlformats.org/officeDocument/2006/relationships/hyperlink" Target="http://bpms.kemco.or.kr/transport_2012/download/download.aspx?path=gbn/2020_%EC%9E%90%EB%8F%99%EC%B0%A8%EC%97%90%EB%84%88%EC%A7%80%EC%86%8C%EB%B9%84%ED%9A%A8%EC%9C%A8%EB%B6%84%EC%84%9D%EC%A7%91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46&amp;tblId=DT_MLTM_133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4B24-DE0E-4ECB-B35B-2DFD270C2A7C}">
  <dimension ref="A1:H56"/>
  <sheetViews>
    <sheetView tabSelected="1" workbookViewId="0">
      <selection activeCell="L34" sqref="L34"/>
    </sheetView>
  </sheetViews>
  <sheetFormatPr defaultRowHeight="15"/>
  <sheetData>
    <row r="1" spans="1:8">
      <c r="A1" s="1" t="s">
        <v>203</v>
      </c>
    </row>
    <row r="3" spans="1:8">
      <c r="A3" s="36" t="s">
        <v>201</v>
      </c>
      <c r="B3" s="37" t="s">
        <v>214</v>
      </c>
      <c r="C3" s="38"/>
      <c r="D3" s="38"/>
      <c r="E3" s="38"/>
      <c r="F3" s="13"/>
      <c r="G3" s="13"/>
      <c r="H3" s="13"/>
    </row>
    <row r="4" spans="1:8">
      <c r="A4" s="13"/>
      <c r="B4" s="14" t="s">
        <v>205</v>
      </c>
      <c r="C4" s="13"/>
      <c r="D4" s="13"/>
      <c r="E4" s="13"/>
      <c r="F4" s="13"/>
      <c r="G4" s="13"/>
      <c r="H4" s="13"/>
    </row>
    <row r="5" spans="1:8">
      <c r="A5" s="13"/>
      <c r="B5" s="14">
        <v>2020</v>
      </c>
      <c r="C5" s="13"/>
      <c r="D5" s="13"/>
      <c r="E5" s="13"/>
      <c r="F5" s="13"/>
      <c r="G5" s="13"/>
      <c r="H5" s="13"/>
    </row>
    <row r="6" spans="1:8">
      <c r="A6" s="13"/>
      <c r="B6" t="s">
        <v>213</v>
      </c>
      <c r="C6" s="13"/>
      <c r="D6" s="13"/>
      <c r="E6" s="13"/>
      <c r="F6" s="13"/>
      <c r="G6" s="13"/>
      <c r="H6" s="13"/>
    </row>
    <row r="7" spans="1:8">
      <c r="A7" s="13"/>
      <c r="B7" s="39" t="s">
        <v>204</v>
      </c>
      <c r="C7" s="13"/>
      <c r="D7" s="13"/>
      <c r="E7" s="13"/>
      <c r="F7" s="13"/>
      <c r="G7" s="13"/>
      <c r="H7" s="13"/>
    </row>
    <row r="8" spans="1:8">
      <c r="A8" s="13"/>
      <c r="B8" s="14" t="s">
        <v>206</v>
      </c>
      <c r="C8" s="13"/>
      <c r="D8" s="13"/>
      <c r="E8" s="13"/>
      <c r="F8" s="13"/>
      <c r="G8" s="13"/>
      <c r="H8" s="13"/>
    </row>
    <row r="10" spans="1:8">
      <c r="B10" s="37" t="s">
        <v>215</v>
      </c>
      <c r="C10" s="38"/>
      <c r="D10" s="38"/>
      <c r="E10" s="38"/>
    </row>
    <row r="11" spans="1:8">
      <c r="B11" s="14" t="s">
        <v>202</v>
      </c>
      <c r="C11" s="13"/>
      <c r="D11" s="13"/>
      <c r="E11" s="13"/>
    </row>
    <row r="12" spans="1:8">
      <c r="B12" s="14">
        <v>2018</v>
      </c>
      <c r="C12" s="13"/>
      <c r="D12" s="13"/>
      <c r="E12" s="13"/>
    </row>
    <row r="13" spans="1:8">
      <c r="B13" t="s">
        <v>208</v>
      </c>
      <c r="C13" s="13"/>
      <c r="D13" s="13"/>
      <c r="E13" s="13"/>
    </row>
    <row r="14" spans="1:8">
      <c r="B14" s="39" t="s">
        <v>209</v>
      </c>
      <c r="C14" s="13"/>
      <c r="D14" s="13"/>
      <c r="E14" s="13"/>
    </row>
    <row r="15" spans="1:8">
      <c r="B15" s="14" t="s">
        <v>207</v>
      </c>
      <c r="C15" s="13"/>
      <c r="D15" s="13"/>
      <c r="E15" s="13"/>
    </row>
    <row r="17" spans="2:5">
      <c r="B17" s="37" t="s">
        <v>214</v>
      </c>
      <c r="C17" s="38"/>
      <c r="D17" s="38"/>
      <c r="E17" s="38"/>
    </row>
    <row r="18" spans="2:5">
      <c r="B18" s="14" t="s">
        <v>202</v>
      </c>
      <c r="C18" s="13"/>
      <c r="D18" s="13"/>
      <c r="E18" s="13"/>
    </row>
    <row r="19" spans="2:5">
      <c r="B19" s="14">
        <v>2018</v>
      </c>
      <c r="C19" s="13"/>
      <c r="D19" s="13"/>
      <c r="E19" s="13"/>
    </row>
    <row r="20" spans="2:5">
      <c r="B20" t="s">
        <v>212</v>
      </c>
      <c r="C20" s="13"/>
      <c r="D20" s="13"/>
      <c r="E20" s="13"/>
    </row>
    <row r="21" spans="2:5">
      <c r="B21" s="39" t="s">
        <v>211</v>
      </c>
      <c r="C21" s="13"/>
      <c r="D21" s="13"/>
      <c r="E21" s="13"/>
    </row>
    <row r="22" spans="2:5">
      <c r="B22" s="14" t="s">
        <v>210</v>
      </c>
      <c r="C22" s="13"/>
      <c r="D22" s="13"/>
      <c r="E22" s="13"/>
    </row>
    <row r="24" spans="2:5">
      <c r="B24" s="37" t="s">
        <v>228</v>
      </c>
      <c r="C24" s="38"/>
      <c r="D24" s="38"/>
      <c r="E24" s="38"/>
    </row>
    <row r="25" spans="2:5">
      <c r="B25" s="14" t="s">
        <v>226</v>
      </c>
      <c r="C25" s="13"/>
      <c r="D25" s="13"/>
      <c r="E25" s="13"/>
    </row>
    <row r="26" spans="2:5">
      <c r="B26" s="14">
        <v>2020</v>
      </c>
      <c r="C26" s="13"/>
      <c r="D26" s="13"/>
      <c r="E26" s="13"/>
    </row>
    <row r="27" spans="2:5">
      <c r="B27" t="s">
        <v>227</v>
      </c>
      <c r="C27" s="13"/>
      <c r="D27" s="13"/>
      <c r="E27" s="13"/>
    </row>
    <row r="28" spans="2:5">
      <c r="B28" s="39" t="s">
        <v>225</v>
      </c>
      <c r="C28" s="13"/>
      <c r="D28" s="13"/>
      <c r="E28" s="13"/>
    </row>
    <row r="29" spans="2:5">
      <c r="B29" s="39"/>
      <c r="C29" s="13"/>
      <c r="D29" s="13"/>
      <c r="E29" s="13"/>
    </row>
    <row r="30" spans="2:5">
      <c r="B30" s="37" t="s">
        <v>231</v>
      </c>
      <c r="C30" s="38"/>
      <c r="D30" s="38"/>
      <c r="E30" s="38"/>
    </row>
    <row r="31" spans="2:5">
      <c r="B31" s="14" t="s">
        <v>230</v>
      </c>
      <c r="C31" s="13"/>
      <c r="D31" s="13"/>
      <c r="E31" s="13"/>
    </row>
    <row r="32" spans="2:5">
      <c r="B32" s="14">
        <v>2020</v>
      </c>
      <c r="C32" s="13"/>
      <c r="D32" s="13"/>
      <c r="E32" s="13"/>
    </row>
    <row r="33" spans="1:5">
      <c r="B33" t="s">
        <v>229</v>
      </c>
      <c r="C33" s="13"/>
      <c r="D33" s="13"/>
      <c r="E33" s="13"/>
    </row>
    <row r="34" spans="1:5">
      <c r="B34" s="39" t="s">
        <v>225</v>
      </c>
      <c r="C34" s="13"/>
      <c r="D34" s="13"/>
      <c r="E34" s="13"/>
    </row>
    <row r="35" spans="1:5">
      <c r="B35" s="39"/>
      <c r="C35" s="13"/>
      <c r="D35" s="13"/>
      <c r="E35" s="13"/>
    </row>
    <row r="36" spans="1:5">
      <c r="B36" t="s">
        <v>233</v>
      </c>
      <c r="C36" s="13"/>
      <c r="D36" s="13"/>
      <c r="E36" s="13"/>
    </row>
    <row r="37" spans="1:5">
      <c r="B37" s="14">
        <v>2014</v>
      </c>
      <c r="C37" s="13"/>
      <c r="D37" s="13"/>
      <c r="E37" s="13"/>
    </row>
    <row r="38" spans="1:5">
      <c r="B38" t="s">
        <v>234</v>
      </c>
      <c r="C38" s="13"/>
      <c r="D38" s="13"/>
      <c r="E38" s="13"/>
    </row>
    <row r="39" spans="1:5">
      <c r="B39" s="39" t="s">
        <v>232</v>
      </c>
      <c r="C39" s="13"/>
      <c r="D39" s="13"/>
      <c r="E39" s="13"/>
    </row>
    <row r="40" spans="1:5">
      <c r="B40" s="47" t="s">
        <v>235</v>
      </c>
      <c r="C40" s="13"/>
      <c r="D40" s="13"/>
      <c r="E40" s="13"/>
    </row>
    <row r="42" spans="1:5">
      <c r="A42" s="1" t="s">
        <v>0</v>
      </c>
    </row>
    <row r="43" spans="1:5">
      <c r="A43" s="40" t="s">
        <v>216</v>
      </c>
    </row>
    <row r="44" spans="1:5">
      <c r="A44" s="40" t="s">
        <v>217</v>
      </c>
    </row>
    <row r="45" spans="1:5">
      <c r="A45" s="40"/>
    </row>
    <row r="46" spans="1:5">
      <c r="A46" t="s">
        <v>200</v>
      </c>
    </row>
    <row r="47" spans="1:5">
      <c r="A47">
        <v>1</v>
      </c>
      <c r="B47" t="s">
        <v>194</v>
      </c>
      <c r="C47" s="15">
        <v>1852</v>
      </c>
      <c r="D47" t="s">
        <v>195</v>
      </c>
    </row>
    <row r="48" spans="1:5">
      <c r="A48">
        <v>1</v>
      </c>
      <c r="B48" t="s">
        <v>218</v>
      </c>
      <c r="C48">
        <v>1055.06</v>
      </c>
      <c r="D48" t="s">
        <v>219</v>
      </c>
    </row>
    <row r="49" spans="1:4">
      <c r="C49" s="2">
        <v>252.16399999999999</v>
      </c>
      <c r="D49" s="2" t="s">
        <v>220</v>
      </c>
    </row>
    <row r="50" spans="1:4">
      <c r="A50" s="43">
        <v>1</v>
      </c>
      <c r="B50" t="s">
        <v>222</v>
      </c>
      <c r="C50" s="41">
        <v>0.62137100000000001</v>
      </c>
      <c r="D50" s="42" t="s">
        <v>221</v>
      </c>
    </row>
    <row r="52" spans="1:4">
      <c r="A52" t="s">
        <v>236</v>
      </c>
    </row>
    <row r="53" spans="1:4">
      <c r="A53" s="45" t="s">
        <v>237</v>
      </c>
    </row>
    <row r="54" spans="1:4">
      <c r="A54" s="16" t="s">
        <v>238</v>
      </c>
    </row>
    <row r="56" spans="1:4">
      <c r="A56" t="s">
        <v>239</v>
      </c>
    </row>
  </sheetData>
  <phoneticPr fontId="1" type="noConversion"/>
  <hyperlinks>
    <hyperlink ref="B7" r:id="rId1" xr:uid="{7F811800-23D5-492E-B633-4B116D5C4EE9}"/>
    <hyperlink ref="B7" r:id="rId2" display="http://stat.molit.go.kr/portal/common/downLoadFile.do" xr:uid="{0B0CA9C0-ED67-4C6C-AAE5-0D8125ABEBE6}"/>
    <hyperlink ref="B28" r:id="rId3" xr:uid="{92177C33-5396-4498-991F-EC84F09EF8B2}"/>
    <hyperlink ref="B34" r:id="rId4" xr:uid="{9406A2C4-4F54-47EF-AA10-A4BEB6039504}"/>
  </hyperlinks>
  <pageMargins left="0.7" right="0.7" top="0.75" bottom="0.75" header="0.3" footer="0.3"/>
  <pageSetup paperSize="9" orientation="portrait" horizontalDpi="4294967292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6ED7-B1A4-40F1-B4C2-9D1260EDCEE9}">
  <dimension ref="A1:H16"/>
  <sheetViews>
    <sheetView workbookViewId="0">
      <selection activeCell="G31" sqref="G31"/>
    </sheetView>
  </sheetViews>
  <sheetFormatPr defaultRowHeight="15"/>
  <cols>
    <col min="1" max="1" width="11.28515625" bestFit="1" customWidth="1"/>
    <col min="2" max="2" width="22" bestFit="1" customWidth="1"/>
    <col min="3" max="3" width="18.28515625" bestFit="1" customWidth="1"/>
    <col min="4" max="4" width="15.7109375" bestFit="1" customWidth="1"/>
    <col min="5" max="5" width="13.28515625" bestFit="1" customWidth="1"/>
    <col min="6" max="6" width="20.5703125" bestFit="1" customWidth="1"/>
    <col min="7" max="7" width="11.42578125" bestFit="1" customWidth="1"/>
    <col min="8" max="8" width="16.85546875" bestFit="1" customWidth="1"/>
  </cols>
  <sheetData>
    <row r="1" spans="1:8">
      <c r="A1" s="1" t="s">
        <v>241</v>
      </c>
      <c r="B1" s="18" t="s">
        <v>197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8</v>
      </c>
      <c r="B2" s="51">
        <f>'SYVbT-passenger'!B2*'AVLo-passengers'!$F2 * 'BAADTbVT-Passenger'!$C2</f>
        <v>684343973.96478081</v>
      </c>
      <c r="C2" s="51">
        <f>'SYVbT-passenger'!C2*'AVLo-passengers'!$F2 * 'BAADTbVT-Passenger'!$C2</f>
        <v>284789921.33750796</v>
      </c>
      <c r="D2" s="51">
        <f>'SYVbT-passenger'!D2*'AVLo-passengers'!$F2 * 'BAADTbVT-Passenger'!$C2</f>
        <v>84416945030.093887</v>
      </c>
      <c r="E2" s="51">
        <f>'SYVbT-passenger'!E2*'AVLo-passengers'!$F2 * 'BAADTbVT-Passenger'!$C2</f>
        <v>50165025632.903099</v>
      </c>
      <c r="F2" s="51">
        <f>'SYVbT-passenger'!F2*'AVLo-passengers'!$F2 * 'BAADTbVT-Passenger'!$C2</f>
        <v>3901911068.7175279</v>
      </c>
      <c r="G2" s="51">
        <f>'SYVbT-passenger'!G2*'AVLo-passengers'!$F2 * 'BAADTbVT-Passenger'!$C2</f>
        <v>14518156084.66713</v>
      </c>
      <c r="H2" s="51">
        <f>'SYVbT-passenger'!H2*'AVLo-passengers'!$F2 * 'BAADTbVT-Passenger'!$C2</f>
        <v>39192829.840491489</v>
      </c>
    </row>
    <row r="3" spans="1:8">
      <c r="A3" s="19" t="s">
        <v>9</v>
      </c>
      <c r="B3" s="51">
        <f>'SYVbT-passenger'!B3*'AVLo-passengers'!$F3 * 'BAADTbVT-Passenger'!$C3</f>
        <v>3434012337.6768985</v>
      </c>
      <c r="C3" s="51">
        <f>'SYVbT-passenger'!C3*'AVLo-passengers'!$F3 * 'BAADTbVT-Passenger'!$C3</f>
        <v>1421888073.8431158</v>
      </c>
      <c r="D3" s="51">
        <f>'SYVbT-passenger'!D3*'AVLo-passengers'!$F3 * 'BAADTbVT-Passenger'!$C3</f>
        <v>421473649084.33563</v>
      </c>
      <c r="E3" s="51">
        <f>'SYVbT-passenger'!E3*'AVLo-passengers'!$F3 * 'BAADTbVT-Passenger'!$C3</f>
        <v>250461994358.73367</v>
      </c>
      <c r="F3" s="51">
        <f>'SYVbT-passenger'!F3*'AVLo-passengers'!$F3 * 'BAADTbVT-Passenger'!$C3</f>
        <v>19481310250.550621</v>
      </c>
      <c r="G3" s="51">
        <f>'SYVbT-passenger'!G3*'AVLo-passengers'!$F3 * 'BAADTbVT-Passenger'!$C3</f>
        <v>72485686621.320267</v>
      </c>
      <c r="H3" s="51">
        <f>'SYVbT-passenger'!H3*'AVLo-passengers'!$F3 * 'BAADTbVT-Passenger'!$C3</f>
        <v>195680440.75658745</v>
      </c>
    </row>
    <row r="4" spans="1:8">
      <c r="A4" s="19" t="s">
        <v>10</v>
      </c>
      <c r="B4" s="51">
        <f>'SYVbT-passenger'!B4*'AVLo-passengers'!$F4 * 'BAADTbVT-Passenger'!$C4</f>
        <v>0</v>
      </c>
      <c r="C4" s="51">
        <f>'SYVbT-passenger'!C4*'AVLo-passengers'!$F4 * 'BAADTbVT-Passenger'!$C4</f>
        <v>0</v>
      </c>
      <c r="D4" s="51">
        <f>'SYVbT-passenger'!D4*'AVLo-passengers'!$F4 * 'BAADTbVT-Passenger'!$C4</f>
        <v>0</v>
      </c>
      <c r="E4" s="51">
        <f>'SYVbT-passenger'!E4*'AVLo-passengers'!$F4 * 'BAADTbVT-Passenger'!$C4</f>
        <v>132756466700.38361</v>
      </c>
      <c r="F4" s="51">
        <f>'SYVbT-passenger'!F4*'AVLo-passengers'!$F4 * 'BAADTbVT-Passenger'!$C4</f>
        <v>0</v>
      </c>
      <c r="G4" s="51">
        <f>'SYVbT-passenger'!G4*'AVLo-passengers'!$F4 * 'BAADTbVT-Passenger'!$C4</f>
        <v>0</v>
      </c>
      <c r="H4" s="51">
        <f>'SYVbT-passenger'!H4*'AVLo-passengers'!$F4 * 'BAADTbVT-Passenger'!$C4</f>
        <v>0</v>
      </c>
    </row>
    <row r="5" spans="1:8">
      <c r="A5" s="21" t="s">
        <v>11</v>
      </c>
      <c r="B5" s="51">
        <f>'SYVbT-passenger'!B5*'AVLo-passengers'!$F5 * 'BAADTbVT-Passenger'!$C5</f>
        <v>34933913549.437523</v>
      </c>
      <c r="C5" s="51">
        <f>'SYVbT-passenger'!C5*'AVLo-passengers'!$F5 * 'BAADTbVT-Passenger'!$C5</f>
        <v>0</v>
      </c>
      <c r="D5" s="51">
        <f>'SYVbT-passenger'!D5*'AVLo-passengers'!$F5 * 'BAADTbVT-Passenger'!$C5</f>
        <v>0</v>
      </c>
      <c r="E5" s="51">
        <f>'SYVbT-passenger'!E5*'AVLo-passengers'!$F5 * 'BAADTbVT-Passenger'!$C5</f>
        <v>22352143053.562489</v>
      </c>
      <c r="F5" s="51">
        <f>'SYVbT-passenger'!F5*'AVLo-passengers'!$F5 * 'BAADTbVT-Passenger'!$C5</f>
        <v>0</v>
      </c>
      <c r="G5" s="51">
        <f>'SYVbT-passenger'!G5*'AVLo-passengers'!$F5 * 'BAADTbVT-Passenger'!$C5</f>
        <v>0</v>
      </c>
      <c r="H5" s="51">
        <f>'SYVbT-passenger'!H5*'AVLo-passengers'!$F5 * 'BAADTbVT-Passenger'!$C5</f>
        <v>0</v>
      </c>
    </row>
    <row r="6" spans="1:8">
      <c r="A6" s="21" t="s">
        <v>12</v>
      </c>
      <c r="B6" s="51">
        <f>'SYVbT-passenger'!B6*'AVLo-passengers'!$F6 * 'BAADTbVT-Passenger'!$C6</f>
        <v>0</v>
      </c>
      <c r="C6" s="51">
        <f>'SYVbT-passenger'!C6*'AVLo-passengers'!$F6 * 'BAADTbVT-Passenger'!$C6</f>
        <v>0</v>
      </c>
      <c r="D6" s="51">
        <f>'SYVbT-passenger'!D6*'AVLo-passengers'!$F6 * 'BAADTbVT-Passenger'!$C6</f>
        <v>1718126.3772759221</v>
      </c>
      <c r="E6" s="51">
        <f>'SYVbT-passenger'!E6*'AVLo-passengers'!$F6 * 'BAADTbVT-Passenger'!$C6</f>
        <v>1168394661.6027181</v>
      </c>
      <c r="F6" s="51">
        <f>'SYVbT-passenger'!F6*'AVLo-passengers'!$F6 * 'BAADTbVT-Passenger'!$C6</f>
        <v>0</v>
      </c>
      <c r="G6" s="51">
        <f>'SYVbT-passenger'!G6*'AVLo-passengers'!$F6 * 'BAADTbVT-Passenger'!$C6</f>
        <v>687250.55091036879</v>
      </c>
      <c r="H6" s="51">
        <f>'SYVbT-passenger'!H6*'AVLo-passengers'!$F6 * 'BAADTbVT-Passenger'!$C6</f>
        <v>0</v>
      </c>
    </row>
    <row r="7" spans="1:8">
      <c r="A7" s="19" t="s">
        <v>13</v>
      </c>
      <c r="B7" s="51">
        <f>'SYVbT-passenger'!B7*'AVLo-passengers'!$F7 * 'BAADTbVT-Passenger'!$C7</f>
        <v>0</v>
      </c>
      <c r="C7" s="51">
        <f>'SYVbT-passenger'!C7*'AVLo-passengers'!$F7 * 'BAADTbVT-Passenger'!$C7</f>
        <v>0</v>
      </c>
      <c r="D7" s="51">
        <f>'SYVbT-passenger'!D7*'AVLo-passengers'!$F7 * 'BAADTbVT-Passenger'!$C7</f>
        <v>1280010834.3150227</v>
      </c>
      <c r="E7" s="51">
        <f>'SYVbT-passenger'!E7*'AVLo-passengers'!$F7 * 'BAADTbVT-Passenger'!$C7</f>
        <v>0</v>
      </c>
      <c r="F7" s="51">
        <f>'SYVbT-passenger'!F7*'AVLo-passengers'!$F7 * 'BAADTbVT-Passenger'!$C7</f>
        <v>0</v>
      </c>
      <c r="G7" s="51">
        <f>'SYVbT-passenger'!G7*'AVLo-passengers'!$F7 * 'BAADTbVT-Passenger'!$C7</f>
        <v>0</v>
      </c>
      <c r="H7" s="51">
        <f>'SYVbT-passenger'!H7*'AVLo-passengers'!$F7 * 'BAADTbVT-Passenger'!$C7</f>
        <v>0</v>
      </c>
    </row>
    <row r="9" spans="1:8">
      <c r="A9" s="1" t="s">
        <v>242</v>
      </c>
      <c r="B9" s="18" t="s">
        <v>197</v>
      </c>
      <c r="C9" s="18" t="s">
        <v>2</v>
      </c>
      <c r="D9" s="18" t="s">
        <v>3</v>
      </c>
      <c r="E9" s="18" t="s">
        <v>4</v>
      </c>
      <c r="F9" s="18" t="s">
        <v>5</v>
      </c>
      <c r="G9" s="18" t="s">
        <v>6</v>
      </c>
      <c r="H9" s="18" t="s">
        <v>7</v>
      </c>
    </row>
    <row r="10" spans="1:8">
      <c r="A10" s="19" t="s">
        <v>8</v>
      </c>
      <c r="B10" s="51">
        <f>'SYVbT-freight'!B2*'AVLo-freight'!$E2*'BAADTbVT-Freight'!$B2</f>
        <v>10242458.070607591</v>
      </c>
      <c r="C10" s="51">
        <f>'SYVbT-freight'!C2*'AVLo-freight'!$E2*'BAADTbVT-Freight'!$B2</f>
        <v>13731810.954443602</v>
      </c>
      <c r="D10" s="51">
        <f>'SYVbT-freight'!D2*'AVLo-freight'!$E2*'BAADTbVT-Freight'!$B2</f>
        <v>110599188.56483404</v>
      </c>
      <c r="E10" s="51">
        <f>'SYVbT-freight'!E2*'AVLo-freight'!$E2*'BAADTbVT-Freight'!$B2</f>
        <v>30371316803.430111</v>
      </c>
      <c r="F10" s="51">
        <f>'SYVbT-freight'!F2*'AVLo-freight'!$E2*'BAADTbVT-Freight'!$B2</f>
        <v>0</v>
      </c>
      <c r="G10" s="51">
        <f>'SYVbT-freight'!G2*'AVLo-freight'!$E2*'BAADTbVT-Freight'!$B2</f>
        <v>1072114339.6244236</v>
      </c>
      <c r="H10" s="51">
        <f>'SYVbT-freight'!H2*'AVLo-freight'!$E2*'BAADTbVT-Freight'!$B2</f>
        <v>0</v>
      </c>
    </row>
    <row r="11" spans="1:8">
      <c r="A11" s="19" t="s">
        <v>9</v>
      </c>
      <c r="B11" s="51">
        <f>'SYVbT-freight'!B3*'AVLo-freight'!$E3*'BAADTbVT-Freight'!$B3</f>
        <v>134233064.69329181</v>
      </c>
      <c r="C11" s="51">
        <f>'SYVbT-freight'!C3*'AVLo-freight'!$E3*'BAADTbVT-Freight'!$B3</f>
        <v>0</v>
      </c>
      <c r="D11" s="51">
        <f>'SYVbT-freight'!D3*'AVLo-freight'!$E3*'BAADTbVT-Freight'!$B3</f>
        <v>1449463393.5824614</v>
      </c>
      <c r="E11" s="51">
        <f>'SYVbT-freight'!E3*'AVLo-freight'!$E3*'BAADTbVT-Freight'!$B3</f>
        <v>398032865274.2489</v>
      </c>
      <c r="F11" s="51">
        <f>'SYVbT-freight'!F3*'AVLo-freight'!$E3*'BAADTbVT-Freight'!$B3</f>
        <v>0</v>
      </c>
      <c r="G11" s="51">
        <f>'SYVbT-freight'!G3*'AVLo-freight'!$E3*'BAADTbVT-Freight'!$B3</f>
        <v>14050650001.916389</v>
      </c>
      <c r="H11" s="51">
        <f>'SYVbT-freight'!H3*'AVLo-freight'!$E3*'BAADTbVT-Freight'!$B3</f>
        <v>0</v>
      </c>
    </row>
    <row r="12" spans="1:8">
      <c r="A12" s="19" t="s">
        <v>10</v>
      </c>
      <c r="B12" s="51">
        <f>'SYVbT-freight'!B4*'AVLo-freight'!$E4*'BAADTbVT-Freight'!$B4</f>
        <v>0</v>
      </c>
      <c r="C12" s="51">
        <f>'SYVbT-freight'!C4*'AVLo-freight'!$E4*'BAADTbVT-Freight'!$B4</f>
        <v>0</v>
      </c>
      <c r="D12" s="51">
        <f>'SYVbT-freight'!D4*'AVLo-freight'!$E4*'BAADTbVT-Freight'!$B4</f>
        <v>0</v>
      </c>
      <c r="E12" s="51">
        <f>'SYVbT-freight'!E4*'AVLo-freight'!$E4*'BAADTbVT-Freight'!$B4</f>
        <v>7677766150.9764786</v>
      </c>
      <c r="F12" s="51">
        <f>'SYVbT-freight'!F4*'AVLo-freight'!$E4*'BAADTbVT-Freight'!$B4</f>
        <v>0</v>
      </c>
      <c r="G12" s="51">
        <f>'SYVbT-freight'!G4*'AVLo-freight'!$E4*'BAADTbVT-Freight'!$B4</f>
        <v>0</v>
      </c>
      <c r="H12" s="51">
        <f>'SYVbT-freight'!H4*'AVLo-freight'!$E4*'BAADTbVT-Freight'!$B4</f>
        <v>0</v>
      </c>
    </row>
    <row r="13" spans="1:8">
      <c r="A13" s="21" t="s">
        <v>11</v>
      </c>
      <c r="B13" s="51">
        <f>'SYVbT-freight'!B5*'AVLo-freight'!$E5*'BAADTbVT-Freight'!$B5</f>
        <v>1996736688.1936524</v>
      </c>
      <c r="C13" s="51">
        <f>'SYVbT-freight'!C5*'AVLo-freight'!$E5*'BAADTbVT-Freight'!$B5</f>
        <v>0</v>
      </c>
      <c r="D13" s="51">
        <f>'SYVbT-freight'!D5*'AVLo-freight'!$E5*'BAADTbVT-Freight'!$B5</f>
        <v>0</v>
      </c>
      <c r="E13" s="51">
        <f>'SYVbT-freight'!E5*'AVLo-freight'!$E5*'BAADTbVT-Freight'!$B5</f>
        <v>2898120678.8639302</v>
      </c>
      <c r="F13" s="51">
        <f>'SYVbT-freight'!F5*'AVLo-freight'!$E5*'BAADTbVT-Freight'!$B5</f>
        <v>0</v>
      </c>
      <c r="G13" s="51">
        <f>'SYVbT-freight'!G5*'AVLo-freight'!$E5*'BAADTbVT-Freight'!$B5</f>
        <v>0</v>
      </c>
      <c r="H13" s="51">
        <f>'SYVbT-freight'!H5*'AVLo-freight'!$E5*'BAADTbVT-Freight'!$B5</f>
        <v>0</v>
      </c>
    </row>
    <row r="14" spans="1:8">
      <c r="A14" s="21" t="s">
        <v>12</v>
      </c>
      <c r="B14" s="51">
        <f>'SYVbT-freight'!B6*'AVLo-freight'!$E6*'BAADTbVT-Freight'!$B6</f>
        <v>0</v>
      </c>
      <c r="C14" s="51">
        <f>'SYVbT-freight'!C6*'AVLo-freight'!$E6*'BAADTbVT-Freight'!$B6</f>
        <v>0</v>
      </c>
      <c r="D14" s="51">
        <f>'SYVbT-freight'!D6*'AVLo-freight'!$E6*'BAADTbVT-Freight'!$B6</f>
        <v>11147593878.546989</v>
      </c>
      <c r="E14" s="51">
        <f>'SYVbT-freight'!E6*'AVLo-freight'!$E6*'BAADTbVT-Freight'!$B6</f>
        <v>7565203109737.1299</v>
      </c>
      <c r="F14" s="51">
        <f>'SYVbT-freight'!F6*'AVLo-freight'!$E6*'BAADTbVT-Freight'!$B6</f>
        <v>0</v>
      </c>
      <c r="G14" s="51">
        <f>'SYVbT-freight'!G6*'AVLo-freight'!$E6*'BAADTbVT-Freight'!$B6</f>
        <v>4459037551.4187965</v>
      </c>
      <c r="H14" s="51">
        <f>'SYVbT-freight'!H6*'AVLo-freight'!$E6*'BAADTbVT-Freight'!$B6</f>
        <v>0</v>
      </c>
    </row>
    <row r="15" spans="1:8">
      <c r="A15" s="19" t="s">
        <v>13</v>
      </c>
      <c r="B15" s="51">
        <f>'SYVbT-freight'!B7*'AVLo-freight'!$E7*'BAADTbVT-Freight'!$B7</f>
        <v>0</v>
      </c>
      <c r="C15" s="51">
        <f>'SYVbT-freight'!C7*'AVLo-freight'!$E7*'BAADTbVT-Freight'!$B7</f>
        <v>0</v>
      </c>
      <c r="D15" s="51">
        <f>'SYVbT-freight'!D7*'AVLo-freight'!$E7*'BAADTbVT-Freight'!$B7</f>
        <v>62833737.995272994</v>
      </c>
      <c r="E15" s="51">
        <f>'SYVbT-freight'!E7*'AVLo-freight'!$E7*'BAADTbVT-Freight'!$B7</f>
        <v>0</v>
      </c>
      <c r="F15" s="51">
        <f>'SYVbT-freight'!F7*'AVLo-freight'!$E7*'BAADTbVT-Freight'!$B7</f>
        <v>0</v>
      </c>
      <c r="G15" s="51">
        <f>'SYVbT-freight'!G7*'AVLo-freight'!$E7*'BAADTbVT-Freight'!$B7</f>
        <v>0</v>
      </c>
      <c r="H15" s="51">
        <f>'SYVbT-freight'!H7*'AVLo-freight'!$E7*'BAADTbVT-Freight'!$B7</f>
        <v>0</v>
      </c>
    </row>
    <row r="16" spans="1:8">
      <c r="B16" s="51"/>
      <c r="C16" s="51"/>
      <c r="D16" s="51"/>
      <c r="E16" s="51"/>
      <c r="F16" s="51"/>
      <c r="G16" s="51"/>
      <c r="H16" s="5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507-73F5-4064-BAB1-9CA9B0C22CF4}">
  <dimension ref="A1:AG16"/>
  <sheetViews>
    <sheetView workbookViewId="0">
      <selection activeCell="AE8" sqref="AE8"/>
    </sheetView>
  </sheetViews>
  <sheetFormatPr defaultRowHeight="15"/>
  <cols>
    <col min="1" max="1" width="11.28515625" bestFit="1" customWidth="1"/>
    <col min="2" max="2" width="11.28515625" customWidth="1"/>
    <col min="3" max="33" width="9.140625" bestFit="1" customWidth="1"/>
  </cols>
  <sheetData>
    <row r="1" spans="1:33">
      <c r="A1" s="1" t="s">
        <v>241</v>
      </c>
      <c r="B1" s="1">
        <v>2019</v>
      </c>
      <c r="C1" s="18">
        <v>2020</v>
      </c>
      <c r="D1" s="18">
        <v>2021</v>
      </c>
      <c r="E1" s="18">
        <v>2022</v>
      </c>
      <c r="F1" s="18">
        <v>2023</v>
      </c>
      <c r="G1" s="18">
        <v>2024</v>
      </c>
      <c r="H1" s="18">
        <v>2025</v>
      </c>
      <c r="I1" s="18">
        <v>2026</v>
      </c>
      <c r="J1" s="18">
        <v>2027</v>
      </c>
      <c r="K1" s="18">
        <v>2028</v>
      </c>
      <c r="L1" s="18">
        <v>2029</v>
      </c>
      <c r="M1" s="18">
        <v>2030</v>
      </c>
      <c r="N1" s="18">
        <v>2031</v>
      </c>
      <c r="O1" s="18">
        <v>2032</v>
      </c>
      <c r="P1" s="18">
        <v>2033</v>
      </c>
      <c r="Q1" s="18">
        <v>2034</v>
      </c>
      <c r="R1" s="18">
        <v>2035</v>
      </c>
      <c r="S1" s="18">
        <v>2036</v>
      </c>
      <c r="T1" s="18">
        <v>2037</v>
      </c>
      <c r="U1" s="18">
        <v>2038</v>
      </c>
      <c r="V1" s="18">
        <v>2039</v>
      </c>
      <c r="W1" s="18">
        <v>2040</v>
      </c>
      <c r="X1" s="18">
        <v>2041</v>
      </c>
      <c r="Y1" s="18">
        <v>2042</v>
      </c>
      <c r="Z1" s="18">
        <v>2043</v>
      </c>
      <c r="AA1" s="18">
        <v>2044</v>
      </c>
      <c r="AB1" s="18">
        <v>2045</v>
      </c>
      <c r="AC1" s="18">
        <v>2046</v>
      </c>
      <c r="AD1" s="18">
        <v>2047</v>
      </c>
      <c r="AE1" s="18">
        <v>2048</v>
      </c>
      <c r="AF1" s="18">
        <v>2049</v>
      </c>
      <c r="AG1" s="18">
        <v>2050</v>
      </c>
    </row>
    <row r="2" spans="1:33">
      <c r="A2" s="19" t="s">
        <v>8</v>
      </c>
      <c r="B2" s="88">
        <f>SUM(Total_CargoDistance!$B2:$H2)*BCDTRTSY_Passenger!B2</f>
        <v>154010364541.52444</v>
      </c>
      <c r="C2" s="88">
        <f>SUM(Total_CargoDistance!$B2:$H2)*BCDTRTSY_Passenger!C2</f>
        <v>151990221966.45084</v>
      </c>
      <c r="D2" s="88">
        <f>SUM(Total_CargoDistance!$B2:$H2)*BCDTRTSY_Passenger!D2</f>
        <v>149996577452.30823</v>
      </c>
      <c r="E2" s="88">
        <f>SUM(Total_CargoDistance!$B2:$H2)*BCDTRTSY_Passenger!E2</f>
        <v>148029083425.98877</v>
      </c>
      <c r="F2" s="88">
        <f>SUM(Total_CargoDistance!$B2:$H2)*BCDTRTSY_Passenger!F2</f>
        <v>146087396873.47537</v>
      </c>
      <c r="G2" s="88">
        <f>SUM(Total_CargoDistance!$B2:$H2)*BCDTRTSY_Passenger!G2</f>
        <v>144171179280.04053</v>
      </c>
      <c r="H2" s="88">
        <f>SUM(Total_CargoDistance!$B2:$H2)*BCDTRTSY_Passenger!H2</f>
        <v>142280096571.22937</v>
      </c>
      <c r="I2" s="88">
        <f>SUM(Total_CargoDistance!$B2:$H2)*BCDTRTSY_Passenger!I2</f>
        <v>140413819054.617</v>
      </c>
      <c r="J2" s="88">
        <f>SUM(Total_CargoDistance!$B2:$H2)*BCDTRTSY_Passenger!J2</f>
        <v>138572021362.32965</v>
      </c>
      <c r="K2" s="88">
        <f>SUM(Total_CargoDistance!$B2:$H2)*BCDTRTSY_Passenger!K2</f>
        <v>136754382394.31996</v>
      </c>
      <c r="L2" s="88">
        <f>SUM(Total_CargoDistance!$B2:$H2)*BCDTRTSY_Passenger!L2</f>
        <v>134960585262.38618</v>
      </c>
      <c r="M2" s="88">
        <f>SUM(Total_CargoDistance!$B2:$H2)*BCDTRTSY_Passenger!M2</f>
        <v>133190317234.92567</v>
      </c>
      <c r="N2" s="88">
        <f>SUM(Total_CargoDistance!$B2:$H2)*BCDTRTSY_Passenger!N2</f>
        <v>131443269682.41315</v>
      </c>
      <c r="O2" s="88">
        <f>SUM(Total_CargoDistance!$B2:$H2)*BCDTRTSY_Passenger!O2</f>
        <v>129719138023.59398</v>
      </c>
      <c r="P2" s="88">
        <f>SUM(Total_CargoDistance!$B2:$H2)*BCDTRTSY_Passenger!P2</f>
        <v>128017621672.38336</v>
      </c>
      <c r="Q2" s="88">
        <f>SUM(Total_CargoDistance!$B2:$H2)*BCDTRTSY_Passenger!Q2</f>
        <v>126338423985.46198</v>
      </c>
      <c r="R2" s="88">
        <f>SUM(Total_CargoDistance!$B2:$H2)*BCDTRTSY_Passenger!R2</f>
        <v>124681252210.55899</v>
      </c>
      <c r="S2" s="88">
        <f>SUM(Total_CargoDistance!$B2:$H2)*BCDTRTSY_Passenger!S2</f>
        <v>123045817435.41351</v>
      </c>
      <c r="T2" s="88">
        <f>SUM(Total_CargoDistance!$B2:$H2)*BCDTRTSY_Passenger!T2</f>
        <v>121431834537.40543</v>
      </c>
      <c r="U2" s="88">
        <f>SUM(Total_CargoDistance!$B2:$H2)*BCDTRTSY_Passenger!U2</f>
        <v>119839022133.84692</v>
      </c>
      <c r="V2" s="88">
        <f>SUM(Total_CargoDistance!$B2:$H2)*BCDTRTSY_Passenger!V2</f>
        <v>118267102532.92618</v>
      </c>
      <c r="W2" s="88">
        <f>SUM(Total_CargoDistance!$B2:$H2)*BCDTRTSY_Passenger!W2</f>
        <v>116715801685.29431</v>
      </c>
      <c r="X2" s="88">
        <f>SUM(Total_CargoDistance!$B2:$H2)*BCDTRTSY_Passenger!X2</f>
        <v>115184849136.28754</v>
      </c>
      <c r="Y2" s="88">
        <f>SUM(Total_CargoDistance!$B2:$H2)*BCDTRTSY_Passenger!Y2</f>
        <v>113673977978.77588</v>
      </c>
      <c r="Z2" s="88">
        <f>SUM(Total_CargoDistance!$B2:$H2)*BCDTRTSY_Passenger!Z2</f>
        <v>112182924806.63051</v>
      </c>
      <c r="AA2" s="88">
        <f>SUM(Total_CargoDistance!$B2:$H2)*BCDTRTSY_Passenger!AA2</f>
        <v>110711429668.80132</v>
      </c>
      <c r="AB2" s="88">
        <f>SUM(Total_CargoDistance!$B2:$H2)*BCDTRTSY_Passenger!AB2</f>
        <v>109259236023.9969</v>
      </c>
      <c r="AC2" s="88">
        <f>SUM(Total_CargoDistance!$B2:$H2)*BCDTRTSY_Passenger!AC2</f>
        <v>107826090695.95906</v>
      </c>
      <c r="AD2" s="88">
        <f>SUM(Total_CargoDistance!$B2:$H2)*BCDTRTSY_Passenger!AD2</f>
        <v>106411743829.32382</v>
      </c>
      <c r="AE2" s="88">
        <f>SUM(Total_CargoDistance!$B2:$H2)*BCDTRTSY_Passenger!AE2</f>
        <v>105015948846.06163</v>
      </c>
      <c r="AF2" s="88">
        <f>SUM(Total_CargoDistance!$B2:$H2)*BCDTRTSY_Passenger!AF2</f>
        <v>103638462402.48866</v>
      </c>
      <c r="AG2" s="88">
        <f>SUM(Total_CargoDistance!$B2:$H2)*BCDTRTSY_Passenger!AG2</f>
        <v>102279044346.84227</v>
      </c>
    </row>
    <row r="3" spans="1:33">
      <c r="A3" s="19" t="s">
        <v>9</v>
      </c>
      <c r="B3" s="88">
        <f>SUM(Total_CargoDistance!$B3:$H3)*BCDTRTSY_Passenger!B3</f>
        <v>768954221167.21692</v>
      </c>
      <c r="C3" s="88">
        <f>SUM(Total_CargoDistance!$B3:$H3)*BCDTRTSY_Passenger!C3</f>
        <v>756411053719.70251</v>
      </c>
      <c r="D3" s="88">
        <f>SUM(Total_CargoDistance!$B3:$H3)*BCDTRTSY_Passenger!D3</f>
        <v>744072490194.35339</v>
      </c>
      <c r="E3" s="88">
        <f>SUM(Total_CargoDistance!$B3:$H3)*BCDTRTSY_Passenger!E3</f>
        <v>731935193095.66541</v>
      </c>
      <c r="F3" s="88">
        <f>SUM(Total_CargoDistance!$B3:$H3)*BCDTRTSY_Passenger!F3</f>
        <v>719995879369.3009</v>
      </c>
      <c r="G3" s="88">
        <f>SUM(Total_CargoDistance!$B3:$H3)*BCDTRTSY_Passenger!G3</f>
        <v>708251319514.04578</v>
      </c>
      <c r="H3" s="88">
        <f>SUM(Total_CargoDistance!$B3:$H3)*BCDTRTSY_Passenger!H3</f>
        <v>696698336708.25159</v>
      </c>
      <c r="I3" s="88">
        <f>SUM(Total_CargoDistance!$B3:$H3)*BCDTRTSY_Passenger!I3</f>
        <v>685333805950.52783</v>
      </c>
      <c r="J3" s="88">
        <f>SUM(Total_CargoDistance!$B3:$H3)*BCDTRTSY_Passenger!J3</f>
        <v>674154653214.45044</v>
      </c>
      <c r="K3" s="88">
        <f>SUM(Total_CargoDistance!$B3:$H3)*BCDTRTSY_Passenger!K3</f>
        <v>663157854617.05908</v>
      </c>
      <c r="L3" s="88">
        <f>SUM(Total_CargoDistance!$B3:$H3)*BCDTRTSY_Passenger!L3</f>
        <v>652340435600.91797</v>
      </c>
      <c r="M3" s="88">
        <f>SUM(Total_CargoDistance!$B3:$H3)*BCDTRTSY_Passenger!M3</f>
        <v>641699470129.51917</v>
      </c>
      <c r="N3" s="88">
        <f>SUM(Total_CargoDistance!$B3:$H3)*BCDTRTSY_Passenger!N3</f>
        <v>631232079895.80908</v>
      </c>
      <c r="O3" s="88">
        <f>SUM(Total_CargoDistance!$B3:$H3)*BCDTRTSY_Passenger!O3</f>
        <v>620935433543.62769</v>
      </c>
      <c r="P3" s="88">
        <f>SUM(Total_CargoDistance!$B3:$H3)*BCDTRTSY_Passenger!P3</f>
        <v>610806745901.84546</v>
      </c>
      <c r="Q3" s="88">
        <f>SUM(Total_CargoDistance!$B3:$H3)*BCDTRTSY_Passenger!Q3</f>
        <v>600843277230.99438</v>
      </c>
      <c r="R3" s="88">
        <f>SUM(Total_CargoDistance!$B3:$H3)*BCDTRTSY_Passenger!R3</f>
        <v>591042332482.18762</v>
      </c>
      <c r="S3" s="88">
        <f>SUM(Total_CargoDistance!$B3:$H3)*BCDTRTSY_Passenger!S3</f>
        <v>581401260568.12708</v>
      </c>
      <c r="T3" s="88">
        <f>SUM(Total_CargoDistance!$B3:$H3)*BCDTRTSY_Passenger!T3</f>
        <v>571917453646.0033</v>
      </c>
      <c r="U3" s="88">
        <f>SUM(Total_CargoDistance!$B3:$H3)*BCDTRTSY_Passenger!U3</f>
        <v>562588346412.0918</v>
      </c>
      <c r="V3" s="88">
        <f>SUM(Total_CargoDistance!$B3:$H3)*BCDTRTSY_Passenger!V3</f>
        <v>553411415407.85645</v>
      </c>
      <c r="W3" s="88">
        <f>SUM(Total_CargoDistance!$B3:$H3)*BCDTRTSY_Passenger!W3</f>
        <v>544384178337.37134</v>
      </c>
      <c r="X3" s="88">
        <f>SUM(Total_CargoDistance!$B3:$H3)*BCDTRTSY_Passenger!X3</f>
        <v>535504193395.87732</v>
      </c>
      <c r="Y3" s="88">
        <f>SUM(Total_CargoDistance!$B3:$H3)*BCDTRTSY_Passenger!Y3</f>
        <v>526769058609.29034</v>
      </c>
      <c r="Z3" s="88">
        <f>SUM(Total_CargoDistance!$B3:$H3)*BCDTRTSY_Passenger!Z3</f>
        <v>518176411184.48474</v>
      </c>
      <c r="AA3" s="88">
        <f>SUM(Total_CargoDistance!$B3:$H3)*BCDTRTSY_Passenger!AA3</f>
        <v>509723926870.17377</v>
      </c>
      <c r="AB3" s="88">
        <f>SUM(Total_CargoDistance!$B3:$H3)*BCDTRTSY_Passenger!AB3</f>
        <v>501409319328.21606</v>
      </c>
      <c r="AC3" s="88">
        <f>SUM(Total_CargoDistance!$B3:$H3)*BCDTRTSY_Passenger!AC3</f>
        <v>493230339515.17676</v>
      </c>
      <c r="AD3" s="88">
        <f>SUM(Total_CargoDistance!$B3:$H3)*BCDTRTSY_Passenger!AD3</f>
        <v>485184775073.97723</v>
      </c>
      <c r="AE3" s="88">
        <f>SUM(Total_CargoDistance!$B3:$H3)*BCDTRTSY_Passenger!AE3</f>
        <v>477270449735.46777</v>
      </c>
      <c r="AF3" s="88">
        <f>SUM(Total_CargoDistance!$B3:$H3)*BCDTRTSY_Passenger!AF3</f>
        <v>469485222729.76196</v>
      </c>
      <c r="AG3" s="88">
        <f>SUM(Total_CargoDistance!$B3:$H3)*BCDTRTSY_Passenger!AG3</f>
        <v>461826988207.1734</v>
      </c>
    </row>
    <row r="4" spans="1:33">
      <c r="A4" s="19" t="s">
        <v>10</v>
      </c>
      <c r="B4" s="88">
        <f>SUM(Total_CargoDistance!$B4:$H4)*BCDTRTSY_Passenger!B4</f>
        <v>132756466700.38361</v>
      </c>
      <c r="C4" s="88">
        <f>SUM(Total_CargoDistance!$B4:$H4)*BCDTRTSY_Passenger!C4</f>
        <v>52027179176.452774</v>
      </c>
      <c r="D4" s="88">
        <f>SUM(Total_CargoDistance!$B4:$H4)*BCDTRTSY_Passenger!D4</f>
        <v>46346474800.259735</v>
      </c>
      <c r="E4" s="88">
        <f>SUM(Total_CargoDistance!$B4:$H4)*BCDTRTSY_Passenger!E4</f>
        <v>75149805433.634354</v>
      </c>
      <c r="F4" s="88">
        <f>SUM(Total_CargoDistance!$B4:$H4)*BCDTRTSY_Passenger!F4</f>
        <v>103953136067.00899</v>
      </c>
      <c r="G4" s="88">
        <f>SUM(Total_CargoDistance!$B4:$H4)*BCDTRTSY_Passenger!G4</f>
        <v>132756466700.38361</v>
      </c>
      <c r="H4" s="88">
        <f>SUM(Total_CargoDistance!$B4:$H4)*BCDTRTSY_Passenger!H4</f>
        <v>138332238301.79971</v>
      </c>
      <c r="I4" s="88">
        <f>SUM(Total_CargoDistance!$B4:$H4)*BCDTRTSY_Passenger!I4</f>
        <v>144142192310.47534</v>
      </c>
      <c r="J4" s="88">
        <f>SUM(Total_CargoDistance!$B4:$H4)*BCDTRTSY_Passenger!J4</f>
        <v>150196164387.51529</v>
      </c>
      <c r="K4" s="88">
        <f>SUM(Total_CargoDistance!$B4:$H4)*BCDTRTSY_Passenger!K4</f>
        <v>156504403291.79095</v>
      </c>
      <c r="L4" s="88">
        <f>SUM(Total_CargoDistance!$B4:$H4)*BCDTRTSY_Passenger!L4</f>
        <v>163077588230.04617</v>
      </c>
      <c r="M4" s="88">
        <f>SUM(Total_CargoDistance!$B4:$H4)*BCDTRTSY_Passenger!M4</f>
        <v>169926846935.70813</v>
      </c>
      <c r="N4" s="88">
        <f>SUM(Total_CargoDistance!$B4:$H4)*BCDTRTSY_Passenger!N4</f>
        <v>177063774507.00787</v>
      </c>
      <c r="O4" s="88">
        <f>SUM(Total_CargoDistance!$B4:$H4)*BCDTRTSY_Passenger!O4</f>
        <v>184500453036.30219</v>
      </c>
      <c r="P4" s="88">
        <f>SUM(Total_CargoDistance!$B4:$H4)*BCDTRTSY_Passenger!P4</f>
        <v>192249472063.82687</v>
      </c>
      <c r="Q4" s="88">
        <f>SUM(Total_CargoDistance!$B4:$H4)*BCDTRTSY_Passenger!Q4</f>
        <v>200323949890.5076</v>
      </c>
      <c r="R4" s="88">
        <f>SUM(Total_CargoDistance!$B4:$H4)*BCDTRTSY_Passenger!R4</f>
        <v>208737555785.90894</v>
      </c>
      <c r="S4" s="88">
        <f>SUM(Total_CargoDistance!$B4:$H4)*BCDTRTSY_Passenger!S4</f>
        <v>217504533128.91711</v>
      </c>
      <c r="T4" s="88">
        <f>SUM(Total_CargoDistance!$B4:$H4)*BCDTRTSY_Passenger!T4</f>
        <v>226639723520.33163</v>
      </c>
      <c r="U4" s="88">
        <f>SUM(Total_CargoDistance!$B4:$H4)*BCDTRTSY_Passenger!U4</f>
        <v>236158591908.18555</v>
      </c>
      <c r="V4" s="88">
        <f>SUM(Total_CargoDistance!$B4:$H4)*BCDTRTSY_Passenger!V4</f>
        <v>246077252768.32938</v>
      </c>
      <c r="W4" s="88">
        <f>SUM(Total_CargoDistance!$B4:$H4)*BCDTRTSY_Passenger!W4</f>
        <v>256412497384.59921</v>
      </c>
      <c r="X4" s="88">
        <f>SUM(Total_CargoDistance!$B4:$H4)*BCDTRTSY_Passenger!X4</f>
        <v>267181822274.75241</v>
      </c>
      <c r="Y4" s="88">
        <f>SUM(Total_CargoDistance!$B4:$H4)*BCDTRTSY_Passenger!Y4</f>
        <v>278403458810.29205</v>
      </c>
      <c r="Z4" s="88">
        <f>SUM(Total_CargoDistance!$B4:$H4)*BCDTRTSY_Passenger!Z4</f>
        <v>290096404080.32434</v>
      </c>
      <c r="AA4" s="88">
        <f>SUM(Total_CargoDistance!$B4:$H4)*BCDTRTSY_Passenger!AA4</f>
        <v>302280453051.69794</v>
      </c>
      <c r="AB4" s="88">
        <f>SUM(Total_CargoDistance!$B4:$H4)*BCDTRTSY_Passenger!AB4</f>
        <v>314976232079.86926</v>
      </c>
      <c r="AC4" s="88">
        <f>SUM(Total_CargoDistance!$B4:$H4)*BCDTRTSY_Passenger!AC4</f>
        <v>328205233827.22375</v>
      </c>
      <c r="AD4" s="88">
        <f>SUM(Total_CargoDistance!$B4:$H4)*BCDTRTSY_Passenger!AD4</f>
        <v>341989853647.96722</v>
      </c>
      <c r="AE4" s="88">
        <f>SUM(Total_CargoDistance!$B4:$H4)*BCDTRTSY_Passenger!AE4</f>
        <v>356353427501.18182</v>
      </c>
      <c r="AF4" s="88">
        <f>SUM(Total_CargoDistance!$B4:$H4)*BCDTRTSY_Passenger!AF4</f>
        <v>356353427501.18182</v>
      </c>
      <c r="AG4" s="88">
        <f>SUM(Total_CargoDistance!$B4:$H4)*BCDTRTSY_Passenger!AG4</f>
        <v>356353427501.18182</v>
      </c>
    </row>
    <row r="5" spans="1:33">
      <c r="A5" s="21" t="s">
        <v>11</v>
      </c>
      <c r="B5" s="88">
        <f>SUM(Total_CargoDistance!$B5:$H5)*BCDTRTSY_Passenger!B5</f>
        <v>57286056603.000015</v>
      </c>
      <c r="C5" s="88">
        <f>SUM(Total_CargoDistance!$B5:$H5)*BCDTRTSY_Passenger!C5</f>
        <v>36347884390.287613</v>
      </c>
      <c r="D5" s="88">
        <f>SUM(Total_CargoDistance!$B5:$H5)*BCDTRTSY_Passenger!D5</f>
        <v>36647409075.952141</v>
      </c>
      <c r="E5" s="88">
        <f>SUM(Total_CargoDistance!$B5:$H5)*BCDTRTSY_Passenger!E5</f>
        <v>38070617374.93541</v>
      </c>
      <c r="F5" s="88">
        <f>SUM(Total_CargoDistance!$B5:$H5)*BCDTRTSY_Passenger!F5</f>
        <v>39549096207.726311</v>
      </c>
      <c r="G5" s="88">
        <f>SUM(Total_CargoDistance!$B5:$H5)*BCDTRTSY_Passenger!G5</f>
        <v>41084992014.806946</v>
      </c>
      <c r="H5" s="88">
        <f>SUM(Total_CargoDistance!$B5:$H5)*BCDTRTSY_Passenger!H5</f>
        <v>42680534594.036751</v>
      </c>
      <c r="I5" s="88">
        <f>SUM(Total_CargoDistance!$B5:$H5)*BCDTRTSY_Passenger!I5</f>
        <v>44338040337.850296</v>
      </c>
      <c r="J5" s="88">
        <f>SUM(Total_CargoDistance!$B5:$H5)*BCDTRTSY_Passenger!J5</f>
        <v>46059915596.172195</v>
      </c>
      <c r="K5" s="88">
        <f>SUM(Total_CargoDistance!$B5:$H5)*BCDTRTSY_Passenger!K5</f>
        <v>47848660169.931335</v>
      </c>
      <c r="L5" s="88">
        <f>SUM(Total_CargoDistance!$B5:$H5)*BCDTRTSY_Passenger!L5</f>
        <v>49706870940.246407</v>
      </c>
      <c r="M5" s="88">
        <f>SUM(Total_CargoDistance!$B5:$H5)*BCDTRTSY_Passenger!M5</f>
        <v>51637245638.551338</v>
      </c>
      <c r="N5" s="88">
        <f>SUM(Total_CargoDistance!$B5:$H5)*BCDTRTSY_Passenger!N5</f>
        <v>53642586763.134361</v>
      </c>
      <c r="O5" s="88">
        <f>SUM(Total_CargoDistance!$B5:$H5)*BCDTRTSY_Passenger!O5</f>
        <v>55725805647.776321</v>
      </c>
      <c r="P5" s="88">
        <f>SUM(Total_CargoDistance!$B5:$H5)*BCDTRTSY_Passenger!P5</f>
        <v>57889926688.395424</v>
      </c>
      <c r="Q5" s="88">
        <f>SUM(Total_CargoDistance!$B5:$H5)*BCDTRTSY_Passenger!Q5</f>
        <v>60138091733.834351</v>
      </c>
      <c r="R5" s="88">
        <f>SUM(Total_CargoDistance!$B5:$H5)*BCDTRTSY_Passenger!R5</f>
        <v>62473564647.164337</v>
      </c>
      <c r="S5" s="88">
        <f>SUM(Total_CargoDistance!$B5:$H5)*BCDTRTSY_Passenger!S5</f>
        <v>64899736044.128281</v>
      </c>
      <c r="T5" s="88">
        <f>SUM(Total_CargoDistance!$B5:$H5)*BCDTRTSY_Passenger!T5</f>
        <v>67420128215.602051</v>
      </c>
      <c r="U5" s="88">
        <f>SUM(Total_CargoDistance!$B5:$H5)*BCDTRTSY_Passenger!U5</f>
        <v>70038400241.220474</v>
      </c>
      <c r="V5" s="88">
        <f>SUM(Total_CargoDistance!$B5:$H5)*BCDTRTSY_Passenger!V5</f>
        <v>72758353301.591812</v>
      </c>
      <c r="W5" s="88">
        <f>SUM(Total_CargoDistance!$B5:$H5)*BCDTRTSY_Passenger!W5</f>
        <v>75583936196.812943</v>
      </c>
      <c r="X5" s="88">
        <f>SUM(Total_CargoDistance!$B5:$H5)*BCDTRTSY_Passenger!X5</f>
        <v>78519251079.297058</v>
      </c>
      <c r="Y5" s="88">
        <f>SUM(Total_CargoDistance!$B5:$H5)*BCDTRTSY_Passenger!Y5</f>
        <v>81568559409.236694</v>
      </c>
      <c r="Z5" s="88">
        <f>SUM(Total_CargoDistance!$B5:$H5)*BCDTRTSY_Passenger!Z5</f>
        <v>84736288141.348145</v>
      </c>
      <c r="AA5" s="88">
        <f>SUM(Total_CargoDistance!$B5:$H5)*BCDTRTSY_Passenger!AA5</f>
        <v>88027036151.87912</v>
      </c>
      <c r="AB5" s="88">
        <f>SUM(Total_CargoDistance!$B5:$H5)*BCDTRTSY_Passenger!AB5</f>
        <v>91445580915.210358</v>
      </c>
      <c r="AC5" s="88">
        <f>SUM(Total_CargoDistance!$B5:$H5)*BCDTRTSY_Passenger!AC5</f>
        <v>94996885439.744232</v>
      </c>
      <c r="AD5" s="88">
        <f>SUM(Total_CargoDistance!$B5:$H5)*BCDTRTSY_Passenger!AD5</f>
        <v>98686105473.149673</v>
      </c>
      <c r="AE5" s="88">
        <f>SUM(Total_CargoDistance!$B5:$H5)*BCDTRTSY_Passenger!AE5</f>
        <v>102518596987.42393</v>
      </c>
      <c r="AF5" s="88">
        <f>SUM(Total_CargoDistance!$B5:$H5)*BCDTRTSY_Passenger!AF5</f>
        <v>106499923954.63824</v>
      </c>
      <c r="AG5" s="88">
        <f>SUM(Total_CargoDistance!$B5:$H5)*BCDTRTSY_Passenger!AG5</f>
        <v>110635866424.65553</v>
      </c>
    </row>
    <row r="6" spans="1:33">
      <c r="A6" s="21" t="s">
        <v>12</v>
      </c>
      <c r="B6" s="88">
        <f>SUM(Total_CargoDistance!$B6:$H6)*BCDTRTSY_Passenger!B6</f>
        <v>1170800038.5309045</v>
      </c>
      <c r="C6" s="88">
        <f>SUM(Total_CargoDistance!$B6:$H6)*BCDTRTSY_Passenger!C6</f>
        <v>1157882747.5778406</v>
      </c>
      <c r="D6" s="88">
        <f>SUM(Total_CargoDistance!$B6:$H6)*BCDTRTSY_Passenger!D6</f>
        <v>1145107971.4864736</v>
      </c>
      <c r="E6" s="88">
        <f>SUM(Total_CargoDistance!$B6:$H6)*BCDTRTSY_Passenger!E6</f>
        <v>1132474137.9080906</v>
      </c>
      <c r="F6" s="88">
        <f>SUM(Total_CargoDistance!$B6:$H6)*BCDTRTSY_Passenger!F6</f>
        <v>1119979691.8415065</v>
      </c>
      <c r="G6" s="88">
        <f>SUM(Total_CargoDistance!$B6:$H6)*BCDTRTSY_Passenger!G6</f>
        <v>1107623095.4416697</v>
      </c>
      <c r="H6" s="88">
        <f>SUM(Total_CargoDistance!$B6:$H6)*BCDTRTSY_Passenger!H6</f>
        <v>1095402827.8303821</v>
      </c>
      <c r="I6" s="88">
        <f>SUM(Total_CargoDistance!$B6:$H6)*BCDTRTSY_Passenger!I6</f>
        <v>1083317384.9091051</v>
      </c>
      <c r="J6" s="88">
        <f>SUM(Total_CargoDistance!$B6:$H6)*BCDTRTSY_Passenger!J6</f>
        <v>1071365279.1738319</v>
      </c>
      <c r="K6" s="88">
        <f>SUM(Total_CargoDistance!$B6:$H6)*BCDTRTSY_Passenger!K6</f>
        <v>1059545039.532002</v>
      </c>
      <c r="L6" s="88">
        <f>SUM(Total_CargoDistance!$B6:$H6)*BCDTRTSY_Passenger!L6</f>
        <v>1047855211.1214358</v>
      </c>
      <c r="M6" s="88">
        <f>SUM(Total_CargoDistance!$B6:$H6)*BCDTRTSY_Passenger!M6</f>
        <v>1036294355.1312671</v>
      </c>
      <c r="N6" s="88">
        <f>SUM(Total_CargoDistance!$B6:$H6)*BCDTRTSY_Passenger!N6</f>
        <v>1024861048.6248503</v>
      </c>
      <c r="O6" s="88">
        <f>SUM(Total_CargoDistance!$B6:$H6)*BCDTRTSY_Passenger!O6</f>
        <v>1013553884.364623</v>
      </c>
      <c r="P6" s="88">
        <f>SUM(Total_CargoDistance!$B6:$H6)*BCDTRTSY_Passenger!P6</f>
        <v>1002371470.638899</v>
      </c>
      <c r="Q6" s="88">
        <f>SUM(Total_CargoDistance!$B6:$H6)*BCDTRTSY_Passenger!Q6</f>
        <v>991312431.09057438</v>
      </c>
      <c r="R6" s="88">
        <f>SUM(Total_CargoDistance!$B6:$H6)*BCDTRTSY_Passenger!R6</f>
        <v>980375404.54772115</v>
      </c>
      <c r="S6" s="88">
        <f>SUM(Total_CargoDistance!$B6:$H6)*BCDTRTSY_Passenger!S6</f>
        <v>969559044.85605168</v>
      </c>
      <c r="T6" s="88">
        <f>SUM(Total_CargoDistance!$B6:$H6)*BCDTRTSY_Passenger!T6</f>
        <v>958862020.71323109</v>
      </c>
      <c r="U6" s="88">
        <f>SUM(Total_CargoDistance!$B6:$H6)*BCDTRTSY_Passenger!U6</f>
        <v>948283015.50501704</v>
      </c>
      <c r="V6" s="88">
        <f>SUM(Total_CargoDistance!$B6:$H6)*BCDTRTSY_Passenger!V6</f>
        <v>937820727.14320815</v>
      </c>
      <c r="W6" s="88">
        <f>SUM(Total_CargoDistance!$B6:$H6)*BCDTRTSY_Passenger!W6</f>
        <v>927473867.90538025</v>
      </c>
      <c r="X6" s="88">
        <f>SUM(Total_CargoDistance!$B6:$H6)*BCDTRTSY_Passenger!X6</f>
        <v>917241164.27638972</v>
      </c>
      <c r="Y6" s="88">
        <f>SUM(Total_CargoDistance!$B6:$H6)*BCDTRTSY_Passenger!Y6</f>
        <v>907121356.79162717</v>
      </c>
      <c r="Z6" s="88">
        <f>SUM(Total_CargoDistance!$B6:$H6)*BCDTRTSY_Passenger!Z6</f>
        <v>897113199.88199937</v>
      </c>
      <c r="AA6" s="88">
        <f>SUM(Total_CargoDistance!$B6:$H6)*BCDTRTSY_Passenger!AA6</f>
        <v>887215461.72062147</v>
      </c>
      <c r="AB6" s="88">
        <f>SUM(Total_CargoDistance!$B6:$H6)*BCDTRTSY_Passenger!AB6</f>
        <v>877426924.07120132</v>
      </c>
      <c r="AC6" s="88">
        <f>SUM(Total_CargoDistance!$B6:$H6)*BCDTRTSY_Passenger!AC6</f>
        <v>867746382.13809609</v>
      </c>
      <c r="AD6" s="88">
        <f>SUM(Total_CargoDistance!$B6:$H6)*BCDTRTSY_Passenger!AD6</f>
        <v>858172644.41802299</v>
      </c>
      <c r="AE6" s="88">
        <f>SUM(Total_CargoDistance!$B6:$H6)*BCDTRTSY_Passenger!AE6</f>
        <v>848704532.55340648</v>
      </c>
      <c r="AF6" s="88">
        <f>SUM(Total_CargoDistance!$B6:$H6)*BCDTRTSY_Passenger!AF6</f>
        <v>839340881.18734348</v>
      </c>
      <c r="AG6" s="88">
        <f>SUM(Total_CargoDistance!$B6:$H6)*BCDTRTSY_Passenger!AG6</f>
        <v>830080537.82016838</v>
      </c>
    </row>
    <row r="7" spans="1:33">
      <c r="A7" s="19" t="s">
        <v>13</v>
      </c>
      <c r="B7" s="88">
        <f>SUM(Total_CargoDistance!$B7:$H7)*BCDTRTSY_Passenger!B7</f>
        <v>1280010834.3150227</v>
      </c>
      <c r="C7" s="88">
        <f>SUM(Total_CargoDistance!$B7:$H7)*BCDTRTSY_Passenger!C7</f>
        <v>1280010834.3150227</v>
      </c>
      <c r="D7" s="88">
        <f>SUM(Total_CargoDistance!$B7:$H7)*BCDTRTSY_Passenger!D7</f>
        <v>1280010834.3150227</v>
      </c>
      <c r="E7" s="88">
        <f>SUM(Total_CargoDistance!$B7:$H7)*BCDTRTSY_Passenger!E7</f>
        <v>1280010834.3150227</v>
      </c>
      <c r="F7" s="88">
        <f>SUM(Total_CargoDistance!$B7:$H7)*BCDTRTSY_Passenger!F7</f>
        <v>1280010834.3150227</v>
      </c>
      <c r="G7" s="88">
        <f>SUM(Total_CargoDistance!$B7:$H7)*BCDTRTSY_Passenger!G7</f>
        <v>1280010834.3150227</v>
      </c>
      <c r="H7" s="88">
        <f>SUM(Total_CargoDistance!$B7:$H7)*BCDTRTSY_Passenger!H7</f>
        <v>1280010834.3150227</v>
      </c>
      <c r="I7" s="88">
        <f>SUM(Total_CargoDistance!$B7:$H7)*BCDTRTSY_Passenger!I7</f>
        <v>1280010834.3150227</v>
      </c>
      <c r="J7" s="88">
        <f>SUM(Total_CargoDistance!$B7:$H7)*BCDTRTSY_Passenger!J7</f>
        <v>1280010834.3150227</v>
      </c>
      <c r="K7" s="88">
        <f>SUM(Total_CargoDistance!$B7:$H7)*BCDTRTSY_Passenger!K7</f>
        <v>1280010834.3150227</v>
      </c>
      <c r="L7" s="88">
        <f>SUM(Total_CargoDistance!$B7:$H7)*BCDTRTSY_Passenger!L7</f>
        <v>1280010834.3150227</v>
      </c>
      <c r="M7" s="88">
        <f>SUM(Total_CargoDistance!$B7:$H7)*BCDTRTSY_Passenger!M7</f>
        <v>1280010834.3150227</v>
      </c>
      <c r="N7" s="88">
        <f>SUM(Total_CargoDistance!$B7:$H7)*BCDTRTSY_Passenger!N7</f>
        <v>1280010834.3150227</v>
      </c>
      <c r="O7" s="88">
        <f>SUM(Total_CargoDistance!$B7:$H7)*BCDTRTSY_Passenger!O7</f>
        <v>1280010834.3150227</v>
      </c>
      <c r="P7" s="88">
        <f>SUM(Total_CargoDistance!$B7:$H7)*BCDTRTSY_Passenger!P7</f>
        <v>1280010834.3150227</v>
      </c>
      <c r="Q7" s="88">
        <f>SUM(Total_CargoDistance!$B7:$H7)*BCDTRTSY_Passenger!Q7</f>
        <v>1280010834.3150227</v>
      </c>
      <c r="R7" s="88">
        <f>SUM(Total_CargoDistance!$B7:$H7)*BCDTRTSY_Passenger!R7</f>
        <v>1280010834.3150227</v>
      </c>
      <c r="S7" s="88">
        <f>SUM(Total_CargoDistance!$B7:$H7)*BCDTRTSY_Passenger!S7</f>
        <v>1280010834.3150227</v>
      </c>
      <c r="T7" s="88">
        <f>SUM(Total_CargoDistance!$B7:$H7)*BCDTRTSY_Passenger!T7</f>
        <v>1280010834.3150227</v>
      </c>
      <c r="U7" s="88">
        <f>SUM(Total_CargoDistance!$B7:$H7)*BCDTRTSY_Passenger!U7</f>
        <v>1280010834.3150227</v>
      </c>
      <c r="V7" s="88">
        <f>SUM(Total_CargoDistance!$B7:$H7)*BCDTRTSY_Passenger!V7</f>
        <v>1280010834.3150227</v>
      </c>
      <c r="W7" s="88">
        <f>SUM(Total_CargoDistance!$B7:$H7)*BCDTRTSY_Passenger!W7</f>
        <v>1280010834.3150227</v>
      </c>
      <c r="X7" s="88">
        <f>SUM(Total_CargoDistance!$B7:$H7)*BCDTRTSY_Passenger!X7</f>
        <v>1280010834.3150227</v>
      </c>
      <c r="Y7" s="88">
        <f>SUM(Total_CargoDistance!$B7:$H7)*BCDTRTSY_Passenger!Y7</f>
        <v>1280010834.3150227</v>
      </c>
      <c r="Z7" s="88">
        <f>SUM(Total_CargoDistance!$B7:$H7)*BCDTRTSY_Passenger!Z7</f>
        <v>1280010834.3150227</v>
      </c>
      <c r="AA7" s="88">
        <f>SUM(Total_CargoDistance!$B7:$H7)*BCDTRTSY_Passenger!AA7</f>
        <v>1280010834.3150227</v>
      </c>
      <c r="AB7" s="88">
        <f>SUM(Total_CargoDistance!$B7:$H7)*BCDTRTSY_Passenger!AB7</f>
        <v>1280010834.3150227</v>
      </c>
      <c r="AC7" s="88">
        <f>SUM(Total_CargoDistance!$B7:$H7)*BCDTRTSY_Passenger!AC7</f>
        <v>1280010834.3150227</v>
      </c>
      <c r="AD7" s="88">
        <f>SUM(Total_CargoDistance!$B7:$H7)*BCDTRTSY_Passenger!AD7</f>
        <v>1280010834.3150227</v>
      </c>
      <c r="AE7" s="88">
        <f>SUM(Total_CargoDistance!$B7:$H7)*BCDTRTSY_Passenger!AE7</f>
        <v>1280010834.3150227</v>
      </c>
      <c r="AF7" s="88">
        <f>SUM(Total_CargoDistance!$B7:$H7)*BCDTRTSY_Passenger!AF7</f>
        <v>1280010834.3150227</v>
      </c>
      <c r="AG7" s="88">
        <f>SUM(Total_CargoDistance!$B7:$H7)*BCDTRTSY_Passenger!AG7</f>
        <v>1280010834.3150227</v>
      </c>
    </row>
    <row r="9" spans="1:33">
      <c r="A9" s="1" t="s">
        <v>242</v>
      </c>
      <c r="B9" s="1">
        <v>2019</v>
      </c>
      <c r="C9" s="18">
        <v>2020</v>
      </c>
      <c r="D9" s="18">
        <v>2021</v>
      </c>
      <c r="E9" s="18">
        <v>2022</v>
      </c>
      <c r="F9" s="18">
        <v>2023</v>
      </c>
      <c r="G9" s="18">
        <v>2024</v>
      </c>
      <c r="H9" s="18">
        <v>2025</v>
      </c>
      <c r="I9" s="18">
        <v>2026</v>
      </c>
      <c r="J9" s="18">
        <v>2027</v>
      </c>
      <c r="K9" s="18">
        <v>2028</v>
      </c>
      <c r="L9" s="18">
        <v>2029</v>
      </c>
      <c r="M9" s="18">
        <v>2030</v>
      </c>
      <c r="N9" s="18">
        <v>2031</v>
      </c>
      <c r="O9" s="18">
        <v>2032</v>
      </c>
      <c r="P9" s="18">
        <v>2033</v>
      </c>
      <c r="Q9" s="18">
        <v>2034</v>
      </c>
      <c r="R9" s="18">
        <v>2035</v>
      </c>
      <c r="S9" s="18">
        <v>2036</v>
      </c>
      <c r="T9" s="18">
        <v>2037</v>
      </c>
      <c r="U9" s="18">
        <v>2038</v>
      </c>
      <c r="V9" s="18">
        <v>2039</v>
      </c>
      <c r="W9" s="18">
        <v>2040</v>
      </c>
      <c r="X9" s="18">
        <v>2041</v>
      </c>
      <c r="Y9" s="18">
        <v>2042</v>
      </c>
      <c r="Z9" s="18">
        <v>2043</v>
      </c>
      <c r="AA9" s="18">
        <v>2044</v>
      </c>
      <c r="AB9" s="18">
        <v>2045</v>
      </c>
      <c r="AC9" s="18">
        <v>2046</v>
      </c>
      <c r="AD9" s="18">
        <v>2047</v>
      </c>
      <c r="AE9" s="18">
        <v>2048</v>
      </c>
      <c r="AF9" s="18">
        <v>2049</v>
      </c>
      <c r="AG9" s="18">
        <v>2050</v>
      </c>
    </row>
    <row r="10" spans="1:33">
      <c r="A10" s="19" t="s">
        <v>8</v>
      </c>
      <c r="B10" s="88">
        <f>SUM(Total_CargoDistance!$B10:$H10)*BCDTRTSY_freight!B2</f>
        <v>31578004600.644421</v>
      </c>
      <c r="C10" s="88">
        <f>SUM(Total_CargoDistance!$B10:$H10)*BCDTRTSY_freight!C2</f>
        <v>31275975730.272732</v>
      </c>
      <c r="D10" s="88">
        <f>SUM(Total_CargoDistance!$B10:$H10)*BCDTRTSY_freight!D2</f>
        <v>30976835625.030174</v>
      </c>
      <c r="E10" s="88">
        <f>SUM(Total_CargoDistance!$B10:$H10)*BCDTRTSY_freight!E2</f>
        <v>30680556655.227047</v>
      </c>
      <c r="F10" s="88">
        <f>SUM(Total_CargoDistance!$B10:$H10)*BCDTRTSY_freight!F2</f>
        <v>30387111455.438717</v>
      </c>
      <c r="G10" s="88">
        <f>SUM(Total_CargoDistance!$B10:$H10)*BCDTRTSY_freight!G2</f>
        <v>30096472921.978073</v>
      </c>
      <c r="H10" s="88">
        <f>SUM(Total_CargoDistance!$B10:$H10)*BCDTRTSY_freight!H2</f>
        <v>29808614210.392105</v>
      </c>
      <c r="I10" s="88">
        <f>SUM(Total_CargoDistance!$B10:$H10)*BCDTRTSY_freight!I2</f>
        <v>29523508732.982479</v>
      </c>
      <c r="J10" s="88">
        <f>SUM(Total_CargoDistance!$B10:$H10)*BCDTRTSY_freight!J2</f>
        <v>29241130156.349758</v>
      </c>
      <c r="K10" s="88">
        <f>SUM(Total_CargoDistance!$B10:$H10)*BCDTRTSY_freight!K2</f>
        <v>28961452398.961197</v>
      </c>
      <c r="L10" s="88">
        <f>SUM(Total_CargoDistance!$B10:$H10)*BCDTRTSY_freight!L2</f>
        <v>28684449628.741726</v>
      </c>
      <c r="M10" s="88">
        <f>SUM(Total_CargoDistance!$B10:$H10)*BCDTRTSY_freight!M2</f>
        <v>28410096260.688011</v>
      </c>
      <c r="N10" s="88">
        <f>SUM(Total_CargoDistance!$B10:$H10)*BCDTRTSY_freight!N2</f>
        <v>28138366954.505333</v>
      </c>
      <c r="O10" s="88">
        <f>SUM(Total_CargoDistance!$B10:$H10)*BCDTRTSY_freight!O2</f>
        <v>27869236612.267056</v>
      </c>
      <c r="P10" s="88">
        <f>SUM(Total_CargoDistance!$B10:$H10)*BCDTRTSY_freight!P2</f>
        <v>27602680376.096497</v>
      </c>
      <c r="Q10" s="88">
        <f>SUM(Total_CargoDistance!$B10:$H10)*BCDTRTSY_freight!Q2</f>
        <v>27338673625.870956</v>
      </c>
      <c r="R10" s="88">
        <f>SUM(Total_CargoDistance!$B10:$H10)*BCDTRTSY_freight!R2</f>
        <v>27077191976.94772</v>
      </c>
      <c r="S10" s="88">
        <f>SUM(Total_CargoDistance!$B10:$H10)*BCDTRTSY_freight!S2</f>
        <v>26818211277.911781</v>
      </c>
      <c r="T10" s="88">
        <f>SUM(Total_CargoDistance!$B10:$H10)*BCDTRTSY_freight!T2</f>
        <v>26561707608.345158</v>
      </c>
      <c r="U10" s="88">
        <f>SUM(Total_CargoDistance!$B10:$H10)*BCDTRTSY_freight!U2</f>
        <v>26307657276.617489</v>
      </c>
      <c r="V10" s="88">
        <f>SUM(Total_CargoDistance!$B10:$H10)*BCDTRTSY_freight!V2</f>
        <v>26056036817.697796</v>
      </c>
      <c r="W10" s="88">
        <f>SUM(Total_CargoDistance!$B10:$H10)*BCDTRTSY_freight!W2</f>
        <v>25806822990.987167</v>
      </c>
      <c r="X10" s="88">
        <f>SUM(Total_CargoDistance!$B10:$H10)*BCDTRTSY_freight!X2</f>
        <v>25559992778.172173</v>
      </c>
      <c r="Y10" s="88">
        <f>SUM(Total_CargoDistance!$B10:$H10)*BCDTRTSY_freight!Y2</f>
        <v>25315523381.098793</v>
      </c>
      <c r="Z10" s="88">
        <f>SUM(Total_CargoDistance!$B10:$H10)*BCDTRTSY_freight!Z2</f>
        <v>25073392219.666721</v>
      </c>
      <c r="AA10" s="88">
        <f>SUM(Total_CargoDistance!$B10:$H10)*BCDTRTSY_freight!AA2</f>
        <v>24833576929.743759</v>
      </c>
      <c r="AB10" s="88">
        <f>SUM(Total_CargoDistance!$B10:$H10)*BCDTRTSY_freight!AB2</f>
        <v>24596055361.100185</v>
      </c>
      <c r="AC10" s="88">
        <f>SUM(Total_CargoDistance!$B10:$H10)*BCDTRTSY_freight!AC2</f>
        <v>24360805575.3629</v>
      </c>
      <c r="AD10" s="88">
        <f>SUM(Total_CargoDistance!$B10:$H10)*BCDTRTSY_freight!AD2</f>
        <v>24127805843.989082</v>
      </c>
      <c r="AE10" s="88">
        <f>SUM(Total_CargoDistance!$B10:$H10)*BCDTRTSY_freight!AE2</f>
        <v>23897034646.259296</v>
      </c>
      <c r="AF10" s="88">
        <f>SUM(Total_CargoDistance!$B10:$H10)*BCDTRTSY_freight!AF2</f>
        <v>23668470667.289719</v>
      </c>
      <c r="AG10" s="88">
        <f>SUM(Total_CargoDistance!$B10:$H10)*BCDTRTSY_freight!AG2</f>
        <v>23442092796.063457</v>
      </c>
    </row>
    <row r="11" spans="1:33">
      <c r="A11" s="19" t="s">
        <v>9</v>
      </c>
      <c r="B11" s="88">
        <f>SUM(Total_CargoDistance!$B11:$H11)*BCDTRTSY_freight!B3</f>
        <v>413667211734.44104</v>
      </c>
      <c r="C11" s="88">
        <f>SUM(Total_CargoDistance!$B11:$H11)*BCDTRTSY_freight!C3</f>
        <v>417716071382.89642</v>
      </c>
      <c r="D11" s="88">
        <f>SUM(Total_CargoDistance!$B11:$H11)*BCDTRTSY_freight!D3</f>
        <v>421804560143.80713</v>
      </c>
      <c r="E11" s="88">
        <f>SUM(Total_CargoDistance!$B11:$H11)*BCDTRTSY_freight!E3</f>
        <v>425933065895.90692</v>
      </c>
      <c r="F11" s="88">
        <f>SUM(Total_CargoDistance!$B11:$H11)*BCDTRTSY_freight!F3</f>
        <v>430101980314.37891</v>
      </c>
      <c r="G11" s="88">
        <f>SUM(Total_CargoDistance!$B11:$H11)*BCDTRTSY_freight!G3</f>
        <v>434311698908.01398</v>
      </c>
      <c r="H11" s="88">
        <f>SUM(Total_CargoDistance!$B11:$H11)*BCDTRTSY_freight!H3</f>
        <v>438562621056.73297</v>
      </c>
      <c r="I11" s="88">
        <f>SUM(Total_CargoDistance!$B11:$H11)*BCDTRTSY_freight!I3</f>
        <v>442855150049.47644</v>
      </c>
      <c r="J11" s="88">
        <f>SUM(Total_CargoDistance!$B11:$H11)*BCDTRTSY_freight!J3</f>
        <v>447189693122.4649</v>
      </c>
      <c r="K11" s="88">
        <f>SUM(Total_CargoDistance!$B11:$H11)*BCDTRTSY_freight!K3</f>
        <v>451566661497.83386</v>
      </c>
      <c r="L11" s="88">
        <f>SUM(Total_CargoDistance!$B11:$H11)*BCDTRTSY_freight!L3</f>
        <v>455986470422.64667</v>
      </c>
      <c r="M11" s="88">
        <f>SUM(Total_CargoDistance!$B11:$H11)*BCDTRTSY_freight!M3</f>
        <v>460449539208.28943</v>
      </c>
      <c r="N11" s="88">
        <f>SUM(Total_CargoDistance!$B11:$H11)*BCDTRTSY_freight!N3</f>
        <v>464956291270.25159</v>
      </c>
      <c r="O11" s="88">
        <f>SUM(Total_CargoDistance!$B11:$H11)*BCDTRTSY_freight!O3</f>
        <v>469507154168.29553</v>
      </c>
      <c r="P11" s="88">
        <f>SUM(Total_CargoDistance!$B11:$H11)*BCDTRTSY_freight!P3</f>
        <v>474102559647.02008</v>
      </c>
      <c r="Q11" s="88">
        <f>SUM(Total_CargoDistance!$B11:$H11)*BCDTRTSY_freight!Q3</f>
        <v>478742943676.81964</v>
      </c>
      <c r="R11" s="88">
        <f>SUM(Total_CargoDistance!$B11:$H11)*BCDTRTSY_freight!R3</f>
        <v>483428746495.24609</v>
      </c>
      <c r="S11" s="88">
        <f>SUM(Total_CargoDistance!$B11:$H11)*BCDTRTSY_freight!S3</f>
        <v>488160412648.77362</v>
      </c>
      <c r="T11" s="88">
        <f>SUM(Total_CargoDistance!$B11:$H11)*BCDTRTSY_freight!T3</f>
        <v>492938391034.97406</v>
      </c>
      <c r="U11" s="88">
        <f>SUM(Total_CargoDistance!$B11:$H11)*BCDTRTSY_freight!U3</f>
        <v>497763134945.1037</v>
      </c>
      <c r="V11" s="88">
        <f>SUM(Total_CargoDistance!$B11:$H11)*BCDTRTSY_freight!V3</f>
        <v>502635102107.10748</v>
      </c>
      <c r="W11" s="88">
        <f>SUM(Total_CargoDistance!$B11:$H11)*BCDTRTSY_freight!W3</f>
        <v>507554754729.04449</v>
      </c>
      <c r="X11" s="88">
        <f>SUM(Total_CargoDistance!$B11:$H11)*BCDTRTSY_freight!X3</f>
        <v>512522559542.93762</v>
      </c>
      <c r="Y11" s="88">
        <f>SUM(Total_CargoDistance!$B11:$H11)*BCDTRTSY_freight!Y3</f>
        <v>517538987849.05292</v>
      </c>
      <c r="Z11" s="88">
        <f>SUM(Total_CargoDistance!$B11:$H11)*BCDTRTSY_freight!Z3</f>
        <v>522604515560.61267</v>
      </c>
      <c r="AA11" s="88">
        <f>SUM(Total_CargoDistance!$B11:$H11)*BCDTRTSY_freight!AA3</f>
        <v>527719623248.94519</v>
      </c>
      <c r="AB11" s="88">
        <f>SUM(Total_CargoDistance!$B11:$H11)*BCDTRTSY_freight!AB3</f>
        <v>532884796189.07758</v>
      </c>
      <c r="AC11" s="88">
        <f>SUM(Total_CargoDistance!$B11:$H11)*BCDTRTSY_freight!AC3</f>
        <v>538100524405.77368</v>
      </c>
      <c r="AD11" s="88">
        <f>SUM(Total_CargoDistance!$B11:$H11)*BCDTRTSY_freight!AD3</f>
        <v>543367302720.02374</v>
      </c>
      <c r="AE11" s="88">
        <f>SUM(Total_CargoDistance!$B11:$H11)*BCDTRTSY_freight!AE3</f>
        <v>548685630795.98798</v>
      </c>
      <c r="AF11" s="88">
        <f>SUM(Total_CargoDistance!$B11:$H11)*BCDTRTSY_freight!AF3</f>
        <v>554056013188.40088</v>
      </c>
      <c r="AG11" s="88">
        <f>SUM(Total_CargoDistance!$B11:$H11)*BCDTRTSY_freight!AG3</f>
        <v>559478959390.43799</v>
      </c>
    </row>
    <row r="12" spans="1:33">
      <c r="A12" s="19" t="s">
        <v>10</v>
      </c>
      <c r="B12" s="88">
        <f>SUM(Total_CargoDistance!$B12:$H12)*BCDTRTSY_freight!B4</f>
        <v>7677766150.9764786</v>
      </c>
      <c r="C12" s="88">
        <f>SUM(Total_CargoDistance!$B12:$H12)*BCDTRTSY_freight!C4</f>
        <v>6180192739.3496418</v>
      </c>
      <c r="D12" s="88">
        <f>SUM(Total_CargoDistance!$B12:$H12)*BCDTRTSY_freight!D4</f>
        <v>6771003846.483572</v>
      </c>
      <c r="E12" s="88">
        <f>SUM(Total_CargoDistance!$B12:$H12)*BCDTRTSY_freight!E4</f>
        <v>6960591954.185112</v>
      </c>
      <c r="F12" s="88">
        <f>SUM(Total_CargoDistance!$B12:$H12)*BCDTRTSY_freight!F4</f>
        <v>7155488528.9022951</v>
      </c>
      <c r="G12" s="88">
        <f>SUM(Total_CargoDistance!$B12:$H12)*BCDTRTSY_freight!G4</f>
        <v>7355842207.7115602</v>
      </c>
      <c r="H12" s="88">
        <f>SUM(Total_CargoDistance!$B12:$H12)*BCDTRTSY_freight!H4</f>
        <v>7561805789.5274839</v>
      </c>
      <c r="I12" s="88">
        <f>SUM(Total_CargoDistance!$B12:$H12)*BCDTRTSY_freight!I4</f>
        <v>7773536351.6342535</v>
      </c>
      <c r="J12" s="88">
        <f>SUM(Total_CargoDistance!$B12:$H12)*BCDTRTSY_freight!J4</f>
        <v>7991195369.4800138</v>
      </c>
      <c r="K12" s="88">
        <f>SUM(Total_CargoDistance!$B12:$H12)*BCDTRTSY_freight!K4</f>
        <v>8214948839.8254538</v>
      </c>
      <c r="L12" s="88">
        <f>SUM(Total_CargoDistance!$B12:$H12)*BCDTRTSY_freight!L4</f>
        <v>8444967407.3405666</v>
      </c>
      <c r="M12" s="88">
        <f>SUM(Total_CargoDistance!$B12:$H12)*BCDTRTSY_freight!M4</f>
        <v>8681426494.7461014</v>
      </c>
      <c r="N12" s="88">
        <f>SUM(Total_CargoDistance!$B12:$H12)*BCDTRTSY_freight!N4</f>
        <v>8924506436.5989933</v>
      </c>
      <c r="O12" s="88">
        <f>SUM(Total_CargoDistance!$B12:$H12)*BCDTRTSY_freight!O4</f>
        <v>9174392616.8237667</v>
      </c>
      <c r="P12" s="88">
        <f>SUM(Total_CargoDistance!$B12:$H12)*BCDTRTSY_freight!P4</f>
        <v>9431275610.0948315</v>
      </c>
      <c r="Q12" s="88">
        <f>SUM(Total_CargoDistance!$B12:$H12)*BCDTRTSY_freight!Q4</f>
        <v>9695351327.1774883</v>
      </c>
      <c r="R12" s="88">
        <f>SUM(Total_CargoDistance!$B12:$H12)*BCDTRTSY_freight!R4</f>
        <v>9966821164.3384571</v>
      </c>
      <c r="S12" s="88">
        <f>SUM(Total_CargoDistance!$B12:$H12)*BCDTRTSY_freight!S4</f>
        <v>10245892156.939936</v>
      </c>
      <c r="T12" s="88">
        <f>SUM(Total_CargoDistance!$B12:$H12)*BCDTRTSY_freight!T4</f>
        <v>10532777137.334253</v>
      </c>
      <c r="U12" s="88">
        <f>SUM(Total_CargoDistance!$B12:$H12)*BCDTRTSY_freight!U4</f>
        <v>10827694897.179611</v>
      </c>
      <c r="V12" s="88">
        <f>SUM(Total_CargoDistance!$B12:$H12)*BCDTRTSY_freight!V4</f>
        <v>11130870354.30064</v>
      </c>
      <c r="W12" s="88">
        <f>SUM(Total_CargoDistance!$B12:$H12)*BCDTRTSY_freight!W4</f>
        <v>11442534724.221058</v>
      </c>
      <c r="X12" s="88">
        <f>SUM(Total_CargoDistance!$B12:$H12)*BCDTRTSY_freight!X4</f>
        <v>11762925696.499249</v>
      </c>
      <c r="Y12" s="88">
        <f>SUM(Total_CargoDistance!$B12:$H12)*BCDTRTSY_freight!Y4</f>
        <v>12092287616.001226</v>
      </c>
      <c r="Z12" s="88">
        <f>SUM(Total_CargoDistance!$B12:$H12)*BCDTRTSY_freight!Z4</f>
        <v>12430871669.249262</v>
      </c>
      <c r="AA12" s="88">
        <f>SUM(Total_CargoDistance!$B12:$H12)*BCDTRTSY_freight!AA4</f>
        <v>12778936075.988241</v>
      </c>
      <c r="AB12" s="88">
        <f>SUM(Total_CargoDistance!$B12:$H12)*BCDTRTSY_freight!AB4</f>
        <v>13136746286.115911</v>
      </c>
      <c r="AC12" s="88">
        <f>SUM(Total_CargoDistance!$B12:$H12)*BCDTRTSY_freight!AC4</f>
        <v>13504575182.127157</v>
      </c>
      <c r="AD12" s="88">
        <f>SUM(Total_CargoDistance!$B12:$H12)*BCDTRTSY_freight!AD4</f>
        <v>13882703287.226719</v>
      </c>
      <c r="AE12" s="88">
        <f>SUM(Total_CargoDistance!$B12:$H12)*BCDTRTSY_freight!AE4</f>
        <v>14271418979.269068</v>
      </c>
      <c r="AF12" s="88">
        <f>SUM(Total_CargoDistance!$B12:$H12)*BCDTRTSY_freight!AF4</f>
        <v>14271418979.269068</v>
      </c>
      <c r="AG12" s="88">
        <f>SUM(Total_CargoDistance!$B12:$H12)*BCDTRTSY_freight!AG4</f>
        <v>14271418979.269068</v>
      </c>
    </row>
    <row r="13" spans="1:33">
      <c r="A13" s="21" t="s">
        <v>11</v>
      </c>
      <c r="B13" s="88">
        <f>SUM(Total_CargoDistance!$B13:$H13)*BCDTRTSY_freight!B5</f>
        <v>4894857367.0575829</v>
      </c>
      <c r="C13" s="88">
        <f>SUM(Total_CargoDistance!$B13:$H13)*BCDTRTSY_freight!C5</f>
        <v>4694901760.2246304</v>
      </c>
      <c r="D13" s="88">
        <f>SUM(Total_CargoDistance!$B13:$H13)*BCDTRTSY_freight!D5</f>
        <v>4476511840.29072</v>
      </c>
      <c r="E13" s="88">
        <f>SUM(Total_CargoDistance!$B13:$H13)*BCDTRTSY_freight!E5</f>
        <v>4326716295.4290791</v>
      </c>
      <c r="F13" s="88">
        <f>SUM(Total_CargoDistance!$B13:$H13)*BCDTRTSY_freight!F5</f>
        <v>4181933292.9354572</v>
      </c>
      <c r="G13" s="88">
        <f>SUM(Total_CargoDistance!$B13:$H13)*BCDTRTSY_freight!G5</f>
        <v>4041995100.311439</v>
      </c>
      <c r="H13" s="88">
        <f>SUM(Total_CargoDistance!$B13:$H13)*BCDTRTSY_freight!H5</f>
        <v>3906739597.8173561</v>
      </c>
      <c r="I13" s="88">
        <f>SUM(Total_CargoDistance!$B13:$H13)*BCDTRTSY_freight!I5</f>
        <v>3776010090.6550131</v>
      </c>
      <c r="J13" s="88">
        <f>SUM(Total_CargoDistance!$B13:$H13)*BCDTRTSY_freight!J5</f>
        <v>3649655127.4352603</v>
      </c>
      <c r="K13" s="88">
        <f>SUM(Total_CargoDistance!$B13:$H13)*BCDTRTSY_freight!K5</f>
        <v>3527528324.7201042</v>
      </c>
      <c r="L13" s="88">
        <f>SUM(Total_CargoDistance!$B13:$H13)*BCDTRTSY_freight!L5</f>
        <v>3409488197.4360886</v>
      </c>
      <c r="M13" s="88">
        <f>SUM(Total_CargoDistance!$B13:$H13)*BCDTRTSY_freight!M5</f>
        <v>3295397994.9624805</v>
      </c>
      <c r="N13" s="88">
        <f>SUM(Total_CargoDistance!$B13:$H13)*BCDTRTSY_freight!N5</f>
        <v>3185125542.7043614</v>
      </c>
      <c r="O13" s="88">
        <f>SUM(Total_CargoDistance!$B13:$H13)*BCDTRTSY_freight!O5</f>
        <v>3078543088.9670911</v>
      </c>
      <c r="P13" s="88">
        <f>SUM(Total_CargoDistance!$B13:$H13)*BCDTRTSY_freight!P5</f>
        <v>2975527156.9547424</v>
      </c>
      <c r="Q13" s="88">
        <f>SUM(Total_CargoDistance!$B13:$H13)*BCDTRTSY_freight!Q5</f>
        <v>2875958401.7210469</v>
      </c>
      <c r="R13" s="88">
        <f>SUM(Total_CargoDistance!$B13:$H13)*BCDTRTSY_freight!R5</f>
        <v>2779721471.9071321</v>
      </c>
      <c r="S13" s="88">
        <f>SUM(Total_CargoDistance!$B13:$H13)*BCDTRTSY_freight!S5</f>
        <v>2686704876.1058598</v>
      </c>
      <c r="T13" s="88">
        <f>SUM(Total_CargoDistance!$B13:$H13)*BCDTRTSY_freight!T5</f>
        <v>2596800853.6979651</v>
      </c>
      <c r="U13" s="88">
        <f>SUM(Total_CargoDistance!$B13:$H13)*BCDTRTSY_freight!U5</f>
        <v>2509905250.0103407</v>
      </c>
      <c r="V13" s="88">
        <f>SUM(Total_CargoDistance!$B13:$H13)*BCDTRTSY_freight!V5</f>
        <v>2425917395.6518512</v>
      </c>
      <c r="W13" s="88">
        <f>SUM(Total_CargoDistance!$B13:$H13)*BCDTRTSY_freight!W5</f>
        <v>2344739989.8868747</v>
      </c>
      <c r="X13" s="88">
        <f>SUM(Total_CargoDistance!$B13:$H13)*BCDTRTSY_freight!X5</f>
        <v>2266278987.911468</v>
      </c>
      <c r="Y13" s="88">
        <f>SUM(Total_CargoDistance!$B13:$H13)*BCDTRTSY_freight!Y5</f>
        <v>2190443491.901557</v>
      </c>
      <c r="Z13" s="88">
        <f>SUM(Total_CargoDistance!$B13:$H13)*BCDTRTSY_freight!Z5</f>
        <v>2117145645.7069364</v>
      </c>
      <c r="AA13" s="88">
        <f>SUM(Total_CargoDistance!$B13:$H13)*BCDTRTSY_freight!AA5</f>
        <v>2046300533.0690742</v>
      </c>
      <c r="AB13" s="88">
        <f>SUM(Total_CargoDistance!$B13:$H13)*BCDTRTSY_freight!AB5</f>
        <v>1977826079.2448125</v>
      </c>
      <c r="AC13" s="88">
        <f>SUM(Total_CargoDistance!$B13:$H13)*BCDTRTSY_freight!AC5</f>
        <v>1911642955.9219892</v>
      </c>
      <c r="AD13" s="88">
        <f>SUM(Total_CargoDistance!$B13:$H13)*BCDTRTSY_freight!AD5</f>
        <v>1847674489.3168266</v>
      </c>
      <c r="AE13" s="88">
        <f>SUM(Total_CargoDistance!$B13:$H13)*BCDTRTSY_freight!AE5</f>
        <v>1785846571.346617</v>
      </c>
      <c r="AF13" s="88">
        <f>SUM(Total_CargoDistance!$B13:$H13)*BCDTRTSY_freight!AF5</f>
        <v>1726087573.7747965</v>
      </c>
      <c r="AG13" s="88">
        <f>SUM(Total_CargoDistance!$B13:$H13)*BCDTRTSY_freight!AG5</f>
        <v>1668328265.2289464</v>
      </c>
    </row>
    <row r="14" spans="1:33">
      <c r="A14" s="21" t="s">
        <v>12</v>
      </c>
      <c r="B14" s="88">
        <f>SUM(Total_CargoDistance!$B14:$H14)*BCDTRTSY_freight!B6</f>
        <v>7580809741167.0957</v>
      </c>
      <c r="C14" s="88">
        <f>SUM(Total_CargoDistance!$B14:$H14)*BCDTRTSY_freight!C6</f>
        <v>6939082293543.0723</v>
      </c>
      <c r="D14" s="88">
        <f>SUM(Total_CargoDistance!$B14:$H14)*BCDTRTSY_freight!D6</f>
        <v>7258680200518.4609</v>
      </c>
      <c r="E14" s="88">
        <f>SUM(Total_CargoDistance!$B14:$H14)*BCDTRTSY_freight!E6</f>
        <v>7592998039874.2588</v>
      </c>
      <c r="F14" s="88">
        <f>SUM(Total_CargoDistance!$B14:$H14)*BCDTRTSY_freight!F6</f>
        <v>7638556028113.5039</v>
      </c>
      <c r="G14" s="88">
        <f>SUM(Total_CargoDistance!$B14:$H14)*BCDTRTSY_freight!G6</f>
        <v>7684387364282.1865</v>
      </c>
      <c r="H14" s="88">
        <f>SUM(Total_CargoDistance!$B14:$H14)*BCDTRTSY_freight!H6</f>
        <v>7730493688467.8799</v>
      </c>
      <c r="I14" s="88">
        <f>SUM(Total_CargoDistance!$B14:$H14)*BCDTRTSY_freight!I6</f>
        <v>7776876650598.6865</v>
      </c>
      <c r="J14" s="88">
        <f>SUM(Total_CargoDistance!$B14:$H14)*BCDTRTSY_freight!J6</f>
        <v>7823537910502.2783</v>
      </c>
      <c r="K14" s="88">
        <f>SUM(Total_CargoDistance!$B14:$H14)*BCDTRTSY_freight!K6</f>
        <v>7870479137965.293</v>
      </c>
      <c r="L14" s="88">
        <f>SUM(Total_CargoDistance!$B14:$H14)*BCDTRTSY_freight!L6</f>
        <v>7917702012793.084</v>
      </c>
      <c r="M14" s="88">
        <f>SUM(Total_CargoDistance!$B14:$H14)*BCDTRTSY_freight!M6</f>
        <v>7965208224869.8418</v>
      </c>
      <c r="N14" s="88">
        <f>SUM(Total_CargoDistance!$B14:$H14)*BCDTRTSY_freight!N6</f>
        <v>8012999474219.0605</v>
      </c>
      <c r="O14" s="88">
        <f>SUM(Total_CargoDistance!$B14:$H14)*BCDTRTSY_freight!O6</f>
        <v>8061077471064.375</v>
      </c>
      <c r="P14" s="88">
        <f>SUM(Total_CargoDistance!$B14:$H14)*BCDTRTSY_freight!P6</f>
        <v>8109443935890.7607</v>
      </c>
      <c r="Q14" s="88">
        <f>SUM(Total_CargoDistance!$B14:$H14)*BCDTRTSY_freight!Q6</f>
        <v>8158100599506.1045</v>
      </c>
      <c r="R14" s="88">
        <f>SUM(Total_CargoDistance!$B14:$H14)*BCDTRTSY_freight!R6</f>
        <v>8207049203103.1426</v>
      </c>
      <c r="S14" s="88">
        <f>SUM(Total_CargoDistance!$B14:$H14)*BCDTRTSY_freight!S6</f>
        <v>8256291498321.7607</v>
      </c>
      <c r="T14" s="88">
        <f>SUM(Total_CargoDistance!$B14:$H14)*BCDTRTSY_freight!T6</f>
        <v>8305829247311.6914</v>
      </c>
      <c r="U14" s="88">
        <f>SUM(Total_CargoDistance!$B14:$H14)*BCDTRTSY_freight!U6</f>
        <v>8355664222795.5625</v>
      </c>
      <c r="V14" s="88">
        <f>SUM(Total_CargoDistance!$B14:$H14)*BCDTRTSY_freight!V6</f>
        <v>8405798208132.3359</v>
      </c>
      <c r="W14" s="88">
        <f>SUM(Total_CargoDistance!$B14:$H14)*BCDTRTSY_freight!W6</f>
        <v>8456232997381.1309</v>
      </c>
      <c r="X14" s="88">
        <f>SUM(Total_CargoDistance!$B14:$H14)*BCDTRTSY_freight!X6</f>
        <v>8506970395365.417</v>
      </c>
      <c r="Y14" s="88">
        <f>SUM(Total_CargoDistance!$B14:$H14)*BCDTRTSY_freight!Y6</f>
        <v>8558012217737.6094</v>
      </c>
      <c r="Z14" s="88">
        <f>SUM(Total_CargoDistance!$B14:$H14)*BCDTRTSY_freight!Z6</f>
        <v>8609360291044.0352</v>
      </c>
      <c r="AA14" s="88">
        <f>SUM(Total_CargoDistance!$B14:$H14)*BCDTRTSY_freight!AA6</f>
        <v>8661016452790.2988</v>
      </c>
      <c r="AB14" s="88">
        <f>SUM(Total_CargoDistance!$B14:$H14)*BCDTRTSY_freight!AB6</f>
        <v>8712982551507.04</v>
      </c>
      <c r="AC14" s="88">
        <f>SUM(Total_CargoDistance!$B14:$H14)*BCDTRTSY_freight!AC6</f>
        <v>8765260446816.083</v>
      </c>
      <c r="AD14" s="88">
        <f>SUM(Total_CargoDistance!$B14:$H14)*BCDTRTSY_freight!AD6</f>
        <v>8817852009496.9785</v>
      </c>
      <c r="AE14" s="88">
        <f>SUM(Total_CargoDistance!$B14:$H14)*BCDTRTSY_freight!AE6</f>
        <v>8870759121553.9609</v>
      </c>
      <c r="AF14" s="88">
        <f>SUM(Total_CargoDistance!$B14:$H14)*BCDTRTSY_freight!AF6</f>
        <v>8923983676283.2852</v>
      </c>
      <c r="AG14" s="88">
        <f>SUM(Total_CargoDistance!$B14:$H14)*BCDTRTSY_freight!AG6</f>
        <v>8977527578340.9863</v>
      </c>
    </row>
    <row r="15" spans="1:33">
      <c r="A15" s="19" t="s">
        <v>13</v>
      </c>
      <c r="B15" s="88">
        <f>SUM(Total_CargoDistance!$B15:$H15)*BCDTRTSY_freight!B7</f>
        <v>62833737.995272994</v>
      </c>
      <c r="C15" s="88">
        <f>SUM(Total_CargoDistance!$B15:$H15)*BCDTRTSY_freight!C7</f>
        <v>62833737.995272994</v>
      </c>
      <c r="D15" s="88">
        <f>SUM(Total_CargoDistance!$B15:$H15)*BCDTRTSY_freight!D7</f>
        <v>62833737.995272994</v>
      </c>
      <c r="E15" s="88">
        <f>SUM(Total_CargoDistance!$B15:$H15)*BCDTRTSY_freight!E7</f>
        <v>62833737.995272994</v>
      </c>
      <c r="F15" s="88">
        <f>SUM(Total_CargoDistance!$B15:$H15)*BCDTRTSY_freight!F7</f>
        <v>62833737.995272994</v>
      </c>
      <c r="G15" s="88">
        <f>SUM(Total_CargoDistance!$B15:$H15)*BCDTRTSY_freight!G7</f>
        <v>62833737.995272994</v>
      </c>
      <c r="H15" s="88">
        <f>SUM(Total_CargoDistance!$B15:$H15)*BCDTRTSY_freight!H7</f>
        <v>62833737.995272994</v>
      </c>
      <c r="I15" s="88">
        <f>SUM(Total_CargoDistance!$B15:$H15)*BCDTRTSY_freight!I7</f>
        <v>62833737.995272994</v>
      </c>
      <c r="J15" s="88">
        <f>SUM(Total_CargoDistance!$B15:$H15)*BCDTRTSY_freight!J7</f>
        <v>62833737.995272994</v>
      </c>
      <c r="K15" s="88">
        <f>SUM(Total_CargoDistance!$B15:$H15)*BCDTRTSY_freight!K7</f>
        <v>62833737.995272994</v>
      </c>
      <c r="L15" s="88">
        <f>SUM(Total_CargoDistance!$B15:$H15)*BCDTRTSY_freight!L7</f>
        <v>62833737.995272994</v>
      </c>
      <c r="M15" s="88">
        <f>SUM(Total_CargoDistance!$B15:$H15)*BCDTRTSY_freight!M7</f>
        <v>62833737.995272994</v>
      </c>
      <c r="N15" s="88">
        <f>SUM(Total_CargoDistance!$B15:$H15)*BCDTRTSY_freight!N7</f>
        <v>62833737.995272994</v>
      </c>
      <c r="O15" s="88">
        <f>SUM(Total_CargoDistance!$B15:$H15)*BCDTRTSY_freight!O7</f>
        <v>62833737.995272994</v>
      </c>
      <c r="P15" s="88">
        <f>SUM(Total_CargoDistance!$B15:$H15)*BCDTRTSY_freight!P7</f>
        <v>62833737.995272994</v>
      </c>
      <c r="Q15" s="88">
        <f>SUM(Total_CargoDistance!$B15:$H15)*BCDTRTSY_freight!Q7</f>
        <v>62833737.995272994</v>
      </c>
      <c r="R15" s="88">
        <f>SUM(Total_CargoDistance!$B15:$H15)*BCDTRTSY_freight!R7</f>
        <v>62833737.995272994</v>
      </c>
      <c r="S15" s="88">
        <f>SUM(Total_CargoDistance!$B15:$H15)*BCDTRTSY_freight!S7</f>
        <v>62833737.995272994</v>
      </c>
      <c r="T15" s="88">
        <f>SUM(Total_CargoDistance!$B15:$H15)*BCDTRTSY_freight!T7</f>
        <v>62833737.995272994</v>
      </c>
      <c r="U15" s="88">
        <f>SUM(Total_CargoDistance!$B15:$H15)*BCDTRTSY_freight!U7</f>
        <v>62833737.995272994</v>
      </c>
      <c r="V15" s="88">
        <f>SUM(Total_CargoDistance!$B15:$H15)*BCDTRTSY_freight!V7</f>
        <v>62833737.995272994</v>
      </c>
      <c r="W15" s="88">
        <f>SUM(Total_CargoDistance!$B15:$H15)*BCDTRTSY_freight!W7</f>
        <v>62833737.995272994</v>
      </c>
      <c r="X15" s="88">
        <f>SUM(Total_CargoDistance!$B15:$H15)*BCDTRTSY_freight!X7</f>
        <v>62833737.995272994</v>
      </c>
      <c r="Y15" s="88">
        <f>SUM(Total_CargoDistance!$B15:$H15)*BCDTRTSY_freight!Y7</f>
        <v>62833737.995272994</v>
      </c>
      <c r="Z15" s="88">
        <f>SUM(Total_CargoDistance!$B15:$H15)*BCDTRTSY_freight!Z7</f>
        <v>62833737.995272994</v>
      </c>
      <c r="AA15" s="88">
        <f>SUM(Total_CargoDistance!$B15:$H15)*BCDTRTSY_freight!AA7</f>
        <v>62833737.995272994</v>
      </c>
      <c r="AB15" s="88">
        <f>SUM(Total_CargoDistance!$B15:$H15)*BCDTRTSY_freight!AB7</f>
        <v>62833737.995272994</v>
      </c>
      <c r="AC15" s="88">
        <f>SUM(Total_CargoDistance!$B15:$H15)*BCDTRTSY_freight!AC7</f>
        <v>62833737.995272994</v>
      </c>
      <c r="AD15" s="88">
        <f>SUM(Total_CargoDistance!$B15:$H15)*BCDTRTSY_freight!AD7</f>
        <v>62833737.995272994</v>
      </c>
      <c r="AE15" s="88">
        <f>SUM(Total_CargoDistance!$B15:$H15)*BCDTRTSY_freight!AE7</f>
        <v>62833737.995272994</v>
      </c>
      <c r="AF15" s="88">
        <f>SUM(Total_CargoDistance!$B15:$H15)*BCDTRTSY_freight!AF7</f>
        <v>62833737.995272994</v>
      </c>
      <c r="AG15" s="88">
        <f>SUM(Total_CargoDistance!$B15:$H15)*BCDTRTSY_freight!AG7</f>
        <v>62833737.995272994</v>
      </c>
    </row>
    <row r="16" spans="1:33">
      <c r="C16" s="51"/>
      <c r="D16" s="51"/>
      <c r="E16" s="51"/>
      <c r="F16" s="51"/>
      <c r="G16" s="51"/>
      <c r="H16" s="51"/>
      <c r="I16" s="5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F6F3-99FA-4638-950B-9DE155B9977A}">
  <dimension ref="A1:J6"/>
  <sheetViews>
    <sheetView workbookViewId="0">
      <selection activeCell="J11" sqref="J11"/>
    </sheetView>
  </sheetViews>
  <sheetFormatPr defaultRowHeight="15"/>
  <cols>
    <col min="2" max="2" width="22" bestFit="1" customWidth="1"/>
    <col min="3" max="3" width="18.28515625" bestFit="1" customWidth="1"/>
    <col min="4" max="4" width="15.7109375" bestFit="1" customWidth="1"/>
    <col min="5" max="5" width="13.28515625" bestFit="1" customWidth="1"/>
    <col min="6" max="6" width="20.5703125" bestFit="1" customWidth="1"/>
    <col min="7" max="7" width="11.42578125" bestFit="1" customWidth="1"/>
    <col min="8" max="8" width="16.85546875" bestFit="1" customWidth="1"/>
  </cols>
  <sheetData>
    <row r="1" spans="1:10">
      <c r="A1" t="s">
        <v>247</v>
      </c>
      <c r="B1" s="18" t="s">
        <v>197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248</v>
      </c>
      <c r="J1" s="18" t="s">
        <v>249</v>
      </c>
    </row>
    <row r="2" spans="1:10">
      <c r="A2" t="s">
        <v>246</v>
      </c>
      <c r="D2">
        <v>397799</v>
      </c>
      <c r="E2">
        <v>820355</v>
      </c>
      <c r="G2">
        <v>153849</v>
      </c>
      <c r="I2">
        <v>80604</v>
      </c>
    </row>
    <row r="3" spans="1:10">
      <c r="A3" t="s">
        <v>244</v>
      </c>
      <c r="E3">
        <v>4216</v>
      </c>
    </row>
    <row r="4" spans="1:10">
      <c r="A4" t="s">
        <v>243</v>
      </c>
      <c r="E4">
        <v>24970</v>
      </c>
    </row>
    <row r="5" spans="1:10">
      <c r="A5" t="s">
        <v>223</v>
      </c>
      <c r="D5">
        <v>348</v>
      </c>
      <c r="E5">
        <v>6327</v>
      </c>
      <c r="G5">
        <v>38</v>
      </c>
      <c r="I5">
        <v>5005</v>
      </c>
      <c r="J5">
        <v>2758</v>
      </c>
    </row>
    <row r="6" spans="1:10">
      <c r="A6" t="s">
        <v>245</v>
      </c>
      <c r="D6">
        <v>5296</v>
      </c>
      <c r="E6">
        <v>1844</v>
      </c>
      <c r="G6">
        <v>15</v>
      </c>
      <c r="I6">
        <v>53</v>
      </c>
      <c r="J6">
        <v>59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D46A-2949-41D8-A639-3AC1063F138A}">
  <dimension ref="B1:R485"/>
  <sheetViews>
    <sheetView topLeftCell="B13" workbookViewId="0">
      <selection activeCell="C36" sqref="C36:I36"/>
    </sheetView>
  </sheetViews>
  <sheetFormatPr defaultRowHeight="15"/>
  <cols>
    <col min="1" max="1" width="10.140625" bestFit="1" customWidth="1"/>
    <col min="2" max="2" width="23.140625" bestFit="1" customWidth="1"/>
    <col min="3" max="3" width="22" bestFit="1" customWidth="1"/>
    <col min="4" max="4" width="18.28515625" bestFit="1" customWidth="1"/>
    <col min="5" max="5" width="25.28515625" bestFit="1" customWidth="1"/>
    <col min="6" max="6" width="15.85546875" customWidth="1"/>
    <col min="7" max="7" width="20.5703125" bestFit="1" customWidth="1"/>
    <col min="8" max="8" width="11.7109375" bestFit="1" customWidth="1"/>
    <col min="9" max="9" width="16.85546875" bestFit="1" customWidth="1"/>
    <col min="11" max="11" width="22" bestFit="1" customWidth="1"/>
    <col min="12" max="12" width="20.7109375" bestFit="1" customWidth="1"/>
    <col min="13" max="13" width="17.28515625" bestFit="1" customWidth="1"/>
    <col min="14" max="14" width="14.7109375" bestFit="1" customWidth="1"/>
    <col min="15" max="15" width="12.42578125" bestFit="1" customWidth="1"/>
    <col min="16" max="16" width="19.28515625" bestFit="1" customWidth="1"/>
    <col min="17" max="17" width="10.85546875" bestFit="1" customWidth="1"/>
    <col min="18" max="18" width="15.85546875" bestFit="1" customWidth="1"/>
  </cols>
  <sheetData>
    <row r="1" spans="2:18">
      <c r="B1" s="1" t="s">
        <v>250</v>
      </c>
      <c r="C1" s="18" t="s">
        <v>197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K1" s="18" t="s">
        <v>251</v>
      </c>
      <c r="L1" s="18" t="s">
        <v>252</v>
      </c>
    </row>
    <row r="2" spans="2:18">
      <c r="B2" s="17" t="s">
        <v>47</v>
      </c>
      <c r="C2" s="61">
        <f>E122+E125</f>
        <v>119453</v>
      </c>
      <c r="D2" s="61">
        <f>E173+E176</f>
        <v>35580</v>
      </c>
      <c r="E2" s="61">
        <f>E54+E57</f>
        <v>11392008</v>
      </c>
      <c r="F2" s="61">
        <f>E71+E74</f>
        <v>6539104</v>
      </c>
      <c r="G2" s="61">
        <f>E207+E210+E224+E227+E261</f>
        <v>658115</v>
      </c>
      <c r="H2" s="61">
        <f>E88+E91</f>
        <v>1856978</v>
      </c>
      <c r="I2" s="61">
        <f>E292+E295</f>
        <v>10906</v>
      </c>
      <c r="K2">
        <v>13826382</v>
      </c>
      <c r="L2">
        <v>5499692</v>
      </c>
    </row>
    <row r="3" spans="2:18">
      <c r="B3" s="17" t="s">
        <v>48</v>
      </c>
      <c r="C3" s="61">
        <f>E128+E131</f>
        <v>15509</v>
      </c>
      <c r="D3" s="61">
        <f>E179+E182</f>
        <v>1360</v>
      </c>
      <c r="E3" s="61">
        <f>E60+E63</f>
        <v>18476</v>
      </c>
      <c r="F3" s="61">
        <f>E77+E80</f>
        <v>3453020</v>
      </c>
      <c r="H3" s="61">
        <f>E94+E97</f>
        <v>122429</v>
      </c>
      <c r="K3">
        <v>3318519</v>
      </c>
      <c r="L3">
        <v>401565</v>
      </c>
    </row>
    <row r="4" spans="2:18">
      <c r="B4" s="17"/>
      <c r="C4" s="61"/>
      <c r="D4" s="61"/>
      <c r="E4" s="61"/>
      <c r="F4" s="61"/>
      <c r="H4" s="61"/>
    </row>
    <row r="5" spans="2:18">
      <c r="B5" s="1" t="s">
        <v>250</v>
      </c>
      <c r="C5" s="18" t="s">
        <v>197</v>
      </c>
      <c r="D5" s="18" t="s">
        <v>2</v>
      </c>
      <c r="E5" s="18" t="s">
        <v>3</v>
      </c>
      <c r="F5" s="18" t="s">
        <v>4</v>
      </c>
      <c r="G5" s="18" t="s">
        <v>5</v>
      </c>
      <c r="H5" s="18" t="s">
        <v>6</v>
      </c>
      <c r="I5" s="18" t="s">
        <v>7</v>
      </c>
    </row>
    <row r="6" spans="2:18">
      <c r="B6" s="17" t="s">
        <v>253</v>
      </c>
      <c r="C6" s="61">
        <f>C2*$K$2/SUM($K$2:$L$2)</f>
        <v>85459.820191416016</v>
      </c>
      <c r="D6" s="61">
        <f t="shared" ref="D6:I6" si="0">D2*$K$2/SUM($K$2:$L$2)</f>
        <v>25454.868462161532</v>
      </c>
      <c r="E6" s="61">
        <f t="shared" si="0"/>
        <v>8150142.359749632</v>
      </c>
      <c r="F6" s="61">
        <f t="shared" si="0"/>
        <v>4678247.1101853382</v>
      </c>
      <c r="G6" s="61">
        <f t="shared" si="0"/>
        <v>470832.79252319946</v>
      </c>
      <c r="H6" s="61">
        <f t="shared" si="0"/>
        <v>1328530.9366815009</v>
      </c>
      <c r="I6" s="61">
        <f t="shared" si="0"/>
        <v>7802.4394448660396</v>
      </c>
    </row>
    <row r="7" spans="2:18">
      <c r="B7" s="17" t="s">
        <v>254</v>
      </c>
      <c r="C7" s="61">
        <f>C2*$L$2/SUM($K$2:$L$2)</f>
        <v>33993.179808583991</v>
      </c>
      <c r="D7" s="61">
        <f t="shared" ref="D7:I7" si="1">D2*$L$2/SUM($K$2:$L$2)</f>
        <v>10125.131537838466</v>
      </c>
      <c r="E7" s="61">
        <f t="shared" si="1"/>
        <v>3241865.6402503685</v>
      </c>
      <c r="F7" s="61">
        <f t="shared" si="1"/>
        <v>1860856.8898146618</v>
      </c>
      <c r="G7" s="61">
        <f t="shared" si="1"/>
        <v>187282.20747680051</v>
      </c>
      <c r="H7" s="61">
        <f t="shared" si="1"/>
        <v>528447.06331849913</v>
      </c>
      <c r="I7" s="61">
        <f t="shared" si="1"/>
        <v>3103.5605551339604</v>
      </c>
    </row>
    <row r="8" spans="2:18">
      <c r="B8" s="17" t="s">
        <v>255</v>
      </c>
      <c r="C8" s="61">
        <f>C3*$K$3/SUM($K$3:$L$3)</f>
        <v>13834.878774511544</v>
      </c>
      <c r="D8" s="61">
        <f t="shared" ref="D8:I8" si="2">D3*$K$3/SUM($K$3:$L$3)</f>
        <v>1213.1946052831065</v>
      </c>
      <c r="E8" s="61">
        <f t="shared" si="2"/>
        <v>16481.605534713734</v>
      </c>
      <c r="F8" s="61">
        <f t="shared" si="2"/>
        <v>3080283.2617166708</v>
      </c>
      <c r="G8" s="61">
        <f t="shared" si="2"/>
        <v>0</v>
      </c>
      <c r="H8" s="61">
        <f t="shared" si="2"/>
        <v>109213.38406632753</v>
      </c>
      <c r="I8" s="61">
        <f t="shared" si="2"/>
        <v>0</v>
      </c>
    </row>
    <row r="9" spans="2:18">
      <c r="B9" s="17" t="s">
        <v>256</v>
      </c>
      <c r="C9" s="61">
        <f>C3*$L$3/SUM($K$3:$L$3)</f>
        <v>1674.1212254884567</v>
      </c>
      <c r="D9" s="61">
        <f t="shared" ref="D9:I9" si="3">D3*$L$3/SUM($K$3:$L$3)</f>
        <v>146.80539471689349</v>
      </c>
      <c r="E9" s="61">
        <f t="shared" si="3"/>
        <v>1994.3944652862676</v>
      </c>
      <c r="F9" s="61">
        <f t="shared" si="3"/>
        <v>372736.73828332906</v>
      </c>
      <c r="G9" s="61">
        <f t="shared" si="3"/>
        <v>0</v>
      </c>
      <c r="H9" s="61">
        <f t="shared" si="3"/>
        <v>13215.615933672465</v>
      </c>
      <c r="I9" s="61">
        <f t="shared" si="3"/>
        <v>0</v>
      </c>
    </row>
    <row r="10" spans="2:18">
      <c r="B10" s="17"/>
      <c r="C10" s="61"/>
      <c r="D10" s="61"/>
      <c r="E10" s="61"/>
      <c r="F10" s="61"/>
      <c r="H10" s="61"/>
    </row>
    <row r="11" spans="2:18">
      <c r="B11" s="1" t="s">
        <v>257</v>
      </c>
      <c r="C11" s="18" t="s">
        <v>197</v>
      </c>
      <c r="D11" s="18" t="s">
        <v>2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  <c r="L11" s="18" t="s">
        <v>222</v>
      </c>
    </row>
    <row r="12" spans="2:18">
      <c r="B12" s="17" t="s">
        <v>253</v>
      </c>
      <c r="C12" s="75">
        <f>$L$12*C6/SUM($C$6:$I$7)</f>
        <v>1090611923.6106803</v>
      </c>
      <c r="D12" s="75">
        <f t="shared" ref="D12:I12" si="4">$L$12*D6/SUM($C$6:$I$7)</f>
        <v>324847197.15761006</v>
      </c>
      <c r="E12" s="75">
        <f t="shared" si="4"/>
        <v>104009608454.10545</v>
      </c>
      <c r="F12" s="75">
        <f t="shared" si="4"/>
        <v>59702349812.313583</v>
      </c>
      <c r="G12" s="75">
        <f t="shared" si="4"/>
        <v>6008623191.6070986</v>
      </c>
      <c r="H12" s="75">
        <f t="shared" si="4"/>
        <v>16954302936.575171</v>
      </c>
      <c r="I12" s="75">
        <f t="shared" si="4"/>
        <v>99572330.865680054</v>
      </c>
      <c r="K12" t="s">
        <v>241</v>
      </c>
      <c r="L12" s="78">
        <f>(246980201+16065637)*1000</f>
        <v>263045838000</v>
      </c>
    </row>
    <row r="13" spans="2:18">
      <c r="B13" s="17" t="s">
        <v>254</v>
      </c>
      <c r="C13" s="75">
        <f t="shared" ref="C13:I13" si="5">$L$12*C7/SUM($C$6:$I$7)</f>
        <v>433810498.75421274</v>
      </c>
      <c r="D13" s="75">
        <f t="shared" si="5"/>
        <v>129213812.50931235</v>
      </c>
      <c r="E13" s="75">
        <f t="shared" si="5"/>
        <v>41371691563.14183</v>
      </c>
      <c r="F13" s="75">
        <f t="shared" si="5"/>
        <v>23747682918.35004</v>
      </c>
      <c r="G13" s="75">
        <f t="shared" si="5"/>
        <v>2390037892.6241174</v>
      </c>
      <c r="H13" s="75">
        <f t="shared" si="5"/>
        <v>6743878783.7526093</v>
      </c>
      <c r="I13" s="75">
        <f t="shared" si="5"/>
        <v>39606684.632562131</v>
      </c>
      <c r="L13" s="78"/>
    </row>
    <row r="14" spans="2:18">
      <c r="B14" s="17" t="s">
        <v>255</v>
      </c>
      <c r="C14" s="75">
        <f>$L$14*C8/SUM($C$8:$I$9)</f>
        <v>264291337.68481907</v>
      </c>
      <c r="D14" s="75">
        <f t="shared" ref="D14:I14" si="6">$L$14*D8/SUM($C$8:$I$9)</f>
        <v>23175976.481485195</v>
      </c>
      <c r="E14" s="75">
        <f t="shared" si="6"/>
        <v>314852456.96464747</v>
      </c>
      <c r="F14" s="75">
        <f t="shared" si="6"/>
        <v>58843463463.307358</v>
      </c>
      <c r="G14" s="75">
        <f t="shared" si="6"/>
        <v>0</v>
      </c>
      <c r="H14" s="75">
        <f t="shared" si="6"/>
        <v>2086332076.9498169</v>
      </c>
      <c r="I14" s="75">
        <f t="shared" si="6"/>
        <v>0</v>
      </c>
      <c r="K14" t="s">
        <v>242</v>
      </c>
      <c r="L14" s="78">
        <f>(65018813+3959137)*1000</f>
        <v>68977950000</v>
      </c>
    </row>
    <row r="15" spans="2:18">
      <c r="B15" s="17" t="s">
        <v>256</v>
      </c>
      <c r="C15" s="75">
        <f t="shared" ref="C15:I15" si="7">$L$14*C9/SUM($C$8:$I$9)</f>
        <v>31981179.260207452</v>
      </c>
      <c r="D15" s="75">
        <f t="shared" si="7"/>
        <v>2804462.1699582259</v>
      </c>
      <c r="E15" s="75">
        <f t="shared" si="7"/>
        <v>38099443.420697197</v>
      </c>
      <c r="F15" s="75">
        <f t="shared" si="7"/>
        <v>7120488207.4332008</v>
      </c>
      <c r="G15" s="75">
        <f t="shared" si="7"/>
        <v>0</v>
      </c>
      <c r="H15" s="75">
        <f t="shared" si="7"/>
        <v>252461396.32780564</v>
      </c>
      <c r="I15" s="75">
        <f t="shared" si="7"/>
        <v>0</v>
      </c>
      <c r="L15" s="78"/>
    </row>
    <row r="16" spans="2:18">
      <c r="B16" s="17"/>
      <c r="C16" s="75"/>
      <c r="D16" s="75"/>
      <c r="E16" s="75"/>
      <c r="F16" s="75"/>
      <c r="G16" s="75"/>
      <c r="H16" s="75"/>
      <c r="I16" s="75"/>
      <c r="L16" t="s">
        <v>50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15</v>
      </c>
    </row>
    <row r="17" spans="2:18">
      <c r="B17" s="1" t="s">
        <v>258</v>
      </c>
      <c r="C17" s="18" t="s">
        <v>197</v>
      </c>
      <c r="D17" s="18" t="s">
        <v>2</v>
      </c>
      <c r="E17" s="18" t="s">
        <v>3</v>
      </c>
      <c r="F17" s="18" t="s">
        <v>4</v>
      </c>
      <c r="G17" s="18" t="s">
        <v>5</v>
      </c>
      <c r="H17" s="18" t="s">
        <v>6</v>
      </c>
      <c r="I17" s="18" t="s">
        <v>7</v>
      </c>
      <c r="K17" s="40" t="s">
        <v>258</v>
      </c>
      <c r="L17" s="76" t="s">
        <v>197</v>
      </c>
      <c r="M17" s="76" t="s">
        <v>2</v>
      </c>
      <c r="N17" s="76" t="s">
        <v>3</v>
      </c>
      <c r="O17" s="76" t="s">
        <v>4</v>
      </c>
      <c r="P17" s="76" t="s">
        <v>5</v>
      </c>
      <c r="Q17" s="76" t="s">
        <v>6</v>
      </c>
      <c r="R17" s="76" t="s">
        <v>7</v>
      </c>
    </row>
    <row r="18" spans="2:18">
      <c r="B18" s="17" t="s">
        <v>253</v>
      </c>
      <c r="C18" s="75">
        <f>C12/L18</f>
        <v>199380607.60707137</v>
      </c>
      <c r="D18" s="75">
        <f t="shared" ref="D18:I18" si="8">D12/M18</f>
        <v>36094133.017512232</v>
      </c>
      <c r="E18" s="75">
        <f t="shared" si="8"/>
        <v>8836840140.5357227</v>
      </c>
      <c r="F18" s="75">
        <f t="shared" si="8"/>
        <v>4723287168.6956949</v>
      </c>
      <c r="G18" s="75">
        <f t="shared" si="8"/>
        <v>551249834.09239435</v>
      </c>
      <c r="H18" s="75">
        <f t="shared" si="8"/>
        <v>1883811437.3972411</v>
      </c>
      <c r="I18" s="75">
        <f t="shared" si="8"/>
        <v>1061425.5502151162</v>
      </c>
      <c r="K18" s="77" t="s">
        <v>253</v>
      </c>
      <c r="L18">
        <v>5.47</v>
      </c>
      <c r="M18">
        <f>Q18</f>
        <v>9</v>
      </c>
      <c r="N18">
        <v>11.77</v>
      </c>
      <c r="O18">
        <v>12.64</v>
      </c>
      <c r="P18">
        <v>10.9</v>
      </c>
      <c r="Q18">
        <v>9</v>
      </c>
      <c r="R18">
        <v>93.81</v>
      </c>
    </row>
    <row r="19" spans="2:18">
      <c r="B19" s="17" t="s">
        <v>254</v>
      </c>
      <c r="C19" s="75">
        <f t="shared" ref="C19:I19" si="9">C13/L19</f>
        <v>109817175.40245369</v>
      </c>
      <c r="D19" s="75">
        <f t="shared" si="9"/>
        <v>20158161.077895842</v>
      </c>
      <c r="E19" s="75">
        <f t="shared" si="9"/>
        <v>4867257830.9578629</v>
      </c>
      <c r="F19" s="75">
        <f t="shared" si="9"/>
        <v>2415837529.8423233</v>
      </c>
      <c r="G19" s="75">
        <f t="shared" si="9"/>
        <v>303623809.99660939</v>
      </c>
      <c r="H19" s="75">
        <f t="shared" si="9"/>
        <v>1052087173.7523571</v>
      </c>
      <c r="I19" s="75">
        <f t="shared" si="9"/>
        <v>592794.04780409567</v>
      </c>
      <c r="K19" s="77" t="s">
        <v>254</v>
      </c>
      <c r="L19" s="74">
        <f>L18*P19/P18</f>
        <v>3.9502973661852163</v>
      </c>
      <c r="M19">
        <f t="shared" ref="M19:M21" si="10">Q19</f>
        <v>6.41</v>
      </c>
      <c r="N19">
        <v>8.5</v>
      </c>
      <c r="O19">
        <v>9.83</v>
      </c>
      <c r="P19" s="74">
        <f>P18*N19/N18</f>
        <v>7.8717077315208162</v>
      </c>
      <c r="Q19">
        <v>6.41</v>
      </c>
      <c r="R19" s="74">
        <f>R18*Q19/Q18</f>
        <v>66.813566666666659</v>
      </c>
    </row>
    <row r="20" spans="2:18">
      <c r="B20" s="17" t="s">
        <v>255</v>
      </c>
      <c r="C20" s="75">
        <f t="shared" ref="C20:I20" si="11">C14/L20</f>
        <v>47279309.067051716</v>
      </c>
      <c r="D20" s="75">
        <f t="shared" si="11"/>
        <v>3029539.4093444697</v>
      </c>
      <c r="E20" s="75">
        <f t="shared" si="11"/>
        <v>38822744.385283291</v>
      </c>
      <c r="F20" s="75">
        <f t="shared" si="11"/>
        <v>6354585687.1822205</v>
      </c>
      <c r="G20" s="75">
        <f t="shared" si="11"/>
        <v>0</v>
      </c>
      <c r="H20" s="75">
        <f t="shared" si="11"/>
        <v>272723147.31370157</v>
      </c>
      <c r="I20" s="75">
        <f t="shared" si="11"/>
        <v>0</v>
      </c>
      <c r="K20" s="77" t="s">
        <v>255</v>
      </c>
      <c r="L20">
        <v>5.59</v>
      </c>
      <c r="M20">
        <f t="shared" si="10"/>
        <v>7.65</v>
      </c>
      <c r="N20">
        <v>8.11</v>
      </c>
      <c r="O20">
        <v>9.26</v>
      </c>
      <c r="P20" s="74">
        <f>P18*N20/N18</f>
        <v>7.5105352591333903</v>
      </c>
      <c r="Q20">
        <v>7.65</v>
      </c>
      <c r="R20" s="74">
        <f>R18*Q20/Q18</f>
        <v>79.738500000000002</v>
      </c>
    </row>
    <row r="21" spans="2:18">
      <c r="B21" s="17" t="s">
        <v>256</v>
      </c>
      <c r="C21" s="75">
        <f t="shared" ref="C21:I21" si="12">C15/L21</f>
        <v>7922097.8615730116</v>
      </c>
      <c r="D21" s="75">
        <f t="shared" si="12"/>
        <v>514721.88124405354</v>
      </c>
      <c r="E21" s="75">
        <f t="shared" si="12"/>
        <v>6505120.0270052366</v>
      </c>
      <c r="F21" s="75">
        <f t="shared" si="12"/>
        <v>988763306.02923191</v>
      </c>
      <c r="G21" s="75">
        <f t="shared" si="12"/>
        <v>0</v>
      </c>
      <c r="H21" s="75">
        <f t="shared" si="12"/>
        <v>46335944.999138407</v>
      </c>
      <c r="I21" s="75">
        <f t="shared" si="12"/>
        <v>0</v>
      </c>
      <c r="K21" s="77" t="s">
        <v>256</v>
      </c>
      <c r="L21" s="74">
        <f>L20*P21/P20</f>
        <v>4.0369583687340702</v>
      </c>
      <c r="M21">
        <f t="shared" si="10"/>
        <v>5.4485000000000001</v>
      </c>
      <c r="N21" s="74">
        <f>N20*N19/N18</f>
        <v>5.8568394222599833</v>
      </c>
      <c r="O21" s="74">
        <f>O20*O19/O18</f>
        <v>7.2014082278481011</v>
      </c>
      <c r="P21" s="74">
        <f>P20*P19/P18</f>
        <v>5.4239209602917438</v>
      </c>
      <c r="Q21" s="74">
        <f>Q20*Q19/Q18</f>
        <v>5.4485000000000001</v>
      </c>
      <c r="R21" s="74">
        <f>R20*R19/R18</f>
        <v>56.791531666666657</v>
      </c>
    </row>
    <row r="22" spans="2:18">
      <c r="B22" s="17"/>
      <c r="C22" s="75"/>
      <c r="D22" s="75"/>
      <c r="E22" s="75"/>
      <c r="F22" s="75"/>
      <c r="G22" s="75"/>
      <c r="H22" s="75"/>
      <c r="I22" s="75"/>
      <c r="L22" t="s">
        <v>261</v>
      </c>
      <c r="M22" t="s">
        <v>262</v>
      </c>
      <c r="N22" t="s">
        <v>262</v>
      </c>
      <c r="O22" t="s">
        <v>262</v>
      </c>
      <c r="P22" t="s">
        <v>262</v>
      </c>
      <c r="Q22" t="s">
        <v>262</v>
      </c>
      <c r="R22" t="s">
        <v>263</v>
      </c>
    </row>
    <row r="23" spans="2:18">
      <c r="B23" s="1" t="s">
        <v>260</v>
      </c>
      <c r="C23" s="18" t="s">
        <v>197</v>
      </c>
      <c r="D23" s="18" t="s">
        <v>2</v>
      </c>
      <c r="E23" s="18" t="s">
        <v>3</v>
      </c>
      <c r="F23" s="18" t="s">
        <v>4</v>
      </c>
      <c r="G23" s="18" t="s">
        <v>5</v>
      </c>
      <c r="H23" s="18" t="s">
        <v>6</v>
      </c>
      <c r="I23" s="18" t="s">
        <v>7</v>
      </c>
      <c r="K23" s="40" t="s">
        <v>258</v>
      </c>
      <c r="L23" s="76" t="s">
        <v>197</v>
      </c>
      <c r="M23" s="76" t="s">
        <v>2</v>
      </c>
      <c r="N23" s="76" t="s">
        <v>3</v>
      </c>
      <c r="O23" s="76" t="s">
        <v>4</v>
      </c>
      <c r="P23" s="76" t="s">
        <v>5</v>
      </c>
      <c r="Q23" s="76" t="s">
        <v>6</v>
      </c>
      <c r="R23" s="76" t="s">
        <v>7</v>
      </c>
    </row>
    <row r="24" spans="2:18">
      <c r="B24" s="17" t="s">
        <v>253</v>
      </c>
      <c r="C24" s="75">
        <f>C18*L24</f>
        <v>1914053833.0278852</v>
      </c>
      <c r="D24" s="75">
        <f t="shared" ref="C24:I27" si="13">D18*M24</f>
        <v>1010635724.4903425</v>
      </c>
      <c r="E24" s="75">
        <f t="shared" si="13"/>
        <v>288964672595.51819</v>
      </c>
      <c r="F24" s="75">
        <f t="shared" si="13"/>
        <v>178540254976.69727</v>
      </c>
      <c r="G24" s="75">
        <f t="shared" si="13"/>
        <v>18025869574.821297</v>
      </c>
      <c r="H24" s="75">
        <f t="shared" si="13"/>
        <v>45776617928.75296</v>
      </c>
      <c r="I24" s="75">
        <f t="shared" si="13"/>
        <v>150616285.57552499</v>
      </c>
      <c r="K24" s="77" t="s">
        <v>253</v>
      </c>
      <c r="L24">
        <v>9.6</v>
      </c>
      <c r="M24">
        <v>28</v>
      </c>
      <c r="N24">
        <v>32.700000000000003</v>
      </c>
      <c r="O24">
        <v>37.799999999999997</v>
      </c>
      <c r="P24">
        <v>32.700000000000003</v>
      </c>
      <c r="Q24">
        <v>24.3</v>
      </c>
      <c r="R24">
        <v>141.9</v>
      </c>
    </row>
    <row r="25" spans="2:18">
      <c r="B25" s="17" t="s">
        <v>254</v>
      </c>
      <c r="C25" s="75">
        <f t="shared" si="13"/>
        <v>1054244883.8635554</v>
      </c>
      <c r="D25" s="75">
        <f t="shared" si="13"/>
        <v>564428510.18108356</v>
      </c>
      <c r="E25" s="75">
        <f t="shared" si="13"/>
        <v>159159331072.32214</v>
      </c>
      <c r="F25" s="75">
        <f t="shared" si="13"/>
        <v>91318658628.03981</v>
      </c>
      <c r="G25" s="75">
        <f t="shared" si="13"/>
        <v>9928498586.8891277</v>
      </c>
      <c r="H25" s="75">
        <f t="shared" si="13"/>
        <v>25565718322.182278</v>
      </c>
      <c r="I25" s="75">
        <f t="shared" si="13"/>
        <v>84117475.383401185</v>
      </c>
      <c r="K25" s="77" t="s">
        <v>254</v>
      </c>
      <c r="L25">
        <v>9.6</v>
      </c>
      <c r="M25">
        <v>28</v>
      </c>
      <c r="N25">
        <v>32.700000000000003</v>
      </c>
      <c r="O25">
        <v>37.799999999999997</v>
      </c>
      <c r="P25">
        <v>32.700000000000003</v>
      </c>
      <c r="Q25">
        <v>24.3</v>
      </c>
      <c r="R25">
        <v>141.9</v>
      </c>
    </row>
    <row r="26" spans="2:18">
      <c r="B26" s="17" t="s">
        <v>255</v>
      </c>
      <c r="C26" s="75">
        <f t="shared" si="13"/>
        <v>453881367.04369646</v>
      </c>
      <c r="D26" s="75">
        <f t="shared" si="13"/>
        <v>84827103.461645156</v>
      </c>
      <c r="E26" s="75">
        <f t="shared" si="13"/>
        <v>1269503741.3987637</v>
      </c>
      <c r="F26" s="75">
        <f t="shared" si="13"/>
        <v>240203338975.48792</v>
      </c>
      <c r="G26" s="75">
        <f t="shared" si="13"/>
        <v>0</v>
      </c>
      <c r="H26" s="75">
        <f t="shared" si="13"/>
        <v>6627172479.7229481</v>
      </c>
      <c r="I26" s="75">
        <f t="shared" si="13"/>
        <v>0</v>
      </c>
      <c r="K26" s="77" t="s">
        <v>255</v>
      </c>
      <c r="L26">
        <v>9.6</v>
      </c>
      <c r="M26">
        <v>28</v>
      </c>
      <c r="N26">
        <v>32.700000000000003</v>
      </c>
      <c r="O26">
        <v>37.799999999999997</v>
      </c>
      <c r="P26">
        <v>32.700000000000003</v>
      </c>
      <c r="Q26">
        <v>24.3</v>
      </c>
      <c r="R26">
        <v>141.9</v>
      </c>
    </row>
    <row r="27" spans="2:18">
      <c r="B27" s="17" t="s">
        <v>256</v>
      </c>
      <c r="C27" s="75">
        <f t="shared" si="13"/>
        <v>76052139.471100911</v>
      </c>
      <c r="D27" s="75">
        <f t="shared" si="13"/>
        <v>14412212.674833499</v>
      </c>
      <c r="E27" s="75">
        <f t="shared" si="13"/>
        <v>212717424.88307124</v>
      </c>
      <c r="F27" s="75">
        <f t="shared" si="13"/>
        <v>37375252967.904961</v>
      </c>
      <c r="G27" s="75">
        <f t="shared" si="13"/>
        <v>0</v>
      </c>
      <c r="H27" s="75">
        <f t="shared" si="13"/>
        <v>1125963463.4790633</v>
      </c>
      <c r="I27" s="75">
        <f t="shared" si="13"/>
        <v>0</v>
      </c>
      <c r="K27" s="77" t="s">
        <v>256</v>
      </c>
      <c r="L27">
        <v>9.6</v>
      </c>
      <c r="M27">
        <v>28</v>
      </c>
      <c r="N27">
        <v>32.700000000000003</v>
      </c>
      <c r="O27">
        <v>37.799999999999997</v>
      </c>
      <c r="P27">
        <v>32.700000000000003</v>
      </c>
      <c r="Q27">
        <v>24.3</v>
      </c>
      <c r="R27">
        <v>141.9</v>
      </c>
    </row>
    <row r="28" spans="2:18">
      <c r="B28" s="17"/>
      <c r="C28" s="75"/>
      <c r="D28" s="75"/>
      <c r="E28" s="75"/>
      <c r="F28" s="75"/>
      <c r="G28" s="75"/>
      <c r="H28" s="75"/>
      <c r="I28" s="75"/>
      <c r="K28" s="77"/>
    </row>
    <row r="29" spans="2:18">
      <c r="B29" s="1" t="s">
        <v>259</v>
      </c>
      <c r="C29" s="18" t="s">
        <v>197</v>
      </c>
      <c r="D29" s="18" t="s">
        <v>2</v>
      </c>
      <c r="E29" s="18" t="s">
        <v>3</v>
      </c>
      <c r="F29" s="18" t="s">
        <v>4</v>
      </c>
      <c r="G29" s="18" t="s">
        <v>5</v>
      </c>
      <c r="H29" s="18" t="s">
        <v>6</v>
      </c>
      <c r="I29" s="18" t="s">
        <v>7</v>
      </c>
      <c r="K29" s="77" t="s">
        <v>264</v>
      </c>
    </row>
    <row r="30" spans="2:18">
      <c r="B30" s="17" t="s">
        <v>253</v>
      </c>
      <c r="C30" s="75">
        <f>C24/10^6*($K$31/$K$30)</f>
        <v>2375.3367823969284</v>
      </c>
      <c r="D30" s="75">
        <f t="shared" ref="D30:I30" si="14">D24/10^6*($K$31/$K$30)</f>
        <v>1254.196809182067</v>
      </c>
      <c r="E30" s="75">
        <f t="shared" si="14"/>
        <v>358604.5511288502</v>
      </c>
      <c r="F30" s="75">
        <f t="shared" si="14"/>
        <v>221568.08103656754</v>
      </c>
      <c r="G30" s="75">
        <f t="shared" si="14"/>
        <v>22370.066242091376</v>
      </c>
      <c r="H30" s="75">
        <f t="shared" si="14"/>
        <v>56808.68660203115</v>
      </c>
      <c r="I30" s="75">
        <f t="shared" si="14"/>
        <v>186.9144937212078</v>
      </c>
      <c r="K30" s="80">
        <f>SUM(C24:I27)</f>
        <v>1109500840273.2727</v>
      </c>
    </row>
    <row r="31" spans="2:18">
      <c r="B31" s="17" t="s">
        <v>254</v>
      </c>
      <c r="C31" s="75">
        <f t="shared" ref="C31:I31" si="15">C25/10^6*($K$31/$K$30)</f>
        <v>1308.3156842738595</v>
      </c>
      <c r="D31" s="75">
        <f t="shared" si="15"/>
        <v>700.45459439650699</v>
      </c>
      <c r="E31" s="75">
        <f t="shared" si="15"/>
        <v>197516.39522056709</v>
      </c>
      <c r="F31" s="75">
        <f t="shared" si="15"/>
        <v>113326.26335550481</v>
      </c>
      <c r="G31" s="75">
        <f t="shared" si="15"/>
        <v>12321.245871181349</v>
      </c>
      <c r="H31" s="75">
        <f t="shared" si="15"/>
        <v>31727.002684670013</v>
      </c>
      <c r="I31" s="75">
        <f t="shared" si="15"/>
        <v>104.38961008974404</v>
      </c>
      <c r="K31" s="79">
        <v>1376888210000</v>
      </c>
    </row>
    <row r="32" spans="2:18">
      <c r="B32" s="17" t="s">
        <v>255</v>
      </c>
      <c r="C32" s="75">
        <f t="shared" ref="C32:I32" si="16">C26/10^6*($K$31/$K$30)</f>
        <v>563.26582219372006</v>
      </c>
      <c r="D32" s="75">
        <f t="shared" si="16"/>
        <v>105.27025704281748</v>
      </c>
      <c r="E32" s="75">
        <f t="shared" si="16"/>
        <v>1575.4514738829027</v>
      </c>
      <c r="F32" s="75">
        <f t="shared" si="16"/>
        <v>298091.83862945286</v>
      </c>
      <c r="G32" s="75">
        <f t="shared" si="16"/>
        <v>0</v>
      </c>
      <c r="H32" s="75">
        <f t="shared" si="16"/>
        <v>8224.307113385792</v>
      </c>
      <c r="I32" s="75">
        <f t="shared" si="16"/>
        <v>0</v>
      </c>
    </row>
    <row r="33" spans="2:11">
      <c r="B33" s="17" t="s">
        <v>256</v>
      </c>
      <c r="C33" s="75">
        <f t="shared" ref="C33:I33" si="17">C27/10^6*($K$31/$K$30)</f>
        <v>94.380545180337904</v>
      </c>
      <c r="D33" s="75">
        <f t="shared" si="17"/>
        <v>17.885525627094779</v>
      </c>
      <c r="E33" s="75">
        <f t="shared" si="17"/>
        <v>263.98187703122636</v>
      </c>
      <c r="F33" s="75">
        <f t="shared" si="17"/>
        <v>46382.610349894596</v>
      </c>
      <c r="G33" s="75">
        <f t="shared" si="17"/>
        <v>0</v>
      </c>
      <c r="H33" s="75">
        <f t="shared" si="17"/>
        <v>1397.3182907849252</v>
      </c>
      <c r="I33" s="75">
        <f t="shared" si="17"/>
        <v>0</v>
      </c>
    </row>
    <row r="34" spans="2:11">
      <c r="B34" s="17"/>
      <c r="C34" s="75"/>
      <c r="D34" s="75"/>
      <c r="E34" s="75"/>
      <c r="F34" s="75"/>
      <c r="G34" s="75"/>
      <c r="H34" s="75"/>
      <c r="I34" s="75"/>
    </row>
    <row r="35" spans="2:11">
      <c r="B35" s="1" t="s">
        <v>265</v>
      </c>
      <c r="C35" s="18" t="s">
        <v>197</v>
      </c>
      <c r="D35" s="18" t="s">
        <v>2</v>
      </c>
      <c r="E35" s="18" t="s">
        <v>3</v>
      </c>
      <c r="F35" s="18" t="s">
        <v>4</v>
      </c>
      <c r="G35" s="18" t="s">
        <v>5</v>
      </c>
      <c r="H35" s="18" t="s">
        <v>6</v>
      </c>
      <c r="I35" s="18" t="s">
        <v>7</v>
      </c>
    </row>
    <row r="36" spans="2:11">
      <c r="B36" s="17" t="s">
        <v>253</v>
      </c>
      <c r="C36" s="78">
        <f>C30*10^12/About!$C$48</f>
        <v>2251376018801.7065</v>
      </c>
      <c r="D36" s="78">
        <f>D30*10^12/About!$C$48</f>
        <v>1188744535080.533</v>
      </c>
      <c r="E36" s="78">
        <f>E30*10^12/About!$C$48</f>
        <v>339890196888186.63</v>
      </c>
      <c r="F36" s="78">
        <f>F30*10^12/About!$C$48</f>
        <v>210005194999874.47</v>
      </c>
      <c r="G36" s="78">
        <f>G30*10^12/About!$C$48</f>
        <v>21202648420081.68</v>
      </c>
      <c r="H36" s="78">
        <f>H30*10^12/About!$C$48</f>
        <v>53844034085294.82</v>
      </c>
      <c r="I36" s="78">
        <f>I30*10^12/About!$C$48</f>
        <v>177160060774.93964</v>
      </c>
      <c r="K36" s="78">
        <f>SUM(C36:I36)</f>
        <v>628559355008094.88</v>
      </c>
    </row>
    <row r="37" spans="2:11">
      <c r="B37" s="17" t="s">
        <v>254</v>
      </c>
      <c r="C37" s="78">
        <f>C31*10^12/About!$C$48</f>
        <v>1240039129787.7463</v>
      </c>
      <c r="D37" s="78">
        <f>D31*10^12/About!$C$48</f>
        <v>663900246807.29724</v>
      </c>
      <c r="E37" s="78">
        <f>E31*10^12/About!$C$48</f>
        <v>187208685023190.25</v>
      </c>
      <c r="F37" s="78">
        <f>F31*10^12/About!$C$48</f>
        <v>107412150356856.31</v>
      </c>
      <c r="G37" s="78">
        <f>G31*10^12/About!$C$48</f>
        <v>11678241873619.84</v>
      </c>
      <c r="H37" s="78">
        <f>H31*10^12/About!$C$48</f>
        <v>30071278111832.516</v>
      </c>
      <c r="I37" s="78">
        <f>I31*10^12/About!$C$48</f>
        <v>98941870689.576004</v>
      </c>
    </row>
    <row r="38" spans="2:11">
      <c r="B38" s="17" t="s">
        <v>255</v>
      </c>
      <c r="C38" s="78">
        <f>C32*10^12/About!$C$48</f>
        <v>533870890938.63861</v>
      </c>
      <c r="D38" s="78">
        <f>D32*10^12/About!$C$48</f>
        <v>99776559667.523636</v>
      </c>
      <c r="E38" s="78">
        <f>E32*10^12/About!$C$48</f>
        <v>1493234009329.2351</v>
      </c>
      <c r="F38" s="78">
        <f>F32*10^12/About!$C$48</f>
        <v>282535437443797.38</v>
      </c>
      <c r="G38" s="78">
        <f>G32*10^12/About!$C$48</f>
        <v>0</v>
      </c>
      <c r="H38" s="78">
        <f>H32*10^12/About!$C$48</f>
        <v>7795108442539.5645</v>
      </c>
      <c r="I38" s="78">
        <f>I32*10^12/About!$C$48</f>
        <v>0</v>
      </c>
    </row>
    <row r="39" spans="2:11">
      <c r="B39" s="17" t="s">
        <v>256</v>
      </c>
      <c r="C39" s="78">
        <f>C33*10^12/About!$C$48</f>
        <v>89455144902.032028</v>
      </c>
      <c r="D39" s="78">
        <f>D33*10^12/About!$C$48</f>
        <v>16952140757.013609</v>
      </c>
      <c r="E39" s="78">
        <f>E33*10^12/About!$C$48</f>
        <v>250205558955.15552</v>
      </c>
      <c r="F39" s="78">
        <f>F33*10^12/About!$C$48</f>
        <v>43962059361452.992</v>
      </c>
      <c r="G39" s="78">
        <f>G33*10^12/About!$C$48</f>
        <v>0</v>
      </c>
      <c r="H39" s="78">
        <f>H33*10^12/About!$C$48</f>
        <v>1324396992384.2485</v>
      </c>
      <c r="I39" s="78">
        <f>I33*10^12/About!$C$48</f>
        <v>0</v>
      </c>
    </row>
    <row r="40" spans="2:11">
      <c r="B40" s="17"/>
      <c r="C40" s="78"/>
      <c r="D40" s="78"/>
      <c r="E40" s="78"/>
      <c r="F40" s="78"/>
      <c r="G40" s="78"/>
      <c r="H40" s="78"/>
      <c r="I40" s="78"/>
    </row>
    <row r="41" spans="2:11">
      <c r="B41" s="1" t="s">
        <v>266</v>
      </c>
      <c r="C41" s="18" t="s">
        <v>197</v>
      </c>
      <c r="D41" s="18" t="s">
        <v>2</v>
      </c>
      <c r="E41" s="18" t="s">
        <v>3</v>
      </c>
      <c r="F41" s="18" t="s">
        <v>4</v>
      </c>
      <c r="G41" s="18" t="s">
        <v>5</v>
      </c>
      <c r="H41" s="18" t="s">
        <v>6</v>
      </c>
      <c r="I41" s="18" t="s">
        <v>7</v>
      </c>
    </row>
    <row r="42" spans="2:11">
      <c r="B42" s="17" t="s">
        <v>253</v>
      </c>
      <c r="C42" s="51">
        <f>IFERROR(Total_CargoDistance!B2/Road!C36, 0)</f>
        <v>3.0396698208103967E-4</v>
      </c>
      <c r="D42" s="51">
        <f>IFERROR(Total_CargoDistance!C2/Road!D36, 0)</f>
        <v>2.3957201310558667E-4</v>
      </c>
      <c r="E42" s="51">
        <f>IFERROR(Total_CargoDistance!D2/Road!E36, 0)</f>
        <v>2.4836534211036528E-4</v>
      </c>
      <c r="F42" s="51">
        <f>IFERROR(Total_CargoDistance!E2/Road!F36, 0)</f>
        <v>2.3887516512595359E-4</v>
      </c>
      <c r="G42" s="51">
        <f>IFERROR(Total_CargoDistance!F2/Road!G36, 0)</f>
        <v>1.8402941893909386E-4</v>
      </c>
      <c r="H42" s="51">
        <f>IFERROR(Total_CargoDistance!G2/Road!H36, 0)</f>
        <v>2.6963351337436545E-4</v>
      </c>
      <c r="I42" s="51">
        <f>IFERROR(Total_CargoDistance!H2/Road!I36, 0)</f>
        <v>2.212283607775526E-4</v>
      </c>
    </row>
    <row r="43" spans="2:11">
      <c r="B43" s="17" t="s">
        <v>254</v>
      </c>
      <c r="C43" s="51">
        <f>IFERROR(Total_CargoDistance!B3/Road!C37, 0)</f>
        <v>2.7692774003548483E-3</v>
      </c>
      <c r="D43" s="51">
        <f>IFERROR(Total_CargoDistance!C3/Road!D37, 0)</f>
        <v>2.141719453609167E-3</v>
      </c>
      <c r="E43" s="51">
        <f>IFERROR(Total_CargoDistance!D3/Road!E37, 0)</f>
        <v>2.2513573503928309E-3</v>
      </c>
      <c r="F43" s="51">
        <f>IFERROR(Total_CargoDistance!E3/Road!F37, 0)</f>
        <v>2.3317845655879865E-3</v>
      </c>
      <c r="G43" s="51">
        <f>IFERROR(Total_CargoDistance!F3/Road!G37, 0)</f>
        <v>1.668171498875807E-3</v>
      </c>
      <c r="H43" s="51">
        <f>IFERROR(Total_CargoDistance!G3/Road!H37, 0)</f>
        <v>2.4104624469818738E-3</v>
      </c>
      <c r="I43" s="51">
        <f>IFERROR(Total_CargoDistance!H3/Road!I37, 0)</f>
        <v>1.9777313627970783E-3</v>
      </c>
    </row>
    <row r="44" spans="2:11">
      <c r="B44" s="17" t="s">
        <v>255</v>
      </c>
      <c r="C44" s="51">
        <f>IFERROR(Total_CargoDistance!B10/Road!C38, 0)</f>
        <v>1.9185271653600656E-5</v>
      </c>
      <c r="D44" s="51">
        <f>IFERROR(Total_CargoDistance!C10/Road!D38, 0)</f>
        <v>1.3762562068887589E-4</v>
      </c>
      <c r="E44" s="51">
        <f>IFERROR(Total_CargoDistance!D10/Road!E38, 0)</f>
        <v>7.4066882935860471E-5</v>
      </c>
      <c r="F44" s="51">
        <f>IFERROR(Total_CargoDistance!E10/Road!F38, 0)</f>
        <v>1.0749560153660953E-4</v>
      </c>
      <c r="G44" s="51">
        <f>IFERROR(Total_CargoDistance!F10/Road!G38, 0)</f>
        <v>0</v>
      </c>
      <c r="H44" s="51">
        <f>IFERROR(Total_CargoDistance!G10/Road!H38, 0)</f>
        <v>1.3753680882406556E-4</v>
      </c>
      <c r="I44" s="51">
        <f>IFERROR(Total_CargoDistance!H10/Road!I38, 0)</f>
        <v>0</v>
      </c>
    </row>
    <row r="45" spans="2:11">
      <c r="B45" s="17" t="s">
        <v>256</v>
      </c>
      <c r="C45" s="51">
        <f>IFERROR(Total_CargoDistance!B11/Road!C39, 0)</f>
        <v>1.5005628221864591E-3</v>
      </c>
      <c r="D45" s="51">
        <f>IFERROR(Total_CargoDistance!C11/Road!D39, 0)</f>
        <v>0</v>
      </c>
      <c r="E45" s="51">
        <f>IFERROR(Total_CargoDistance!D11/Road!E39, 0)</f>
        <v>5.7930902879829681E-3</v>
      </c>
      <c r="F45" s="51">
        <f>IFERROR(Total_CargoDistance!E11/Road!F39, 0)</f>
        <v>9.0540086396237816E-3</v>
      </c>
      <c r="G45" s="51">
        <f>IFERROR(Total_CargoDistance!F11/Road!G39, 0)</f>
        <v>0</v>
      </c>
      <c r="H45" s="51">
        <f>IFERROR(Total_CargoDistance!G11/Road!H39, 0)</f>
        <v>1.0609092351245585E-2</v>
      </c>
      <c r="I45" s="51">
        <f>IFERROR(Total_CargoDistance!H11/Road!I39, 0)</f>
        <v>0</v>
      </c>
    </row>
    <row r="48" spans="2:11">
      <c r="B48" s="52" t="s">
        <v>22</v>
      </c>
      <c r="C48" s="52" t="s">
        <v>24</v>
      </c>
      <c r="D48" s="52"/>
      <c r="E48" s="53" t="s">
        <v>25</v>
      </c>
    </row>
    <row r="49" spans="2:5">
      <c r="B49" s="52"/>
      <c r="C49" s="52" t="s">
        <v>26</v>
      </c>
      <c r="D49" s="52" t="s">
        <v>23</v>
      </c>
      <c r="E49" s="54"/>
    </row>
    <row r="50" spans="2:5">
      <c r="B50" s="55" t="s">
        <v>18</v>
      </c>
      <c r="C50" s="55"/>
      <c r="D50" s="56"/>
      <c r="E50" s="57"/>
    </row>
    <row r="51" spans="2:5">
      <c r="B51" s="56"/>
      <c r="C51" s="56"/>
      <c r="D51" s="56"/>
      <c r="E51" s="57"/>
    </row>
    <row r="52" spans="2:5">
      <c r="B52" s="56"/>
      <c r="C52" s="56" t="s">
        <v>27</v>
      </c>
      <c r="D52" s="56" t="s">
        <v>28</v>
      </c>
      <c r="E52" s="58">
        <v>10982274</v>
      </c>
    </row>
    <row r="53" spans="2:5">
      <c r="B53" s="56"/>
      <c r="C53" s="56"/>
      <c r="D53" s="56" t="s">
        <v>29</v>
      </c>
      <c r="E53" s="58">
        <v>404842</v>
      </c>
    </row>
    <row r="54" spans="2:5">
      <c r="B54" s="56"/>
      <c r="C54" s="56"/>
      <c r="D54" s="56" t="s">
        <v>25</v>
      </c>
      <c r="E54" s="58">
        <v>11387116</v>
      </c>
    </row>
    <row r="55" spans="2:5">
      <c r="B55" s="56"/>
      <c r="C55" s="56" t="s">
        <v>30</v>
      </c>
      <c r="D55" s="56" t="s">
        <v>28</v>
      </c>
      <c r="E55" s="58">
        <v>4804</v>
      </c>
    </row>
    <row r="56" spans="2:5">
      <c r="B56" s="56"/>
      <c r="C56" s="56"/>
      <c r="D56" s="56" t="s">
        <v>29</v>
      </c>
      <c r="E56" s="58">
        <v>88</v>
      </c>
    </row>
    <row r="57" spans="2:5">
      <c r="B57" s="56"/>
      <c r="C57" s="56"/>
      <c r="D57" s="56" t="s">
        <v>25</v>
      </c>
      <c r="E57" s="58">
        <v>4892</v>
      </c>
    </row>
    <row r="58" spans="2:5">
      <c r="B58" s="56"/>
      <c r="C58" s="56" t="s">
        <v>31</v>
      </c>
      <c r="D58" s="56" t="s">
        <v>28</v>
      </c>
      <c r="E58" s="58">
        <v>18380</v>
      </c>
    </row>
    <row r="59" spans="2:5">
      <c r="B59" s="56"/>
      <c r="C59" s="56"/>
      <c r="D59" s="56" t="s">
        <v>29</v>
      </c>
      <c r="E59" s="58">
        <v>19</v>
      </c>
    </row>
    <row r="60" spans="2:5">
      <c r="B60" s="56"/>
      <c r="C60" s="56"/>
      <c r="D60" s="56" t="s">
        <v>25</v>
      </c>
      <c r="E60" s="58">
        <v>18399</v>
      </c>
    </row>
    <row r="61" spans="2:5">
      <c r="B61" s="56"/>
      <c r="C61" s="56" t="s">
        <v>32</v>
      </c>
      <c r="D61" s="56" t="s">
        <v>28</v>
      </c>
      <c r="E61" s="58">
        <v>64</v>
      </c>
    </row>
    <row r="62" spans="2:5">
      <c r="B62" s="56"/>
      <c r="C62" s="56"/>
      <c r="D62" s="56" t="s">
        <v>29</v>
      </c>
      <c r="E62" s="58">
        <v>13</v>
      </c>
    </row>
    <row r="63" spans="2:5">
      <c r="B63" s="56"/>
      <c r="C63" s="56"/>
      <c r="D63" s="56" t="s">
        <v>25</v>
      </c>
      <c r="E63" s="58">
        <v>77</v>
      </c>
    </row>
    <row r="64" spans="2:5">
      <c r="B64" s="56"/>
      <c r="C64" s="56" t="s">
        <v>33</v>
      </c>
      <c r="D64" s="56" t="s">
        <v>28</v>
      </c>
      <c r="E64" s="58">
        <v>11005522</v>
      </c>
    </row>
    <row r="65" spans="2:5">
      <c r="B65" s="56"/>
      <c r="C65" s="56"/>
      <c r="D65" s="56" t="s">
        <v>29</v>
      </c>
      <c r="E65" s="58">
        <v>404962</v>
      </c>
    </row>
    <row r="66" spans="2:5">
      <c r="B66" s="56"/>
      <c r="C66" s="56"/>
      <c r="D66" s="56" t="s">
        <v>25</v>
      </c>
      <c r="E66" s="58">
        <v>11410484</v>
      </c>
    </row>
    <row r="67" spans="2:5">
      <c r="B67" s="55" t="s">
        <v>20</v>
      </c>
      <c r="C67" s="55"/>
      <c r="D67" s="56"/>
      <c r="E67" s="57"/>
    </row>
    <row r="68" spans="2:5">
      <c r="B68" s="56"/>
      <c r="C68" s="56"/>
      <c r="D68" s="56"/>
      <c r="E68" s="57"/>
    </row>
    <row r="69" spans="2:5">
      <c r="B69" s="56"/>
      <c r="C69" s="56" t="s">
        <v>27</v>
      </c>
      <c r="D69" s="56" t="s">
        <v>28</v>
      </c>
      <c r="E69" s="58">
        <v>5594558</v>
      </c>
    </row>
    <row r="70" spans="2:5">
      <c r="B70" s="56"/>
      <c r="C70" s="56"/>
      <c r="D70" s="56" t="s">
        <v>29</v>
      </c>
      <c r="E70" s="58">
        <v>281363</v>
      </c>
    </row>
    <row r="71" spans="2:5">
      <c r="B71" s="56"/>
      <c r="C71" s="56"/>
      <c r="D71" s="56" t="s">
        <v>25</v>
      </c>
      <c r="E71" s="58">
        <v>5875921</v>
      </c>
    </row>
    <row r="72" spans="2:5">
      <c r="B72" s="56"/>
      <c r="C72" s="56" t="s">
        <v>30</v>
      </c>
      <c r="D72" s="56" t="s">
        <v>28</v>
      </c>
      <c r="E72" s="58">
        <v>575973</v>
      </c>
    </row>
    <row r="73" spans="2:5">
      <c r="B73" s="56"/>
      <c r="C73" s="56"/>
      <c r="D73" s="56" t="s">
        <v>29</v>
      </c>
      <c r="E73" s="58">
        <v>87210</v>
      </c>
    </row>
    <row r="74" spans="2:5">
      <c r="B74" s="56"/>
      <c r="C74" s="56"/>
      <c r="D74" s="56" t="s">
        <v>25</v>
      </c>
      <c r="E74" s="58">
        <v>663183</v>
      </c>
    </row>
    <row r="75" spans="2:5">
      <c r="B75" s="56"/>
      <c r="C75" s="56" t="s">
        <v>31</v>
      </c>
      <c r="D75" s="56" t="s">
        <v>28</v>
      </c>
      <c r="E75" s="58">
        <v>2999129</v>
      </c>
    </row>
    <row r="76" spans="2:5">
      <c r="B76" s="56"/>
      <c r="C76" s="56"/>
      <c r="D76" s="56" t="s">
        <v>29</v>
      </c>
      <c r="E76" s="58">
        <v>352501</v>
      </c>
    </row>
    <row r="77" spans="2:5">
      <c r="B77" s="56"/>
      <c r="C77" s="56"/>
      <c r="D77" s="56" t="s">
        <v>25</v>
      </c>
      <c r="E77" s="58">
        <v>3351630</v>
      </c>
    </row>
    <row r="78" spans="2:5">
      <c r="B78" s="56"/>
      <c r="C78" s="56" t="s">
        <v>32</v>
      </c>
      <c r="D78" s="56" t="s">
        <v>28</v>
      </c>
      <c r="E78" s="58">
        <v>37636</v>
      </c>
    </row>
    <row r="79" spans="2:5">
      <c r="B79" s="56"/>
      <c r="C79" s="56"/>
      <c r="D79" s="56" t="s">
        <v>29</v>
      </c>
      <c r="E79" s="58">
        <v>63754</v>
      </c>
    </row>
    <row r="80" spans="2:5">
      <c r="B80" s="56"/>
      <c r="C80" s="56"/>
      <c r="D80" s="56" t="s">
        <v>25</v>
      </c>
      <c r="E80" s="58">
        <v>101390</v>
      </c>
    </row>
    <row r="81" spans="2:5">
      <c r="B81" s="56"/>
      <c r="C81" s="56" t="s">
        <v>33</v>
      </c>
      <c r="D81" s="56" t="s">
        <v>28</v>
      </c>
      <c r="E81" s="58">
        <v>9207296</v>
      </c>
    </row>
    <row r="82" spans="2:5">
      <c r="B82" s="56"/>
      <c r="C82" s="56"/>
      <c r="D82" s="56" t="s">
        <v>29</v>
      </c>
      <c r="E82" s="58">
        <v>784828</v>
      </c>
    </row>
    <row r="83" spans="2:5">
      <c r="B83" s="56"/>
      <c r="C83" s="56"/>
      <c r="D83" s="56" t="s">
        <v>25</v>
      </c>
      <c r="E83" s="58">
        <v>9992124</v>
      </c>
    </row>
    <row r="84" spans="2:5">
      <c r="B84" s="55" t="s">
        <v>34</v>
      </c>
      <c r="C84" s="55"/>
      <c r="D84" s="56"/>
      <c r="E84" s="57"/>
    </row>
    <row r="85" spans="2:5">
      <c r="B85" s="56"/>
      <c r="C85" s="56"/>
      <c r="D85" s="56"/>
      <c r="E85" s="57"/>
    </row>
    <row r="86" spans="2:5">
      <c r="B86" s="56"/>
      <c r="C86" s="56" t="s">
        <v>27</v>
      </c>
      <c r="D86" s="56" t="s">
        <v>28</v>
      </c>
      <c r="E86" s="58">
        <v>1397560</v>
      </c>
    </row>
    <row r="87" spans="2:5">
      <c r="B87" s="56"/>
      <c r="C87" s="56"/>
      <c r="D87" s="56" t="s">
        <v>29</v>
      </c>
      <c r="E87" s="58">
        <v>391807</v>
      </c>
    </row>
    <row r="88" spans="2:5">
      <c r="B88" s="56"/>
      <c r="C88" s="56"/>
      <c r="D88" s="56" t="s">
        <v>25</v>
      </c>
      <c r="E88" s="58">
        <v>1789367</v>
      </c>
    </row>
    <row r="89" spans="2:5">
      <c r="B89" s="56"/>
      <c r="C89" s="56" t="s">
        <v>30</v>
      </c>
      <c r="D89" s="56" t="s">
        <v>28</v>
      </c>
      <c r="E89" s="58">
        <v>66385</v>
      </c>
    </row>
    <row r="90" spans="2:5">
      <c r="B90" s="56"/>
      <c r="C90" s="56"/>
      <c r="D90" s="56" t="s">
        <v>29</v>
      </c>
      <c r="E90" s="58">
        <v>1226</v>
      </c>
    </row>
    <row r="91" spans="2:5">
      <c r="B91" s="56"/>
      <c r="C91" s="56"/>
      <c r="D91" s="56" t="s">
        <v>25</v>
      </c>
      <c r="E91" s="58">
        <v>67611</v>
      </c>
    </row>
    <row r="92" spans="2:5">
      <c r="B92" s="56"/>
      <c r="C92" s="56" t="s">
        <v>31</v>
      </c>
      <c r="D92" s="56" t="s">
        <v>28</v>
      </c>
      <c r="E92" s="58">
        <v>109894</v>
      </c>
    </row>
    <row r="93" spans="2:5">
      <c r="B93" s="56"/>
      <c r="C93" s="56"/>
      <c r="D93" s="56" t="s">
        <v>29</v>
      </c>
      <c r="E93" s="58">
        <v>12177</v>
      </c>
    </row>
    <row r="94" spans="2:5">
      <c r="B94" s="56"/>
      <c r="C94" s="56"/>
      <c r="D94" s="56" t="s">
        <v>25</v>
      </c>
      <c r="E94" s="58">
        <v>122071</v>
      </c>
    </row>
    <row r="95" spans="2:5">
      <c r="B95" s="56"/>
      <c r="C95" s="56" t="s">
        <v>32</v>
      </c>
      <c r="D95" s="56" t="s">
        <v>28</v>
      </c>
      <c r="E95" s="58">
        <v>288</v>
      </c>
    </row>
    <row r="96" spans="2:5">
      <c r="B96" s="56"/>
      <c r="C96" s="56"/>
      <c r="D96" s="56" t="s">
        <v>29</v>
      </c>
      <c r="E96" s="58">
        <v>70</v>
      </c>
    </row>
    <row r="97" spans="2:5">
      <c r="B97" s="56"/>
      <c r="C97" s="56"/>
      <c r="D97" s="56" t="s">
        <v>25</v>
      </c>
      <c r="E97" s="58">
        <v>358</v>
      </c>
    </row>
    <row r="98" spans="2:5">
      <c r="B98" s="56"/>
      <c r="C98" s="56" t="s">
        <v>33</v>
      </c>
      <c r="D98" s="56" t="s">
        <v>28</v>
      </c>
      <c r="E98" s="58">
        <v>1574127</v>
      </c>
    </row>
    <row r="99" spans="2:5">
      <c r="B99" s="56"/>
      <c r="C99" s="56"/>
      <c r="D99" s="56" t="s">
        <v>29</v>
      </c>
      <c r="E99" s="58">
        <v>405280</v>
      </c>
    </row>
    <row r="100" spans="2:5">
      <c r="B100" s="56"/>
      <c r="C100" s="56"/>
      <c r="D100" s="56" t="s">
        <v>25</v>
      </c>
      <c r="E100" s="58">
        <v>1979407</v>
      </c>
    </row>
    <row r="101" spans="2:5">
      <c r="B101" s="55" t="s">
        <v>19</v>
      </c>
      <c r="C101" s="55"/>
      <c r="D101" s="56"/>
      <c r="E101" s="57"/>
    </row>
    <row r="102" spans="2:5">
      <c r="B102" s="56"/>
      <c r="C102" s="56"/>
      <c r="D102" s="56"/>
      <c r="E102" s="57"/>
    </row>
    <row r="103" spans="2:5">
      <c r="B103" s="56"/>
      <c r="C103" s="56" t="s">
        <v>27</v>
      </c>
      <c r="D103" s="56" t="s">
        <v>28</v>
      </c>
      <c r="E103" s="58">
        <v>1</v>
      </c>
    </row>
    <row r="104" spans="2:5">
      <c r="B104" s="56"/>
      <c r="C104" s="56"/>
      <c r="D104" s="56" t="s">
        <v>29</v>
      </c>
      <c r="E104" s="58">
        <v>0</v>
      </c>
    </row>
    <row r="105" spans="2:5">
      <c r="B105" s="56"/>
      <c r="C105" s="56"/>
      <c r="D105" s="56" t="s">
        <v>25</v>
      </c>
      <c r="E105" s="58">
        <v>1</v>
      </c>
    </row>
    <row r="106" spans="2:5">
      <c r="B106" s="56"/>
      <c r="C106" s="56" t="s">
        <v>30</v>
      </c>
      <c r="D106" s="56" t="s">
        <v>28</v>
      </c>
      <c r="E106" s="58">
        <v>0</v>
      </c>
    </row>
    <row r="107" spans="2:5">
      <c r="B107" s="56"/>
      <c r="C107" s="56"/>
      <c r="D107" s="56" t="s">
        <v>29</v>
      </c>
      <c r="E107" s="58">
        <v>0</v>
      </c>
    </row>
    <row r="108" spans="2:5">
      <c r="B108" s="56"/>
      <c r="C108" s="56"/>
      <c r="D108" s="56" t="s">
        <v>25</v>
      </c>
      <c r="E108" s="58">
        <v>0</v>
      </c>
    </row>
    <row r="109" spans="2:5">
      <c r="B109" s="56"/>
      <c r="C109" s="56" t="s">
        <v>31</v>
      </c>
      <c r="D109" s="56" t="s">
        <v>28</v>
      </c>
      <c r="E109" s="58">
        <v>0</v>
      </c>
    </row>
    <row r="110" spans="2:5">
      <c r="B110" s="56"/>
      <c r="C110" s="56"/>
      <c r="D110" s="56" t="s">
        <v>29</v>
      </c>
      <c r="E110" s="58">
        <v>1</v>
      </c>
    </row>
    <row r="111" spans="2:5">
      <c r="B111" s="56"/>
      <c r="C111" s="56"/>
      <c r="D111" s="56" t="s">
        <v>25</v>
      </c>
      <c r="E111" s="58">
        <v>1</v>
      </c>
    </row>
    <row r="112" spans="2:5">
      <c r="B112" s="56"/>
      <c r="C112" s="56" t="s">
        <v>32</v>
      </c>
      <c r="D112" s="56" t="s">
        <v>28</v>
      </c>
      <c r="E112" s="58">
        <v>0</v>
      </c>
    </row>
    <row r="113" spans="2:5">
      <c r="B113" s="56"/>
      <c r="C113" s="56"/>
      <c r="D113" s="56" t="s">
        <v>29</v>
      </c>
      <c r="E113" s="58">
        <v>0</v>
      </c>
    </row>
    <row r="114" spans="2:5">
      <c r="B114" s="56"/>
      <c r="C114" s="56"/>
      <c r="D114" s="56" t="s">
        <v>25</v>
      </c>
      <c r="E114" s="58">
        <v>0</v>
      </c>
    </row>
    <row r="115" spans="2:5">
      <c r="B115" s="56"/>
      <c r="C115" s="56" t="s">
        <v>33</v>
      </c>
      <c r="D115" s="56" t="s">
        <v>28</v>
      </c>
      <c r="E115" s="58">
        <v>1</v>
      </c>
    </row>
    <row r="116" spans="2:5">
      <c r="B116" s="56"/>
      <c r="C116" s="56" t="s">
        <v>33</v>
      </c>
      <c r="D116" s="56" t="s">
        <v>29</v>
      </c>
      <c r="E116" s="58">
        <v>1</v>
      </c>
    </row>
    <row r="117" spans="2:5">
      <c r="B117" s="56"/>
      <c r="C117" s="56" t="s">
        <v>33</v>
      </c>
      <c r="D117" s="56" t="s">
        <v>25</v>
      </c>
      <c r="E117" s="58">
        <v>2</v>
      </c>
    </row>
    <row r="118" spans="2:5">
      <c r="B118" s="55" t="s">
        <v>21</v>
      </c>
      <c r="C118" s="55"/>
      <c r="D118" s="56"/>
      <c r="E118" s="57"/>
    </row>
    <row r="119" spans="2:5">
      <c r="B119" s="56"/>
      <c r="C119" s="56"/>
      <c r="D119" s="56"/>
      <c r="E119" s="57"/>
    </row>
    <row r="120" spans="2:5">
      <c r="B120" s="56"/>
      <c r="C120" s="56" t="s">
        <v>27</v>
      </c>
      <c r="D120" s="56" t="s">
        <v>28</v>
      </c>
      <c r="E120" s="58">
        <v>99305</v>
      </c>
    </row>
    <row r="121" spans="2:5">
      <c r="B121" s="56"/>
      <c r="C121" s="56"/>
      <c r="D121" s="56" t="s">
        <v>29</v>
      </c>
      <c r="E121" s="58">
        <v>18311</v>
      </c>
    </row>
    <row r="122" spans="2:5">
      <c r="B122" s="56"/>
      <c r="C122" s="56"/>
      <c r="D122" s="56" t="s">
        <v>25</v>
      </c>
      <c r="E122" s="58">
        <v>117616</v>
      </c>
    </row>
    <row r="123" spans="2:5">
      <c r="B123" s="56"/>
      <c r="C123" s="56" t="s">
        <v>30</v>
      </c>
      <c r="D123" s="56" t="s">
        <v>28</v>
      </c>
      <c r="E123" s="58">
        <v>128</v>
      </c>
    </row>
    <row r="124" spans="2:5">
      <c r="B124" s="56"/>
      <c r="C124" s="56"/>
      <c r="D124" s="56" t="s">
        <v>29</v>
      </c>
      <c r="E124" s="58">
        <v>1709</v>
      </c>
    </row>
    <row r="125" spans="2:5">
      <c r="B125" s="56"/>
      <c r="C125" s="56"/>
      <c r="D125" s="56" t="s">
        <v>25</v>
      </c>
      <c r="E125" s="58">
        <v>1837</v>
      </c>
    </row>
    <row r="126" spans="2:5">
      <c r="B126" s="56"/>
      <c r="C126" s="56" t="s">
        <v>31</v>
      </c>
      <c r="D126" s="56" t="s">
        <v>28</v>
      </c>
      <c r="E126" s="58">
        <v>12875</v>
      </c>
    </row>
    <row r="127" spans="2:5">
      <c r="B127" s="56"/>
      <c r="C127" s="56"/>
      <c r="D127" s="56" t="s">
        <v>29</v>
      </c>
      <c r="E127" s="58">
        <v>2561</v>
      </c>
    </row>
    <row r="128" spans="2:5">
      <c r="B128" s="56"/>
      <c r="C128" s="56"/>
      <c r="D128" s="56" t="s">
        <v>25</v>
      </c>
      <c r="E128" s="58">
        <v>15436</v>
      </c>
    </row>
    <row r="129" spans="2:5">
      <c r="B129" s="56"/>
      <c r="C129" s="56" t="s">
        <v>32</v>
      </c>
      <c r="D129" s="56" t="s">
        <v>28</v>
      </c>
      <c r="E129" s="58">
        <v>73</v>
      </c>
    </row>
    <row r="130" spans="2:5">
      <c r="B130" s="56"/>
      <c r="C130" s="56"/>
      <c r="D130" s="56" t="s">
        <v>29</v>
      </c>
      <c r="E130" s="58">
        <v>0</v>
      </c>
    </row>
    <row r="131" spans="2:5">
      <c r="B131" s="56"/>
      <c r="C131" s="56"/>
      <c r="D131" s="56" t="s">
        <v>25</v>
      </c>
      <c r="E131" s="58">
        <v>73</v>
      </c>
    </row>
    <row r="132" spans="2:5">
      <c r="B132" s="56"/>
      <c r="C132" s="56" t="s">
        <v>33</v>
      </c>
      <c r="D132" s="56" t="s">
        <v>28</v>
      </c>
      <c r="E132" s="58">
        <v>112381</v>
      </c>
    </row>
    <row r="133" spans="2:5">
      <c r="B133" s="56"/>
      <c r="C133" s="56"/>
      <c r="D133" s="56" t="s">
        <v>29</v>
      </c>
      <c r="E133" s="58">
        <v>22581</v>
      </c>
    </row>
    <row r="134" spans="2:5">
      <c r="B134" s="56"/>
      <c r="C134" s="56"/>
      <c r="D134" s="56" t="s">
        <v>25</v>
      </c>
      <c r="E134" s="58">
        <v>134962</v>
      </c>
    </row>
    <row r="135" spans="2:5">
      <c r="B135" s="55" t="s">
        <v>35</v>
      </c>
      <c r="C135" s="55"/>
      <c r="D135" s="56"/>
      <c r="E135" s="57"/>
    </row>
    <row r="136" spans="2:5">
      <c r="B136" s="56"/>
      <c r="C136" s="56"/>
      <c r="D136" s="56"/>
      <c r="E136" s="57"/>
    </row>
    <row r="137" spans="2:5">
      <c r="B137" s="56"/>
      <c r="C137" s="56" t="s">
        <v>27</v>
      </c>
      <c r="D137" s="56" t="s">
        <v>28</v>
      </c>
      <c r="E137" s="58">
        <v>0</v>
      </c>
    </row>
    <row r="138" spans="2:5">
      <c r="B138" s="56"/>
      <c r="C138" s="56"/>
      <c r="D138" s="56" t="s">
        <v>29</v>
      </c>
      <c r="E138" s="58">
        <v>0</v>
      </c>
    </row>
    <row r="139" spans="2:5">
      <c r="B139" s="56"/>
      <c r="C139" s="56"/>
      <c r="D139" s="56" t="s">
        <v>25</v>
      </c>
      <c r="E139" s="58">
        <v>0</v>
      </c>
    </row>
    <row r="140" spans="2:5">
      <c r="B140" s="56"/>
      <c r="C140" s="56" t="s">
        <v>30</v>
      </c>
      <c r="D140" s="56" t="s">
        <v>28</v>
      </c>
      <c r="E140" s="58">
        <v>0</v>
      </c>
    </row>
    <row r="141" spans="2:5">
      <c r="B141" s="56"/>
      <c r="C141" s="56"/>
      <c r="D141" s="56" t="s">
        <v>29</v>
      </c>
      <c r="E141" s="58">
        <v>0</v>
      </c>
    </row>
    <row r="142" spans="2:5">
      <c r="B142" s="56"/>
      <c r="C142" s="56"/>
      <c r="D142" s="56" t="s">
        <v>25</v>
      </c>
      <c r="E142" s="58">
        <v>0</v>
      </c>
    </row>
    <row r="143" spans="2:5">
      <c r="B143" s="56"/>
      <c r="C143" s="56" t="s">
        <v>31</v>
      </c>
      <c r="D143" s="56" t="s">
        <v>28</v>
      </c>
      <c r="E143" s="58">
        <v>0</v>
      </c>
    </row>
    <row r="144" spans="2:5">
      <c r="B144" s="56"/>
      <c r="C144" s="56"/>
      <c r="D144" s="56" t="s">
        <v>29</v>
      </c>
      <c r="E144" s="58">
        <v>0</v>
      </c>
    </row>
    <row r="145" spans="2:5">
      <c r="B145" s="56"/>
      <c r="C145" s="56"/>
      <c r="D145" s="56" t="s">
        <v>25</v>
      </c>
      <c r="E145" s="58">
        <v>0</v>
      </c>
    </row>
    <row r="146" spans="2:5">
      <c r="B146" s="56"/>
      <c r="C146" s="56" t="s">
        <v>32</v>
      </c>
      <c r="D146" s="56" t="s">
        <v>28</v>
      </c>
      <c r="E146" s="58">
        <v>1</v>
      </c>
    </row>
    <row r="147" spans="2:5">
      <c r="B147" s="56"/>
      <c r="C147" s="56"/>
      <c r="D147" s="56" t="s">
        <v>29</v>
      </c>
      <c r="E147" s="58">
        <v>0</v>
      </c>
    </row>
    <row r="148" spans="2:5">
      <c r="B148" s="56"/>
      <c r="C148" s="56"/>
      <c r="D148" s="56" t="s">
        <v>25</v>
      </c>
      <c r="E148" s="58">
        <v>1</v>
      </c>
    </row>
    <row r="149" spans="2:5">
      <c r="B149" s="56"/>
      <c r="C149" s="56" t="s">
        <v>33</v>
      </c>
      <c r="D149" s="56" t="s">
        <v>28</v>
      </c>
      <c r="E149" s="58">
        <v>1</v>
      </c>
    </row>
    <row r="150" spans="2:5">
      <c r="B150" s="56"/>
      <c r="C150" s="56"/>
      <c r="D150" s="56" t="s">
        <v>29</v>
      </c>
      <c r="E150" s="58">
        <v>0</v>
      </c>
    </row>
    <row r="151" spans="2:5">
      <c r="B151" s="56"/>
      <c r="C151" s="56"/>
      <c r="D151" s="56" t="s">
        <v>25</v>
      </c>
      <c r="E151" s="58">
        <v>1</v>
      </c>
    </row>
    <row r="152" spans="2:5">
      <c r="B152" s="55" t="s">
        <v>36</v>
      </c>
      <c r="C152" s="55"/>
      <c r="D152" s="56"/>
      <c r="E152" s="57"/>
    </row>
    <row r="153" spans="2:5">
      <c r="B153" s="56"/>
      <c r="C153" s="56"/>
      <c r="D153" s="56"/>
      <c r="E153" s="57"/>
    </row>
    <row r="154" spans="2:5">
      <c r="B154" s="56"/>
      <c r="C154" s="56" t="s">
        <v>27</v>
      </c>
      <c r="D154" s="56" t="s">
        <v>28</v>
      </c>
      <c r="E154" s="58">
        <v>0</v>
      </c>
    </row>
    <row r="155" spans="2:5">
      <c r="B155" s="56"/>
      <c r="C155" s="56"/>
      <c r="D155" s="56" t="s">
        <v>29</v>
      </c>
      <c r="E155" s="58">
        <v>0</v>
      </c>
    </row>
    <row r="156" spans="2:5">
      <c r="B156" s="56"/>
      <c r="C156" s="56"/>
      <c r="D156" s="56" t="s">
        <v>25</v>
      </c>
      <c r="E156" s="58">
        <v>0</v>
      </c>
    </row>
    <row r="157" spans="2:5">
      <c r="B157" s="56"/>
      <c r="C157" s="56" t="s">
        <v>30</v>
      </c>
      <c r="D157" s="56" t="s">
        <v>28</v>
      </c>
      <c r="E157" s="58">
        <v>0</v>
      </c>
    </row>
    <row r="158" spans="2:5">
      <c r="B158" s="56"/>
      <c r="C158" s="56"/>
      <c r="D158" s="56" t="s">
        <v>29</v>
      </c>
      <c r="E158" s="58">
        <v>0</v>
      </c>
    </row>
    <row r="159" spans="2:5">
      <c r="B159" s="56"/>
      <c r="C159" s="56"/>
      <c r="D159" s="56" t="s">
        <v>25</v>
      </c>
      <c r="E159" s="58">
        <v>0</v>
      </c>
    </row>
    <row r="160" spans="2:5">
      <c r="B160" s="56"/>
      <c r="C160" s="56" t="s">
        <v>31</v>
      </c>
      <c r="D160" s="56" t="s">
        <v>28</v>
      </c>
      <c r="E160" s="58">
        <v>0</v>
      </c>
    </row>
    <row r="161" spans="2:5">
      <c r="B161" s="56"/>
      <c r="C161" s="56"/>
      <c r="D161" s="56" t="s">
        <v>29</v>
      </c>
      <c r="E161" s="58">
        <v>0</v>
      </c>
    </row>
    <row r="162" spans="2:5">
      <c r="B162" s="56"/>
      <c r="C162" s="56"/>
      <c r="D162" s="56" t="s">
        <v>25</v>
      </c>
      <c r="E162" s="58">
        <v>0</v>
      </c>
    </row>
    <row r="163" spans="2:5">
      <c r="B163" s="56"/>
      <c r="C163" s="56" t="s">
        <v>32</v>
      </c>
      <c r="D163" s="56" t="s">
        <v>28</v>
      </c>
      <c r="E163" s="58">
        <v>0</v>
      </c>
    </row>
    <row r="164" spans="2:5">
      <c r="B164" s="56"/>
      <c r="C164" s="56"/>
      <c r="D164" s="56" t="s">
        <v>29</v>
      </c>
      <c r="E164" s="58">
        <v>0</v>
      </c>
    </row>
    <row r="165" spans="2:5">
      <c r="B165" s="56"/>
      <c r="C165" s="56"/>
      <c r="D165" s="56" t="s">
        <v>25</v>
      </c>
      <c r="E165" s="58">
        <v>0</v>
      </c>
    </row>
    <row r="166" spans="2:5">
      <c r="B166" s="56"/>
      <c r="C166" s="56" t="s">
        <v>33</v>
      </c>
      <c r="D166" s="56" t="s">
        <v>28</v>
      </c>
      <c r="E166" s="58">
        <v>0</v>
      </c>
    </row>
    <row r="167" spans="2:5">
      <c r="B167" s="56"/>
      <c r="C167" s="56"/>
      <c r="D167" s="56" t="s">
        <v>29</v>
      </c>
      <c r="E167" s="58">
        <v>0</v>
      </c>
    </row>
    <row r="168" spans="2:5">
      <c r="B168" s="56"/>
      <c r="C168" s="56"/>
      <c r="D168" s="56" t="s">
        <v>25</v>
      </c>
      <c r="E168" s="58">
        <v>0</v>
      </c>
    </row>
    <row r="169" spans="2:5">
      <c r="B169" s="55" t="s">
        <v>37</v>
      </c>
      <c r="C169" s="55"/>
      <c r="D169" s="56"/>
      <c r="E169" s="57"/>
    </row>
    <row r="170" spans="2:5">
      <c r="B170" s="56"/>
      <c r="C170" s="56"/>
      <c r="D170" s="56"/>
      <c r="E170" s="57"/>
    </row>
    <row r="171" spans="2:5">
      <c r="B171" s="56"/>
      <c r="C171" s="56" t="s">
        <v>27</v>
      </c>
      <c r="D171" s="56" t="s">
        <v>28</v>
      </c>
      <c r="E171" s="58">
        <v>5331</v>
      </c>
    </row>
    <row r="172" spans="2:5">
      <c r="B172" s="56"/>
      <c r="C172" s="56"/>
      <c r="D172" s="56" t="s">
        <v>29</v>
      </c>
      <c r="E172" s="58">
        <v>160</v>
      </c>
    </row>
    <row r="173" spans="2:5">
      <c r="B173" s="56"/>
      <c r="C173" s="56"/>
      <c r="D173" s="56" t="s">
        <v>25</v>
      </c>
      <c r="E173" s="58">
        <v>5491</v>
      </c>
    </row>
    <row r="174" spans="2:5">
      <c r="B174" s="56"/>
      <c r="C174" s="56" t="s">
        <v>30</v>
      </c>
      <c r="D174" s="56" t="s">
        <v>28</v>
      </c>
      <c r="E174" s="58">
        <v>369</v>
      </c>
    </row>
    <row r="175" spans="2:5">
      <c r="B175" s="56"/>
      <c r="C175" s="56"/>
      <c r="D175" s="56" t="s">
        <v>29</v>
      </c>
      <c r="E175" s="58">
        <v>29720</v>
      </c>
    </row>
    <row r="176" spans="2:5">
      <c r="B176" s="56"/>
      <c r="C176" s="56"/>
      <c r="D176" s="56" t="s">
        <v>25</v>
      </c>
      <c r="E176" s="58">
        <v>30089</v>
      </c>
    </row>
    <row r="177" spans="2:5">
      <c r="B177" s="56"/>
      <c r="C177" s="56" t="s">
        <v>31</v>
      </c>
      <c r="D177" s="56" t="s">
        <v>28</v>
      </c>
      <c r="E177" s="58">
        <v>1337</v>
      </c>
    </row>
    <row r="178" spans="2:5">
      <c r="B178" s="56"/>
      <c r="C178" s="56"/>
      <c r="D178" s="56" t="s">
        <v>29</v>
      </c>
      <c r="E178" s="58">
        <v>20</v>
      </c>
    </row>
    <row r="179" spans="2:5">
      <c r="B179" s="56"/>
      <c r="C179" s="56"/>
      <c r="D179" s="56" t="s">
        <v>25</v>
      </c>
      <c r="E179" s="58">
        <v>1357</v>
      </c>
    </row>
    <row r="180" spans="2:5">
      <c r="B180" s="56"/>
      <c r="C180" s="56" t="s">
        <v>32</v>
      </c>
      <c r="D180" s="56" t="s">
        <v>28</v>
      </c>
      <c r="E180" s="58">
        <v>2</v>
      </c>
    </row>
    <row r="181" spans="2:5">
      <c r="B181" s="56"/>
      <c r="C181" s="56"/>
      <c r="D181" s="56" t="s">
        <v>29</v>
      </c>
      <c r="E181" s="58">
        <v>1</v>
      </c>
    </row>
    <row r="182" spans="2:5">
      <c r="B182" s="56"/>
      <c r="C182" s="56"/>
      <c r="D182" s="56" t="s">
        <v>25</v>
      </c>
      <c r="E182" s="58">
        <v>3</v>
      </c>
    </row>
    <row r="183" spans="2:5">
      <c r="B183" s="56"/>
      <c r="C183" s="56" t="s">
        <v>33</v>
      </c>
      <c r="D183" s="56" t="s">
        <v>28</v>
      </c>
      <c r="E183" s="58">
        <v>7039</v>
      </c>
    </row>
    <row r="184" spans="2:5">
      <c r="B184" s="56"/>
      <c r="C184" s="56"/>
      <c r="D184" s="56" t="s">
        <v>29</v>
      </c>
      <c r="E184" s="58">
        <v>29901</v>
      </c>
    </row>
    <row r="185" spans="2:5">
      <c r="B185" s="56"/>
      <c r="C185" s="56"/>
      <c r="D185" s="56" t="s">
        <v>25</v>
      </c>
      <c r="E185" s="58">
        <v>36940</v>
      </c>
    </row>
    <row r="186" spans="2:5">
      <c r="B186" s="55" t="s">
        <v>38</v>
      </c>
      <c r="C186" s="55"/>
      <c r="D186" s="56"/>
      <c r="E186" s="57"/>
    </row>
    <row r="187" spans="2:5">
      <c r="B187" s="56"/>
      <c r="C187" s="56"/>
      <c r="D187" s="56"/>
      <c r="E187" s="57"/>
    </row>
    <row r="188" spans="2:5">
      <c r="B188" s="56"/>
      <c r="C188" s="56" t="s">
        <v>27</v>
      </c>
      <c r="D188" s="56" t="s">
        <v>28</v>
      </c>
      <c r="E188" s="58">
        <v>1</v>
      </c>
    </row>
    <row r="189" spans="2:5">
      <c r="B189" s="56"/>
      <c r="C189" s="56"/>
      <c r="D189" s="56" t="s">
        <v>29</v>
      </c>
      <c r="E189" s="58">
        <v>0</v>
      </c>
    </row>
    <row r="190" spans="2:5">
      <c r="B190" s="56"/>
      <c r="C190" s="56"/>
      <c r="D190" s="56" t="s">
        <v>25</v>
      </c>
      <c r="E190" s="58">
        <v>1</v>
      </c>
    </row>
    <row r="191" spans="2:5">
      <c r="B191" s="56"/>
      <c r="C191" s="56" t="s">
        <v>30</v>
      </c>
      <c r="D191" s="56" t="s">
        <v>28</v>
      </c>
      <c r="E191" s="58">
        <v>0</v>
      </c>
    </row>
    <row r="192" spans="2:5">
      <c r="B192" s="56"/>
      <c r="C192" s="56"/>
      <c r="D192" s="56" t="s">
        <v>29</v>
      </c>
      <c r="E192" s="58">
        <v>1</v>
      </c>
    </row>
    <row r="193" spans="2:5">
      <c r="B193" s="56"/>
      <c r="C193" s="56"/>
      <c r="D193" s="56" t="s">
        <v>25</v>
      </c>
      <c r="E193" s="58">
        <v>1</v>
      </c>
    </row>
    <row r="194" spans="2:5">
      <c r="B194" s="56"/>
      <c r="C194" s="56" t="s">
        <v>31</v>
      </c>
      <c r="D194" s="56" t="s">
        <v>28</v>
      </c>
      <c r="E194" s="58">
        <v>5</v>
      </c>
    </row>
    <row r="195" spans="2:5">
      <c r="B195" s="56"/>
      <c r="C195" s="56"/>
      <c r="D195" s="56" t="s">
        <v>29</v>
      </c>
      <c r="E195" s="58">
        <v>0</v>
      </c>
    </row>
    <row r="196" spans="2:5">
      <c r="B196" s="56"/>
      <c r="C196" s="56"/>
      <c r="D196" s="56" t="s">
        <v>25</v>
      </c>
      <c r="E196" s="58">
        <v>5</v>
      </c>
    </row>
    <row r="197" spans="2:5">
      <c r="B197" s="56"/>
      <c r="C197" s="56" t="s">
        <v>32</v>
      </c>
      <c r="D197" s="56" t="s">
        <v>28</v>
      </c>
      <c r="E197" s="58">
        <v>0</v>
      </c>
    </row>
    <row r="198" spans="2:5">
      <c r="B198" s="56"/>
      <c r="C198" s="56"/>
      <c r="D198" s="56" t="s">
        <v>29</v>
      </c>
      <c r="E198" s="58">
        <v>1</v>
      </c>
    </row>
    <row r="199" spans="2:5">
      <c r="B199" s="56"/>
      <c r="C199" s="56"/>
      <c r="D199" s="56" t="s">
        <v>25</v>
      </c>
      <c r="E199" s="58">
        <v>1</v>
      </c>
    </row>
    <row r="200" spans="2:5">
      <c r="B200" s="56"/>
      <c r="C200" s="56" t="s">
        <v>33</v>
      </c>
      <c r="D200" s="56" t="s">
        <v>28</v>
      </c>
      <c r="E200" s="58">
        <v>6</v>
      </c>
    </row>
    <row r="201" spans="2:5">
      <c r="B201" s="56"/>
      <c r="C201" s="56"/>
      <c r="D201" s="56" t="s">
        <v>29</v>
      </c>
      <c r="E201" s="58">
        <v>2</v>
      </c>
    </row>
    <row r="202" spans="2:5">
      <c r="B202" s="56"/>
      <c r="C202" s="56"/>
      <c r="D202" s="56" t="s">
        <v>25</v>
      </c>
      <c r="E202" s="58">
        <v>8</v>
      </c>
    </row>
    <row r="203" spans="2:5">
      <c r="B203" s="55" t="s">
        <v>39</v>
      </c>
      <c r="C203" s="55"/>
      <c r="D203" s="56"/>
      <c r="E203" s="57"/>
    </row>
    <row r="204" spans="2:5">
      <c r="B204" s="56"/>
      <c r="C204" s="56"/>
      <c r="D204" s="56"/>
      <c r="E204" s="57"/>
    </row>
    <row r="205" spans="2:5">
      <c r="B205" s="56"/>
      <c r="C205" s="56" t="s">
        <v>27</v>
      </c>
      <c r="D205" s="56" t="s">
        <v>28</v>
      </c>
      <c r="E205" s="58">
        <v>606362</v>
      </c>
    </row>
    <row r="206" spans="2:5">
      <c r="B206" s="56"/>
      <c r="C206" s="56"/>
      <c r="D206" s="56" t="s">
        <v>29</v>
      </c>
      <c r="E206" s="58">
        <v>43360</v>
      </c>
    </row>
    <row r="207" spans="2:5">
      <c r="B207" s="56"/>
      <c r="C207" s="56"/>
      <c r="D207" s="56" t="s">
        <v>25</v>
      </c>
      <c r="E207" s="58">
        <v>649722</v>
      </c>
    </row>
    <row r="208" spans="2:5">
      <c r="B208" s="56"/>
      <c r="C208" s="56" t="s">
        <v>30</v>
      </c>
      <c r="D208" s="56" t="s">
        <v>28</v>
      </c>
      <c r="E208" s="58">
        <v>0</v>
      </c>
    </row>
    <row r="209" spans="2:5">
      <c r="B209" s="56"/>
      <c r="C209" s="56"/>
      <c r="D209" s="56" t="s">
        <v>29</v>
      </c>
      <c r="E209" s="58">
        <v>0</v>
      </c>
    </row>
    <row r="210" spans="2:5">
      <c r="B210" s="56"/>
      <c r="C210" s="56"/>
      <c r="D210" s="56" t="s">
        <v>25</v>
      </c>
      <c r="E210" s="58">
        <v>0</v>
      </c>
    </row>
    <row r="211" spans="2:5">
      <c r="B211" s="56"/>
      <c r="C211" s="56" t="s">
        <v>31</v>
      </c>
      <c r="D211" s="56" t="s">
        <v>28</v>
      </c>
      <c r="E211" s="58">
        <v>7</v>
      </c>
    </row>
    <row r="212" spans="2:5">
      <c r="B212" s="56"/>
      <c r="C212" s="56"/>
      <c r="D212" s="56" t="s">
        <v>29</v>
      </c>
      <c r="E212" s="58">
        <v>0</v>
      </c>
    </row>
    <row r="213" spans="2:5">
      <c r="B213" s="56"/>
      <c r="C213" s="56"/>
      <c r="D213" s="56" t="s">
        <v>25</v>
      </c>
      <c r="E213" s="58">
        <v>7</v>
      </c>
    </row>
    <row r="214" spans="2:5">
      <c r="B214" s="56"/>
      <c r="C214" s="56" t="s">
        <v>32</v>
      </c>
      <c r="D214" s="56" t="s">
        <v>28</v>
      </c>
      <c r="E214" s="58">
        <v>0</v>
      </c>
    </row>
    <row r="215" spans="2:5">
      <c r="B215" s="56"/>
      <c r="C215" s="56"/>
      <c r="D215" s="56" t="s">
        <v>29</v>
      </c>
      <c r="E215" s="58">
        <v>0</v>
      </c>
    </row>
    <row r="216" spans="2:5">
      <c r="B216" s="56"/>
      <c r="C216" s="56"/>
      <c r="D216" s="56" t="s">
        <v>25</v>
      </c>
      <c r="E216" s="58">
        <v>0</v>
      </c>
    </row>
    <row r="217" spans="2:5">
      <c r="B217" s="56"/>
      <c r="C217" s="56" t="s">
        <v>33</v>
      </c>
      <c r="D217" s="56" t="s">
        <v>28</v>
      </c>
      <c r="E217" s="58">
        <v>606369</v>
      </c>
    </row>
    <row r="218" spans="2:5">
      <c r="B218" s="56"/>
      <c r="C218" s="56"/>
      <c r="D218" s="56" t="s">
        <v>29</v>
      </c>
      <c r="E218" s="58">
        <v>43360</v>
      </c>
    </row>
    <row r="219" spans="2:5">
      <c r="B219" s="56"/>
      <c r="C219" s="56"/>
      <c r="D219" s="56" t="s">
        <v>25</v>
      </c>
      <c r="E219" s="58">
        <v>649729</v>
      </c>
    </row>
    <row r="220" spans="2:5">
      <c r="B220" s="55" t="s">
        <v>40</v>
      </c>
      <c r="C220" s="55"/>
      <c r="D220" s="56"/>
      <c r="E220" s="57"/>
    </row>
    <row r="221" spans="2:5">
      <c r="B221" s="56"/>
      <c r="C221" s="56"/>
      <c r="D221" s="56"/>
      <c r="E221" s="57"/>
    </row>
    <row r="222" spans="2:5">
      <c r="B222" s="56"/>
      <c r="C222" s="56" t="s">
        <v>27</v>
      </c>
      <c r="D222" s="56" t="s">
        <v>28</v>
      </c>
      <c r="E222" s="58">
        <v>7514</v>
      </c>
    </row>
    <row r="223" spans="2:5">
      <c r="B223" s="56"/>
      <c r="C223" s="56"/>
      <c r="D223" s="56" t="s">
        <v>29</v>
      </c>
      <c r="E223" s="58">
        <v>546</v>
      </c>
    </row>
    <row r="224" spans="2:5">
      <c r="B224" s="56"/>
      <c r="C224" s="56"/>
      <c r="D224" s="56" t="s">
        <v>25</v>
      </c>
      <c r="E224" s="58">
        <v>8060</v>
      </c>
    </row>
    <row r="225" spans="2:5">
      <c r="B225" s="56"/>
      <c r="C225" s="56" t="s">
        <v>30</v>
      </c>
      <c r="D225" s="56" t="s">
        <v>28</v>
      </c>
      <c r="E225" s="58">
        <v>3</v>
      </c>
    </row>
    <row r="226" spans="2:5">
      <c r="B226" s="56"/>
      <c r="C226" s="56"/>
      <c r="D226" s="56" t="s">
        <v>29</v>
      </c>
      <c r="E226" s="58">
        <v>4</v>
      </c>
    </row>
    <row r="227" spans="2:5">
      <c r="B227" s="56"/>
      <c r="C227" s="56"/>
      <c r="D227" s="56" t="s">
        <v>25</v>
      </c>
      <c r="E227" s="58">
        <v>7</v>
      </c>
    </row>
    <row r="228" spans="2:5">
      <c r="B228" s="56"/>
      <c r="C228" s="56" t="s">
        <v>31</v>
      </c>
      <c r="D228" s="56" t="s">
        <v>28</v>
      </c>
      <c r="E228" s="58">
        <v>5</v>
      </c>
    </row>
    <row r="229" spans="2:5">
      <c r="B229" s="56"/>
      <c r="C229" s="56"/>
      <c r="D229" s="56" t="s">
        <v>29</v>
      </c>
      <c r="E229" s="58">
        <v>1</v>
      </c>
    </row>
    <row r="230" spans="2:5">
      <c r="B230" s="56"/>
      <c r="C230" s="56"/>
      <c r="D230" s="56" t="s">
        <v>25</v>
      </c>
      <c r="E230" s="58">
        <v>6</v>
      </c>
    </row>
    <row r="231" spans="2:5">
      <c r="B231" s="56"/>
      <c r="C231" s="56" t="s">
        <v>32</v>
      </c>
      <c r="D231" s="56" t="s">
        <v>28</v>
      </c>
      <c r="E231" s="58">
        <v>0</v>
      </c>
    </row>
    <row r="232" spans="2:5">
      <c r="B232" s="56"/>
      <c r="C232" s="56"/>
      <c r="D232" s="56" t="s">
        <v>29</v>
      </c>
      <c r="E232" s="58">
        <v>0</v>
      </c>
    </row>
    <row r="233" spans="2:5">
      <c r="B233" s="56"/>
      <c r="C233" s="56"/>
      <c r="D233" s="56" t="s">
        <v>25</v>
      </c>
      <c r="E233" s="58">
        <v>0</v>
      </c>
    </row>
    <row r="234" spans="2:5">
      <c r="B234" s="56"/>
      <c r="C234" s="56" t="s">
        <v>33</v>
      </c>
      <c r="D234" s="56" t="s">
        <v>28</v>
      </c>
      <c r="E234" s="58">
        <v>7522</v>
      </c>
    </row>
    <row r="235" spans="2:5">
      <c r="B235" s="56"/>
      <c r="C235" s="56"/>
      <c r="D235" s="56" t="s">
        <v>29</v>
      </c>
      <c r="E235" s="58">
        <v>551</v>
      </c>
    </row>
    <row r="236" spans="2:5">
      <c r="B236" s="56"/>
      <c r="C236" s="56"/>
      <c r="D236" s="56" t="s">
        <v>25</v>
      </c>
      <c r="E236" s="58">
        <v>8073</v>
      </c>
    </row>
    <row r="237" spans="2:5">
      <c r="B237" s="55" t="s">
        <v>41</v>
      </c>
      <c r="C237" s="55"/>
      <c r="D237" s="56"/>
      <c r="E237" s="57"/>
    </row>
    <row r="238" spans="2:5">
      <c r="B238" s="56"/>
      <c r="C238" s="56"/>
      <c r="D238" s="56"/>
      <c r="E238" s="57"/>
    </row>
    <row r="239" spans="2:5">
      <c r="B239" s="56"/>
      <c r="C239" s="56" t="s">
        <v>27</v>
      </c>
      <c r="D239" s="56" t="s">
        <v>28</v>
      </c>
      <c r="E239" s="58">
        <v>16217</v>
      </c>
    </row>
    <row r="240" spans="2:5">
      <c r="B240" s="56"/>
      <c r="C240" s="56"/>
      <c r="D240" s="56" t="s">
        <v>29</v>
      </c>
      <c r="E240" s="58">
        <v>116</v>
      </c>
    </row>
    <row r="241" spans="2:5">
      <c r="B241" s="56"/>
      <c r="C241" s="56"/>
      <c r="D241" s="56" t="s">
        <v>25</v>
      </c>
      <c r="E241" s="58">
        <v>16333</v>
      </c>
    </row>
    <row r="242" spans="2:5">
      <c r="B242" s="56"/>
      <c r="C242" s="56" t="s">
        <v>30</v>
      </c>
      <c r="D242" s="56" t="s">
        <v>28</v>
      </c>
      <c r="E242" s="58">
        <v>0</v>
      </c>
    </row>
    <row r="243" spans="2:5">
      <c r="B243" s="56"/>
      <c r="C243" s="56"/>
      <c r="D243" s="56" t="s">
        <v>29</v>
      </c>
      <c r="E243" s="58">
        <v>0</v>
      </c>
    </row>
    <row r="244" spans="2:5">
      <c r="B244" s="56"/>
      <c r="C244" s="56"/>
      <c r="D244" s="56" t="s">
        <v>25</v>
      </c>
      <c r="E244" s="58">
        <v>0</v>
      </c>
    </row>
    <row r="245" spans="2:5">
      <c r="B245" s="56"/>
      <c r="C245" s="56" t="s">
        <v>31</v>
      </c>
      <c r="D245" s="56" t="s">
        <v>28</v>
      </c>
      <c r="E245" s="58">
        <v>0</v>
      </c>
    </row>
    <row r="246" spans="2:5">
      <c r="B246" s="56"/>
      <c r="C246" s="56"/>
      <c r="D246" s="56" t="s">
        <v>29</v>
      </c>
      <c r="E246" s="58">
        <v>0</v>
      </c>
    </row>
    <row r="247" spans="2:5">
      <c r="B247" s="56"/>
      <c r="C247" s="56"/>
      <c r="D247" s="56" t="s">
        <v>25</v>
      </c>
      <c r="E247" s="58">
        <v>0</v>
      </c>
    </row>
    <row r="248" spans="2:5">
      <c r="B248" s="56"/>
      <c r="C248" s="56" t="s">
        <v>32</v>
      </c>
      <c r="D248" s="56" t="s">
        <v>28</v>
      </c>
      <c r="E248" s="58">
        <v>0</v>
      </c>
    </row>
    <row r="249" spans="2:5">
      <c r="B249" s="56"/>
      <c r="C249" s="56"/>
      <c r="D249" s="56" t="s">
        <v>29</v>
      </c>
      <c r="E249" s="58">
        <v>0</v>
      </c>
    </row>
    <row r="250" spans="2:5">
      <c r="B250" s="56"/>
      <c r="C250" s="56"/>
      <c r="D250" s="56" t="s">
        <v>25</v>
      </c>
      <c r="E250" s="58">
        <v>0</v>
      </c>
    </row>
    <row r="251" spans="2:5">
      <c r="B251" s="56"/>
      <c r="C251" s="56" t="s">
        <v>33</v>
      </c>
      <c r="D251" s="56" t="s">
        <v>28</v>
      </c>
      <c r="E251" s="58">
        <v>16217</v>
      </c>
    </row>
    <row r="252" spans="2:5">
      <c r="B252" s="56"/>
      <c r="C252" s="56"/>
      <c r="D252" s="56" t="s">
        <v>29</v>
      </c>
      <c r="E252" s="58">
        <v>116</v>
      </c>
    </row>
    <row r="253" spans="2:5">
      <c r="B253" s="56"/>
      <c r="C253" s="56"/>
      <c r="D253" s="56" t="s">
        <v>25</v>
      </c>
      <c r="E253" s="58">
        <v>16333</v>
      </c>
    </row>
    <row r="254" spans="2:5">
      <c r="B254" s="55" t="s">
        <v>42</v>
      </c>
      <c r="C254" s="55"/>
      <c r="D254" s="56"/>
      <c r="E254" s="57"/>
    </row>
    <row r="255" spans="2:5">
      <c r="B255" s="56"/>
      <c r="C255" s="56"/>
      <c r="D255" s="56"/>
      <c r="E255" s="57"/>
    </row>
    <row r="256" spans="2:5">
      <c r="B256" s="56"/>
      <c r="C256" s="56" t="s">
        <v>27</v>
      </c>
      <c r="D256" s="56" t="s">
        <v>28</v>
      </c>
      <c r="E256" s="58">
        <v>0</v>
      </c>
    </row>
    <row r="257" spans="2:5">
      <c r="B257" s="56"/>
      <c r="C257" s="56"/>
      <c r="D257" s="56" t="s">
        <v>29</v>
      </c>
      <c r="E257" s="58">
        <v>0</v>
      </c>
    </row>
    <row r="258" spans="2:5">
      <c r="B258" s="56"/>
      <c r="C258" s="56"/>
      <c r="D258" s="56" t="s">
        <v>25</v>
      </c>
      <c r="E258" s="58">
        <v>0</v>
      </c>
    </row>
    <row r="259" spans="2:5">
      <c r="B259" s="56"/>
      <c r="C259" s="56" t="s">
        <v>30</v>
      </c>
      <c r="D259" s="56" t="s">
        <v>28</v>
      </c>
      <c r="E259" s="58">
        <v>1</v>
      </c>
    </row>
    <row r="260" spans="2:5">
      <c r="B260" s="56"/>
      <c r="C260" s="56"/>
      <c r="D260" s="56" t="s">
        <v>29</v>
      </c>
      <c r="E260" s="58">
        <v>325</v>
      </c>
    </row>
    <row r="261" spans="2:5">
      <c r="B261" s="56"/>
      <c r="C261" s="56"/>
      <c r="D261" s="56" t="s">
        <v>25</v>
      </c>
      <c r="E261" s="58">
        <v>326</v>
      </c>
    </row>
    <row r="262" spans="2:5">
      <c r="B262" s="56"/>
      <c r="C262" s="56" t="s">
        <v>31</v>
      </c>
      <c r="D262" s="56" t="s">
        <v>28</v>
      </c>
      <c r="E262" s="58">
        <v>0</v>
      </c>
    </row>
    <row r="263" spans="2:5">
      <c r="B263" s="56"/>
      <c r="C263" s="56"/>
      <c r="D263" s="56" t="s">
        <v>29</v>
      </c>
      <c r="E263" s="58">
        <v>0</v>
      </c>
    </row>
    <row r="264" spans="2:5">
      <c r="B264" s="56"/>
      <c r="C264" s="56"/>
      <c r="D264" s="56" t="s">
        <v>25</v>
      </c>
      <c r="E264" s="58">
        <v>0</v>
      </c>
    </row>
    <row r="265" spans="2:5">
      <c r="B265" s="56"/>
      <c r="C265" s="56" t="s">
        <v>32</v>
      </c>
      <c r="D265" s="56" t="s">
        <v>28</v>
      </c>
      <c r="E265" s="58">
        <v>0</v>
      </c>
    </row>
    <row r="266" spans="2:5">
      <c r="B266" s="56"/>
      <c r="C266" s="56"/>
      <c r="D266" s="56" t="s">
        <v>29</v>
      </c>
      <c r="E266" s="58">
        <v>0</v>
      </c>
    </row>
    <row r="267" spans="2:5">
      <c r="B267" s="56"/>
      <c r="C267" s="56"/>
      <c r="D267" s="56" t="s">
        <v>25</v>
      </c>
      <c r="E267" s="58">
        <v>0</v>
      </c>
    </row>
    <row r="268" spans="2:5">
      <c r="B268" s="56"/>
      <c r="C268" s="56" t="s">
        <v>33</v>
      </c>
      <c r="D268" s="56" t="s">
        <v>28</v>
      </c>
      <c r="E268" s="58">
        <v>1</v>
      </c>
    </row>
    <row r="269" spans="2:5">
      <c r="B269" s="56"/>
      <c r="C269" s="56"/>
      <c r="D269" s="56" t="s">
        <v>29</v>
      </c>
      <c r="E269" s="58">
        <v>325</v>
      </c>
    </row>
    <row r="270" spans="2:5">
      <c r="B270" s="56"/>
      <c r="C270" s="56"/>
      <c r="D270" s="56" t="s">
        <v>25</v>
      </c>
      <c r="E270" s="58">
        <v>326</v>
      </c>
    </row>
    <row r="271" spans="2:5">
      <c r="B271" s="55" t="s">
        <v>43</v>
      </c>
      <c r="C271" s="55"/>
      <c r="D271" s="56"/>
      <c r="E271" s="57"/>
    </row>
    <row r="272" spans="2:5">
      <c r="B272" s="56"/>
      <c r="C272" s="56"/>
      <c r="D272" s="56"/>
      <c r="E272" s="57"/>
    </row>
    <row r="273" spans="2:5">
      <c r="B273" s="56"/>
      <c r="C273" s="56" t="s">
        <v>27</v>
      </c>
      <c r="D273" s="56" t="s">
        <v>28</v>
      </c>
      <c r="E273" s="58">
        <v>0</v>
      </c>
    </row>
    <row r="274" spans="2:5">
      <c r="B274" s="56"/>
      <c r="C274" s="56"/>
      <c r="D274" s="56" t="s">
        <v>29</v>
      </c>
      <c r="E274" s="58">
        <v>0</v>
      </c>
    </row>
    <row r="275" spans="2:5">
      <c r="B275" s="56"/>
      <c r="C275" s="56"/>
      <c r="D275" s="56" t="s">
        <v>25</v>
      </c>
      <c r="E275" s="58">
        <v>0</v>
      </c>
    </row>
    <row r="276" spans="2:5">
      <c r="B276" s="56"/>
      <c r="C276" s="56" t="s">
        <v>30</v>
      </c>
      <c r="D276" s="56" t="s">
        <v>28</v>
      </c>
      <c r="E276" s="58">
        <v>0</v>
      </c>
    </row>
    <row r="277" spans="2:5">
      <c r="B277" s="56"/>
      <c r="C277" s="56"/>
      <c r="D277" s="56" t="s">
        <v>29</v>
      </c>
      <c r="E277" s="58">
        <v>0</v>
      </c>
    </row>
    <row r="278" spans="2:5">
      <c r="B278" s="56"/>
      <c r="C278" s="56"/>
      <c r="D278" s="56" t="s">
        <v>25</v>
      </c>
      <c r="E278" s="58">
        <v>0</v>
      </c>
    </row>
    <row r="279" spans="2:5">
      <c r="B279" s="56"/>
      <c r="C279" s="56" t="s">
        <v>31</v>
      </c>
      <c r="D279" s="56" t="s">
        <v>28</v>
      </c>
      <c r="E279" s="58">
        <v>0</v>
      </c>
    </row>
    <row r="280" spans="2:5">
      <c r="B280" s="56"/>
      <c r="C280" s="56"/>
      <c r="D280" s="56" t="s">
        <v>29</v>
      </c>
      <c r="E280" s="58">
        <v>0</v>
      </c>
    </row>
    <row r="281" spans="2:5">
      <c r="B281" s="56"/>
      <c r="C281" s="56"/>
      <c r="D281" s="56" t="s">
        <v>25</v>
      </c>
      <c r="E281" s="58">
        <v>0</v>
      </c>
    </row>
    <row r="282" spans="2:5">
      <c r="B282" s="56"/>
      <c r="C282" s="56" t="s">
        <v>32</v>
      </c>
      <c r="D282" s="56" t="s">
        <v>28</v>
      </c>
      <c r="E282" s="58">
        <v>0</v>
      </c>
    </row>
    <row r="283" spans="2:5">
      <c r="B283" s="56"/>
      <c r="C283" s="56"/>
      <c r="D283" s="56" t="s">
        <v>29</v>
      </c>
      <c r="E283" s="58">
        <v>0</v>
      </c>
    </row>
    <row r="284" spans="2:5">
      <c r="B284" s="56"/>
      <c r="C284" s="56"/>
      <c r="D284" s="56" t="s">
        <v>25</v>
      </c>
      <c r="E284" s="58">
        <v>0</v>
      </c>
    </row>
    <row r="285" spans="2:5">
      <c r="B285" s="56"/>
      <c r="C285" s="56" t="s">
        <v>33</v>
      </c>
      <c r="D285" s="56" t="s">
        <v>28</v>
      </c>
      <c r="E285" s="58">
        <v>0</v>
      </c>
    </row>
    <row r="286" spans="2:5">
      <c r="B286" s="56"/>
      <c r="C286" s="56"/>
      <c r="D286" s="56" t="s">
        <v>29</v>
      </c>
      <c r="E286" s="58">
        <v>0</v>
      </c>
    </row>
    <row r="287" spans="2:5">
      <c r="B287" s="56"/>
      <c r="C287" s="56"/>
      <c r="D287" s="56" t="s">
        <v>25</v>
      </c>
      <c r="E287" s="58">
        <v>0</v>
      </c>
    </row>
    <row r="288" spans="2:5">
      <c r="B288" s="55" t="s">
        <v>44</v>
      </c>
      <c r="C288" s="55"/>
      <c r="D288" s="56"/>
      <c r="E288" s="57"/>
    </row>
    <row r="289" spans="2:5">
      <c r="B289" s="56"/>
      <c r="C289" s="56"/>
      <c r="D289" s="56"/>
      <c r="E289" s="57"/>
    </row>
    <row r="290" spans="2:5">
      <c r="B290" s="56"/>
      <c r="C290" s="56" t="s">
        <v>27</v>
      </c>
      <c r="D290" s="56" t="s">
        <v>28</v>
      </c>
      <c r="E290" s="58">
        <v>10571</v>
      </c>
    </row>
    <row r="291" spans="2:5">
      <c r="B291" s="56"/>
      <c r="C291" s="56"/>
      <c r="D291" s="56" t="s">
        <v>29</v>
      </c>
      <c r="E291" s="58">
        <v>260</v>
      </c>
    </row>
    <row r="292" spans="2:5">
      <c r="B292" s="56"/>
      <c r="C292" s="56"/>
      <c r="D292" s="56" t="s">
        <v>25</v>
      </c>
      <c r="E292" s="58">
        <v>10831</v>
      </c>
    </row>
    <row r="293" spans="2:5">
      <c r="B293" s="56"/>
      <c r="C293" s="56" t="s">
        <v>30</v>
      </c>
      <c r="D293" s="56" t="s">
        <v>28</v>
      </c>
      <c r="E293" s="58">
        <v>5</v>
      </c>
    </row>
    <row r="294" spans="2:5">
      <c r="B294" s="56"/>
      <c r="C294" s="56"/>
      <c r="D294" s="56" t="s">
        <v>29</v>
      </c>
      <c r="E294" s="58">
        <v>70</v>
      </c>
    </row>
    <row r="295" spans="2:5">
      <c r="B295" s="56"/>
      <c r="C295" s="56"/>
      <c r="D295" s="56" t="s">
        <v>25</v>
      </c>
      <c r="E295" s="58">
        <v>75</v>
      </c>
    </row>
    <row r="296" spans="2:5">
      <c r="B296" s="56"/>
      <c r="C296" s="56" t="s">
        <v>31</v>
      </c>
      <c r="D296" s="56" t="s">
        <v>28</v>
      </c>
      <c r="E296" s="58">
        <v>0</v>
      </c>
    </row>
    <row r="297" spans="2:5">
      <c r="B297" s="56"/>
      <c r="C297" s="56"/>
      <c r="D297" s="56" t="s">
        <v>29</v>
      </c>
      <c r="E297" s="58">
        <v>0</v>
      </c>
    </row>
    <row r="298" spans="2:5">
      <c r="B298" s="56"/>
      <c r="C298" s="56"/>
      <c r="D298" s="56" t="s">
        <v>25</v>
      </c>
      <c r="E298" s="58">
        <v>0</v>
      </c>
    </row>
    <row r="299" spans="2:5">
      <c r="B299" s="56"/>
      <c r="C299" s="56" t="s">
        <v>32</v>
      </c>
      <c r="D299" s="56" t="s">
        <v>28</v>
      </c>
      <c r="E299" s="58">
        <v>0</v>
      </c>
    </row>
    <row r="300" spans="2:5">
      <c r="B300" s="56"/>
      <c r="C300" s="56"/>
      <c r="D300" s="56" t="s">
        <v>29</v>
      </c>
      <c r="E300" s="58">
        <v>0</v>
      </c>
    </row>
    <row r="301" spans="2:5">
      <c r="B301" s="56"/>
      <c r="C301" s="56"/>
      <c r="D301" s="56" t="s">
        <v>25</v>
      </c>
      <c r="E301" s="58">
        <v>0</v>
      </c>
    </row>
    <row r="302" spans="2:5">
      <c r="B302" s="56"/>
      <c r="C302" s="56" t="s">
        <v>33</v>
      </c>
      <c r="D302" s="56" t="s">
        <v>28</v>
      </c>
      <c r="E302" s="58">
        <v>10576</v>
      </c>
    </row>
    <row r="303" spans="2:5">
      <c r="B303" s="56"/>
      <c r="C303" s="56"/>
      <c r="D303" s="56" t="s">
        <v>29</v>
      </c>
      <c r="E303" s="58">
        <v>330</v>
      </c>
    </row>
    <row r="304" spans="2:5">
      <c r="B304" s="56"/>
      <c r="C304" s="56"/>
      <c r="D304" s="56" t="s">
        <v>25</v>
      </c>
      <c r="E304" s="58">
        <v>10906</v>
      </c>
    </row>
    <row r="305" spans="2:5">
      <c r="B305" s="59" t="s">
        <v>45</v>
      </c>
      <c r="C305" s="59"/>
      <c r="D305" s="60"/>
      <c r="E305" s="57"/>
    </row>
    <row r="306" spans="2:5">
      <c r="B306" s="60"/>
      <c r="C306" s="60"/>
      <c r="D306" s="60"/>
      <c r="E306" s="57"/>
    </row>
    <row r="307" spans="2:5">
      <c r="B307" s="60"/>
      <c r="C307" s="60" t="s">
        <v>27</v>
      </c>
      <c r="D307" s="60" t="s">
        <v>28</v>
      </c>
      <c r="E307" s="58">
        <v>495</v>
      </c>
    </row>
    <row r="308" spans="2:5">
      <c r="B308" s="60"/>
      <c r="C308" s="60"/>
      <c r="D308" s="60" t="s">
        <v>29</v>
      </c>
      <c r="E308" s="58">
        <v>1</v>
      </c>
    </row>
    <row r="309" spans="2:5">
      <c r="B309" s="60"/>
      <c r="C309" s="60"/>
      <c r="D309" s="60" t="s">
        <v>25</v>
      </c>
      <c r="E309" s="58">
        <v>496</v>
      </c>
    </row>
    <row r="310" spans="2:5">
      <c r="B310" s="60"/>
      <c r="C310" s="60" t="s">
        <v>30</v>
      </c>
      <c r="D310" s="60" t="s">
        <v>28</v>
      </c>
      <c r="E310" s="58">
        <v>15774</v>
      </c>
    </row>
    <row r="311" spans="2:5">
      <c r="B311" s="60"/>
      <c r="C311" s="60"/>
      <c r="D311" s="60" t="s">
        <v>29</v>
      </c>
      <c r="E311" s="58">
        <v>47</v>
      </c>
    </row>
    <row r="312" spans="2:5">
      <c r="B312" s="60"/>
      <c r="C312" s="60"/>
      <c r="D312" s="60" t="s">
        <v>25</v>
      </c>
      <c r="E312" s="58">
        <v>15821</v>
      </c>
    </row>
    <row r="313" spans="2:5">
      <c r="B313" s="60"/>
      <c r="C313" s="60" t="s">
        <v>31</v>
      </c>
      <c r="D313" s="60" t="s">
        <v>28</v>
      </c>
      <c r="E313" s="58">
        <v>48361</v>
      </c>
    </row>
    <row r="314" spans="2:5">
      <c r="B314" s="60"/>
      <c r="C314" s="60"/>
      <c r="D314" s="60" t="s">
        <v>29</v>
      </c>
      <c r="E314" s="58">
        <v>57972</v>
      </c>
    </row>
    <row r="315" spans="2:5">
      <c r="B315" s="60"/>
      <c r="C315" s="60"/>
      <c r="D315" s="60" t="s">
        <v>25</v>
      </c>
      <c r="E315" s="58">
        <v>106333</v>
      </c>
    </row>
    <row r="316" spans="2:5">
      <c r="B316" s="60"/>
      <c r="C316" s="60" t="s">
        <v>32</v>
      </c>
      <c r="D316" s="60" t="s">
        <v>28</v>
      </c>
      <c r="E316" s="58">
        <v>3955</v>
      </c>
    </row>
    <row r="317" spans="2:5">
      <c r="B317" s="60"/>
      <c r="C317" s="60"/>
      <c r="D317" s="60" t="s">
        <v>29</v>
      </c>
      <c r="E317" s="58">
        <v>79</v>
      </c>
    </row>
    <row r="318" spans="2:5">
      <c r="B318" s="60"/>
      <c r="C318" s="60"/>
      <c r="D318" s="60" t="s">
        <v>25</v>
      </c>
      <c r="E318" s="58">
        <v>4034</v>
      </c>
    </row>
    <row r="319" spans="2:5">
      <c r="B319" s="60"/>
      <c r="C319" s="60" t="s">
        <v>33</v>
      </c>
      <c r="D319" s="60" t="s">
        <v>28</v>
      </c>
      <c r="E319" s="58">
        <v>68585</v>
      </c>
    </row>
    <row r="320" spans="2:5">
      <c r="B320" s="60"/>
      <c r="C320" s="60"/>
      <c r="D320" s="60" t="s">
        <v>29</v>
      </c>
      <c r="E320" s="58">
        <v>58099</v>
      </c>
    </row>
    <row r="321" spans="2:5">
      <c r="B321" s="60"/>
      <c r="C321" s="60"/>
      <c r="D321" s="60" t="s">
        <v>25</v>
      </c>
      <c r="E321" s="58">
        <v>126684</v>
      </c>
    </row>
    <row r="322" spans="2:5">
      <c r="B322" s="59" t="s">
        <v>46</v>
      </c>
      <c r="C322" s="59"/>
      <c r="D322" s="60"/>
      <c r="E322" s="57"/>
    </row>
    <row r="323" spans="2:5">
      <c r="B323" s="59"/>
      <c r="C323" s="59"/>
      <c r="D323" s="60"/>
      <c r="E323" s="57"/>
    </row>
    <row r="324" spans="2:5">
      <c r="B324" s="60"/>
      <c r="C324" s="60" t="s">
        <v>27</v>
      </c>
      <c r="D324" s="60" t="s">
        <v>28</v>
      </c>
      <c r="E324" s="58">
        <v>18720189</v>
      </c>
    </row>
    <row r="325" spans="2:5">
      <c r="B325" s="60"/>
      <c r="C325" s="60"/>
      <c r="D325" s="60" t="s">
        <v>29</v>
      </c>
      <c r="E325" s="58">
        <v>1140766</v>
      </c>
    </row>
    <row r="326" spans="2:5">
      <c r="B326" s="60"/>
      <c r="C326" s="60"/>
      <c r="D326" s="60" t="s">
        <v>25</v>
      </c>
      <c r="E326" s="58">
        <v>19860955</v>
      </c>
    </row>
    <row r="327" spans="2:5">
      <c r="B327" s="60"/>
      <c r="C327" s="60" t="s">
        <v>30</v>
      </c>
      <c r="D327" s="60" t="s">
        <v>28</v>
      </c>
      <c r="E327" s="58">
        <v>663442</v>
      </c>
    </row>
    <row r="328" spans="2:5">
      <c r="B328" s="60"/>
      <c r="C328" s="60"/>
      <c r="D328" s="60" t="s">
        <v>29</v>
      </c>
      <c r="E328" s="58">
        <v>120400</v>
      </c>
    </row>
    <row r="329" spans="2:5">
      <c r="B329" s="60"/>
      <c r="C329" s="60"/>
      <c r="D329" s="60" t="s">
        <v>25</v>
      </c>
      <c r="E329" s="58">
        <v>783842</v>
      </c>
    </row>
    <row r="330" spans="2:5">
      <c r="B330" s="60"/>
      <c r="C330" s="60" t="s">
        <v>31</v>
      </c>
      <c r="D330" s="60" t="s">
        <v>28</v>
      </c>
      <c r="E330" s="58">
        <v>3189993</v>
      </c>
    </row>
    <row r="331" spans="2:5">
      <c r="B331" s="60"/>
      <c r="C331" s="60"/>
      <c r="D331" s="60" t="s">
        <v>29</v>
      </c>
      <c r="E331" s="58">
        <v>425252</v>
      </c>
    </row>
    <row r="332" spans="2:5">
      <c r="B332" s="60"/>
      <c r="C332" s="60"/>
      <c r="D332" s="60" t="s">
        <v>25</v>
      </c>
      <c r="E332" s="58">
        <v>3615245</v>
      </c>
    </row>
    <row r="333" spans="2:5">
      <c r="B333" s="60"/>
      <c r="C333" s="60" t="s">
        <v>32</v>
      </c>
      <c r="D333" s="60" t="s">
        <v>28</v>
      </c>
      <c r="E333" s="58">
        <v>42019</v>
      </c>
    </row>
    <row r="334" spans="2:5">
      <c r="B334" s="60"/>
      <c r="C334" s="60"/>
      <c r="D334" s="60" t="s">
        <v>29</v>
      </c>
      <c r="E334" s="58">
        <v>63918</v>
      </c>
    </row>
    <row r="335" spans="2:5">
      <c r="B335" s="60"/>
      <c r="C335" s="60"/>
      <c r="D335" s="60" t="s">
        <v>25</v>
      </c>
      <c r="E335" s="58">
        <v>105937</v>
      </c>
    </row>
    <row r="336" spans="2:5">
      <c r="B336" s="60"/>
      <c r="C336" s="60" t="s">
        <v>33</v>
      </c>
      <c r="D336" s="60" t="s">
        <v>28</v>
      </c>
      <c r="E336" s="58">
        <v>22615643</v>
      </c>
    </row>
    <row r="337" spans="2:8">
      <c r="B337" s="60"/>
      <c r="C337" s="60"/>
      <c r="D337" s="60" t="s">
        <v>29</v>
      </c>
      <c r="E337" s="58">
        <v>1750336</v>
      </c>
    </row>
    <row r="338" spans="2:8">
      <c r="B338" s="60"/>
      <c r="C338" s="60"/>
      <c r="D338" s="60" t="s">
        <v>25</v>
      </c>
      <c r="E338" s="58">
        <v>24365979</v>
      </c>
    </row>
    <row r="341" spans="2:8">
      <c r="B341" s="62"/>
      <c r="C341" s="62"/>
      <c r="D341" s="62"/>
      <c r="E341" s="62"/>
      <c r="F341" s="62" t="s">
        <v>51</v>
      </c>
      <c r="G341" s="6">
        <v>2019</v>
      </c>
      <c r="H341" s="73">
        <v>2020</v>
      </c>
    </row>
    <row r="342" spans="2:8">
      <c r="B342" s="63" t="s">
        <v>46</v>
      </c>
      <c r="C342" s="63"/>
      <c r="D342" s="63"/>
      <c r="E342" s="63"/>
      <c r="F342" s="63"/>
      <c r="G342" s="5">
        <v>23677366</v>
      </c>
      <c r="H342" s="58">
        <v>22521686</v>
      </c>
    </row>
    <row r="343" spans="2:8">
      <c r="B343" s="63"/>
      <c r="C343" s="63" t="s">
        <v>52</v>
      </c>
      <c r="D343" s="63"/>
      <c r="E343" s="63"/>
      <c r="F343" s="63"/>
      <c r="G343" s="7">
        <v>19177517</v>
      </c>
      <c r="H343" s="58">
        <v>18686570</v>
      </c>
    </row>
    <row r="344" spans="2:8">
      <c r="B344" s="63"/>
      <c r="C344" s="63"/>
      <c r="D344" s="63" t="s">
        <v>53</v>
      </c>
      <c r="E344" s="63"/>
      <c r="F344" s="63"/>
      <c r="G344" s="8">
        <v>13426436</v>
      </c>
      <c r="H344" s="58">
        <v>12805129</v>
      </c>
    </row>
    <row r="345" spans="2:8">
      <c r="B345" s="63"/>
      <c r="C345" s="63"/>
      <c r="D345" s="63"/>
      <c r="E345" s="63" t="s">
        <v>54</v>
      </c>
      <c r="F345" s="63"/>
      <c r="G345" s="7">
        <v>11634606</v>
      </c>
      <c r="H345" s="58">
        <v>10903524</v>
      </c>
    </row>
    <row r="346" spans="2:8">
      <c r="B346" s="63"/>
      <c r="C346" s="63"/>
      <c r="D346" s="63"/>
      <c r="E346" s="63"/>
      <c r="F346" s="63" t="s">
        <v>55</v>
      </c>
      <c r="G346" s="9">
        <v>183311</v>
      </c>
      <c r="H346" s="58">
        <v>145821</v>
      </c>
    </row>
    <row r="347" spans="2:8">
      <c r="B347" s="63"/>
      <c r="C347" s="63"/>
      <c r="D347" s="63"/>
      <c r="E347" s="63"/>
      <c r="F347" s="63" t="s">
        <v>56</v>
      </c>
      <c r="G347" s="9">
        <v>1707951</v>
      </c>
      <c r="H347" s="58">
        <v>1709304</v>
      </c>
    </row>
    <row r="348" spans="2:8">
      <c r="B348" s="63"/>
      <c r="C348" s="63"/>
      <c r="D348" s="63"/>
      <c r="E348" s="63"/>
      <c r="F348" s="63" t="s">
        <v>57</v>
      </c>
      <c r="G348" s="9">
        <v>796964</v>
      </c>
      <c r="H348" s="58">
        <v>694012</v>
      </c>
    </row>
    <row r="349" spans="2:8">
      <c r="B349" s="63"/>
      <c r="C349" s="63"/>
      <c r="D349" s="63"/>
      <c r="E349" s="63"/>
      <c r="F349" s="63" t="s">
        <v>58</v>
      </c>
      <c r="G349" s="9">
        <v>6158984</v>
      </c>
      <c r="H349" s="58">
        <v>5652110</v>
      </c>
    </row>
    <row r="350" spans="2:8">
      <c r="B350" s="63"/>
      <c r="C350" s="63"/>
      <c r="D350" s="63"/>
      <c r="E350" s="63"/>
      <c r="F350" s="63" t="s">
        <v>59</v>
      </c>
      <c r="G350" s="10">
        <v>985505</v>
      </c>
      <c r="H350" s="58">
        <v>1059046</v>
      </c>
    </row>
    <row r="351" spans="2:8">
      <c r="B351" s="63"/>
      <c r="C351" s="63"/>
      <c r="D351" s="63"/>
      <c r="E351" s="63"/>
      <c r="F351" s="63" t="s">
        <v>60</v>
      </c>
      <c r="G351" s="10">
        <v>999171</v>
      </c>
      <c r="H351" s="58">
        <v>875640</v>
      </c>
    </row>
    <row r="352" spans="2:8">
      <c r="B352" s="63"/>
      <c r="C352" s="63"/>
      <c r="D352" s="63"/>
      <c r="E352" s="63"/>
      <c r="F352" s="63" t="s">
        <v>61</v>
      </c>
      <c r="G352" s="10">
        <v>546579</v>
      </c>
      <c r="H352" s="58">
        <v>524129</v>
      </c>
    </row>
    <row r="353" spans="2:8">
      <c r="B353" s="63"/>
      <c r="C353" s="63"/>
      <c r="D353" s="63"/>
      <c r="E353" s="63"/>
      <c r="F353" s="63" t="s">
        <v>62</v>
      </c>
      <c r="G353" s="10">
        <v>219271</v>
      </c>
      <c r="H353" s="58">
        <v>209750</v>
      </c>
    </row>
    <row r="354" spans="2:8">
      <c r="B354" s="63"/>
      <c r="C354" s="63"/>
      <c r="D354" s="63"/>
      <c r="E354" s="63"/>
      <c r="F354" s="63" t="s">
        <v>63</v>
      </c>
      <c r="G354" s="10">
        <v>3378</v>
      </c>
      <c r="H354" s="58">
        <v>2789</v>
      </c>
    </row>
    <row r="355" spans="2:8">
      <c r="B355" s="63"/>
      <c r="C355" s="63"/>
      <c r="D355" s="63"/>
      <c r="E355" s="63"/>
      <c r="F355" s="63" t="s">
        <v>64</v>
      </c>
      <c r="G355" s="10">
        <v>7149</v>
      </c>
      <c r="H355" s="58">
        <v>6996</v>
      </c>
    </row>
    <row r="356" spans="2:8">
      <c r="B356" s="63"/>
      <c r="C356" s="63"/>
      <c r="D356" s="63"/>
      <c r="E356" s="63"/>
      <c r="F356" s="63" t="s">
        <v>65</v>
      </c>
      <c r="G356" s="10">
        <v>17070</v>
      </c>
      <c r="H356" s="58">
        <v>16748</v>
      </c>
    </row>
    <row r="357" spans="2:8">
      <c r="B357" s="63"/>
      <c r="C357" s="63"/>
      <c r="D357" s="63"/>
      <c r="E357" s="63"/>
      <c r="F357" s="63" t="s">
        <v>66</v>
      </c>
      <c r="G357" s="9">
        <v>31</v>
      </c>
      <c r="H357" s="58">
        <v>25</v>
      </c>
    </row>
    <row r="358" spans="2:8">
      <c r="B358" s="63"/>
      <c r="C358" s="63"/>
      <c r="D358" s="63"/>
      <c r="E358" s="63"/>
      <c r="F358" s="63" t="s">
        <v>67</v>
      </c>
      <c r="G358" s="9">
        <v>9242</v>
      </c>
      <c r="H358" s="58">
        <v>7154</v>
      </c>
    </row>
    <row r="359" spans="2:8">
      <c r="B359" s="63"/>
      <c r="C359" s="63"/>
      <c r="D359" s="63"/>
      <c r="E359" s="63" t="s">
        <v>68</v>
      </c>
      <c r="F359" s="63"/>
      <c r="G359" s="4">
        <v>1791830</v>
      </c>
      <c r="H359" s="58">
        <v>1901605</v>
      </c>
    </row>
    <row r="360" spans="2:8">
      <c r="B360" s="63"/>
      <c r="C360" s="63"/>
      <c r="D360" s="63"/>
      <c r="E360" s="63"/>
      <c r="F360" s="63" t="s">
        <v>69</v>
      </c>
      <c r="G360" s="9">
        <v>2496</v>
      </c>
      <c r="H360" s="58">
        <v>2469</v>
      </c>
    </row>
    <row r="361" spans="2:8">
      <c r="B361" s="63"/>
      <c r="C361" s="63"/>
      <c r="D361" s="63"/>
      <c r="E361" s="63"/>
      <c r="F361" s="63" t="s">
        <v>70</v>
      </c>
      <c r="G361" s="9">
        <v>1969</v>
      </c>
      <c r="H361" s="58">
        <v>1963</v>
      </c>
    </row>
    <row r="362" spans="2:8">
      <c r="B362" s="63"/>
      <c r="C362" s="63"/>
      <c r="D362" s="63"/>
      <c r="E362" s="63"/>
      <c r="F362" s="63" t="s">
        <v>71</v>
      </c>
      <c r="G362" s="9">
        <v>138013</v>
      </c>
      <c r="H362" s="58">
        <v>145737</v>
      </c>
    </row>
    <row r="363" spans="2:8">
      <c r="B363" s="63"/>
      <c r="C363" s="63"/>
      <c r="D363" s="63"/>
      <c r="E363" s="63"/>
      <c r="F363" s="63" t="s">
        <v>72</v>
      </c>
      <c r="G363" s="9">
        <v>865470</v>
      </c>
      <c r="H363" s="58">
        <v>945167</v>
      </c>
    </row>
    <row r="364" spans="2:8">
      <c r="B364" s="63"/>
      <c r="C364" s="63"/>
      <c r="D364" s="63"/>
      <c r="E364" s="63"/>
      <c r="F364" s="63" t="s">
        <v>73</v>
      </c>
      <c r="G364" s="10">
        <v>273985</v>
      </c>
      <c r="H364" s="58">
        <v>277177</v>
      </c>
    </row>
    <row r="365" spans="2:8">
      <c r="B365" s="63"/>
      <c r="C365" s="63"/>
      <c r="D365" s="63"/>
      <c r="E365" s="63"/>
      <c r="F365" s="63" t="s">
        <v>74</v>
      </c>
      <c r="G365" s="10">
        <v>234898</v>
      </c>
      <c r="H365" s="58">
        <v>249283</v>
      </c>
    </row>
    <row r="366" spans="2:8">
      <c r="B366" s="63"/>
      <c r="C366" s="63"/>
      <c r="D366" s="63"/>
      <c r="E366" s="63"/>
      <c r="F366" s="63" t="s">
        <v>75</v>
      </c>
      <c r="G366" s="10">
        <v>132043</v>
      </c>
      <c r="H366" s="58">
        <v>127996</v>
      </c>
    </row>
    <row r="367" spans="2:8">
      <c r="B367" s="63"/>
      <c r="C367" s="63"/>
      <c r="D367" s="63"/>
      <c r="E367" s="63"/>
      <c r="F367" s="63" t="s">
        <v>76</v>
      </c>
      <c r="G367" s="10">
        <v>58013</v>
      </c>
      <c r="H367" s="58">
        <v>59703</v>
      </c>
    </row>
    <row r="368" spans="2:8">
      <c r="B368" s="63"/>
      <c r="C368" s="63"/>
      <c r="D368" s="63"/>
      <c r="E368" s="63"/>
      <c r="F368" s="63" t="s">
        <v>77</v>
      </c>
      <c r="G368" s="10">
        <v>20953</v>
      </c>
      <c r="H368" s="58">
        <v>19931</v>
      </c>
    </row>
    <row r="369" spans="2:8">
      <c r="B369" s="63"/>
      <c r="C369" s="63"/>
      <c r="D369" s="63"/>
      <c r="E369" s="63"/>
      <c r="F369" s="63" t="s">
        <v>78</v>
      </c>
      <c r="G369" s="10">
        <v>23290</v>
      </c>
      <c r="H369" s="58">
        <v>22319</v>
      </c>
    </row>
    <row r="370" spans="2:8">
      <c r="B370" s="63"/>
      <c r="C370" s="63"/>
      <c r="D370" s="63"/>
      <c r="E370" s="63"/>
      <c r="F370" s="63" t="s">
        <v>79</v>
      </c>
      <c r="G370" s="10">
        <v>25643</v>
      </c>
      <c r="H370" s="58">
        <v>25977</v>
      </c>
    </row>
    <row r="371" spans="2:8">
      <c r="B371" s="63"/>
      <c r="C371" s="63"/>
      <c r="D371" s="63"/>
      <c r="E371" s="63"/>
      <c r="F371" s="63" t="s">
        <v>80</v>
      </c>
      <c r="G371" s="9">
        <v>0</v>
      </c>
      <c r="H371" s="58">
        <v>0</v>
      </c>
    </row>
    <row r="372" spans="2:8">
      <c r="B372" s="63"/>
      <c r="C372" s="63"/>
      <c r="D372" s="63"/>
      <c r="E372" s="63"/>
      <c r="F372" s="63" t="s">
        <v>81</v>
      </c>
      <c r="G372" s="9">
        <v>15057</v>
      </c>
      <c r="H372" s="58">
        <v>23883</v>
      </c>
    </row>
    <row r="373" spans="2:8">
      <c r="B373" s="63"/>
      <c r="C373" s="63"/>
      <c r="D373" s="63" t="s">
        <v>82</v>
      </c>
      <c r="E373" s="63"/>
      <c r="F373" s="63"/>
      <c r="G373" s="5">
        <v>72132</v>
      </c>
      <c r="H373" s="58">
        <v>58503</v>
      </c>
    </row>
    <row r="374" spans="2:8">
      <c r="B374" s="63"/>
      <c r="C374" s="63"/>
      <c r="D374" s="63"/>
      <c r="E374" s="63"/>
      <c r="F374" s="63" t="s">
        <v>83</v>
      </c>
      <c r="G374" s="9">
        <v>68070</v>
      </c>
      <c r="H374" s="58">
        <v>55162</v>
      </c>
    </row>
    <row r="375" spans="2:8">
      <c r="B375" s="63"/>
      <c r="C375" s="63"/>
      <c r="D375" s="63"/>
      <c r="E375" s="63"/>
      <c r="F375" s="63" t="s">
        <v>84</v>
      </c>
      <c r="G375" s="9">
        <v>45</v>
      </c>
      <c r="H375" s="58">
        <v>43</v>
      </c>
    </row>
    <row r="376" spans="2:8">
      <c r="B376" s="63"/>
      <c r="C376" s="63"/>
      <c r="D376" s="63"/>
      <c r="E376" s="63"/>
      <c r="F376" s="63" t="s">
        <v>85</v>
      </c>
      <c r="G376" s="10">
        <v>3202</v>
      </c>
      <c r="H376" s="58">
        <v>3153</v>
      </c>
    </row>
    <row r="377" spans="2:8">
      <c r="B377" s="63"/>
      <c r="C377" s="63"/>
      <c r="D377" s="63"/>
      <c r="E377" s="63"/>
      <c r="F377" s="63" t="s">
        <v>86</v>
      </c>
      <c r="G377" s="10">
        <v>217</v>
      </c>
      <c r="H377" s="58">
        <v>112</v>
      </c>
    </row>
    <row r="378" spans="2:8">
      <c r="B378" s="63"/>
      <c r="C378" s="63"/>
      <c r="D378" s="63"/>
      <c r="E378" s="63"/>
      <c r="F378" s="63" t="s">
        <v>87</v>
      </c>
      <c r="G378" s="10">
        <v>63</v>
      </c>
      <c r="H378" s="58">
        <v>3</v>
      </c>
    </row>
    <row r="379" spans="2:8">
      <c r="B379" s="63"/>
      <c r="C379" s="63"/>
      <c r="D379" s="63"/>
      <c r="E379" s="63"/>
      <c r="F379" s="63" t="s">
        <v>88</v>
      </c>
      <c r="G379" s="10">
        <v>535</v>
      </c>
      <c r="H379" s="58">
        <v>30</v>
      </c>
    </row>
    <row r="380" spans="2:8">
      <c r="B380" s="63"/>
      <c r="C380" s="63"/>
      <c r="D380" s="63"/>
      <c r="E380" s="63"/>
      <c r="F380" s="63" t="s">
        <v>89</v>
      </c>
      <c r="G380" s="9">
        <v>0</v>
      </c>
      <c r="H380" s="58">
        <v>0</v>
      </c>
    </row>
    <row r="381" spans="2:8">
      <c r="B381" s="63"/>
      <c r="C381" s="63"/>
      <c r="D381" s="63"/>
      <c r="E381" s="63"/>
      <c r="F381" s="63" t="s">
        <v>90</v>
      </c>
      <c r="G381" s="9">
        <v>0</v>
      </c>
      <c r="H381" s="58">
        <v>0</v>
      </c>
    </row>
    <row r="382" spans="2:8">
      <c r="B382" s="63"/>
      <c r="C382" s="63"/>
      <c r="D382" s="63" t="s">
        <v>91</v>
      </c>
      <c r="E382" s="63"/>
      <c r="F382" s="63"/>
      <c r="G382" s="4">
        <v>4557850</v>
      </c>
      <c r="H382" s="58">
        <v>4710253</v>
      </c>
    </row>
    <row r="383" spans="2:8">
      <c r="B383" s="63"/>
      <c r="C383" s="63"/>
      <c r="D383" s="63"/>
      <c r="E383" s="63"/>
      <c r="F383" s="63" t="s">
        <v>92</v>
      </c>
      <c r="G383" s="9">
        <v>8413</v>
      </c>
      <c r="H383" s="58">
        <v>31542</v>
      </c>
    </row>
    <row r="384" spans="2:8">
      <c r="B384" s="63"/>
      <c r="C384" s="63"/>
      <c r="D384" s="63"/>
      <c r="E384" s="63"/>
      <c r="F384" s="63" t="s">
        <v>93</v>
      </c>
      <c r="G384" s="9">
        <v>3092398</v>
      </c>
      <c r="H384" s="58">
        <v>3123760</v>
      </c>
    </row>
    <row r="385" spans="2:8">
      <c r="B385" s="63"/>
      <c r="C385" s="63"/>
      <c r="D385" s="63"/>
      <c r="E385" s="63"/>
      <c r="F385" s="63" t="s">
        <v>94</v>
      </c>
      <c r="G385" s="10">
        <v>876191</v>
      </c>
      <c r="H385" s="58">
        <v>927865</v>
      </c>
    </row>
    <row r="386" spans="2:8">
      <c r="B386" s="63"/>
      <c r="C386" s="63"/>
      <c r="D386" s="63"/>
      <c r="E386" s="63"/>
      <c r="F386" s="63" t="s">
        <v>95</v>
      </c>
      <c r="G386" s="10">
        <v>457486</v>
      </c>
      <c r="H386" s="58">
        <v>459153</v>
      </c>
    </row>
    <row r="387" spans="2:8">
      <c r="B387" s="63"/>
      <c r="C387" s="63"/>
      <c r="D387" s="63"/>
      <c r="E387" s="63"/>
      <c r="F387" s="63" t="s">
        <v>96</v>
      </c>
      <c r="G387" s="10">
        <v>38448</v>
      </c>
      <c r="H387" s="58">
        <v>44793</v>
      </c>
    </row>
    <row r="388" spans="2:8">
      <c r="B388" s="63"/>
      <c r="C388" s="63"/>
      <c r="D388" s="63"/>
      <c r="E388" s="63"/>
      <c r="F388" s="63" t="s">
        <v>97</v>
      </c>
      <c r="G388" s="10">
        <v>54690</v>
      </c>
      <c r="H388" s="58">
        <v>83664</v>
      </c>
    </row>
    <row r="389" spans="2:8">
      <c r="B389" s="63"/>
      <c r="C389" s="63"/>
      <c r="D389" s="63"/>
      <c r="E389" s="63"/>
      <c r="F389" s="63" t="s">
        <v>98</v>
      </c>
      <c r="G389" s="9">
        <v>1</v>
      </c>
      <c r="H389" s="58">
        <v>3</v>
      </c>
    </row>
    <row r="390" spans="2:8">
      <c r="B390" s="63"/>
      <c r="C390" s="63"/>
      <c r="D390" s="63"/>
      <c r="E390" s="63"/>
      <c r="F390" s="63" t="s">
        <v>99</v>
      </c>
      <c r="G390" s="9">
        <v>30223</v>
      </c>
      <c r="H390" s="58">
        <v>39473</v>
      </c>
    </row>
    <row r="391" spans="2:8">
      <c r="B391" s="63"/>
      <c r="C391" s="63"/>
      <c r="D391" s="63" t="s">
        <v>100</v>
      </c>
      <c r="E391" s="63"/>
      <c r="F391" s="63"/>
      <c r="G391" s="4">
        <v>1121099</v>
      </c>
      <c r="H391" s="58">
        <v>1112685</v>
      </c>
    </row>
    <row r="392" spans="2:8">
      <c r="B392" s="63"/>
      <c r="C392" s="63"/>
      <c r="D392" s="63"/>
      <c r="E392" s="63"/>
      <c r="F392" s="63" t="s">
        <v>101</v>
      </c>
      <c r="G392" s="9">
        <v>47404</v>
      </c>
      <c r="H392" s="58">
        <v>94326</v>
      </c>
    </row>
    <row r="393" spans="2:8">
      <c r="B393" s="63"/>
      <c r="C393" s="63"/>
      <c r="D393" s="63"/>
      <c r="E393" s="63"/>
      <c r="F393" s="63" t="s">
        <v>102</v>
      </c>
      <c r="G393" s="9">
        <v>563610</v>
      </c>
      <c r="H393" s="58">
        <v>541946</v>
      </c>
    </row>
    <row r="394" spans="2:8">
      <c r="B394" s="63"/>
      <c r="C394" s="63"/>
      <c r="D394" s="63"/>
      <c r="E394" s="63"/>
      <c r="F394" s="63" t="s">
        <v>103</v>
      </c>
      <c r="G394" s="10">
        <v>399136</v>
      </c>
      <c r="H394" s="58">
        <v>379126</v>
      </c>
    </row>
    <row r="395" spans="2:8">
      <c r="B395" s="63"/>
      <c r="C395" s="63"/>
      <c r="D395" s="63"/>
      <c r="E395" s="63"/>
      <c r="F395" s="63" t="s">
        <v>104</v>
      </c>
      <c r="G395" s="10">
        <v>64801</v>
      </c>
      <c r="H395" s="58">
        <v>47400</v>
      </c>
    </row>
    <row r="396" spans="2:8">
      <c r="B396" s="63"/>
      <c r="C396" s="63"/>
      <c r="D396" s="63"/>
      <c r="E396" s="63"/>
      <c r="F396" s="63" t="s">
        <v>105</v>
      </c>
      <c r="G396" s="10">
        <v>30594</v>
      </c>
      <c r="H396" s="58">
        <v>33740</v>
      </c>
    </row>
    <row r="397" spans="2:8">
      <c r="B397" s="63"/>
      <c r="C397" s="63"/>
      <c r="D397" s="63"/>
      <c r="E397" s="63"/>
      <c r="F397" s="63" t="s">
        <v>106</v>
      </c>
      <c r="G397" s="10">
        <v>2248</v>
      </c>
      <c r="H397" s="58">
        <v>2148</v>
      </c>
    </row>
    <row r="398" spans="2:8">
      <c r="B398" s="63"/>
      <c r="C398" s="63"/>
      <c r="D398" s="63"/>
      <c r="E398" s="63"/>
      <c r="F398" s="63" t="s">
        <v>107</v>
      </c>
      <c r="G398" s="9">
        <v>48</v>
      </c>
      <c r="H398" s="58">
        <v>133</v>
      </c>
    </row>
    <row r="399" spans="2:8">
      <c r="B399" s="63"/>
      <c r="C399" s="63"/>
      <c r="D399" s="63"/>
      <c r="E399" s="63"/>
      <c r="F399" s="63" t="s">
        <v>108</v>
      </c>
      <c r="G399" s="9">
        <v>13258</v>
      </c>
      <c r="H399" s="58">
        <v>13866</v>
      </c>
    </row>
    <row r="400" spans="2:8">
      <c r="B400" s="63"/>
      <c r="C400" s="63" t="s">
        <v>109</v>
      </c>
      <c r="D400" s="63"/>
      <c r="E400" s="63"/>
      <c r="F400" s="63"/>
      <c r="G400" s="4">
        <v>811799</v>
      </c>
      <c r="H400" s="58">
        <v>639504</v>
      </c>
    </row>
    <row r="401" spans="2:8">
      <c r="B401" s="63"/>
      <c r="C401" s="63"/>
      <c r="D401" s="63" t="s">
        <v>110</v>
      </c>
      <c r="E401" s="63"/>
      <c r="F401" s="63"/>
      <c r="G401" s="5">
        <v>776984</v>
      </c>
      <c r="H401" s="58">
        <v>611627</v>
      </c>
    </row>
    <row r="402" spans="2:8">
      <c r="B402" s="63"/>
      <c r="C402" s="63"/>
      <c r="D402" s="63"/>
      <c r="E402" s="63" t="s">
        <v>111</v>
      </c>
      <c r="F402" s="63"/>
      <c r="G402" s="10">
        <v>43137</v>
      </c>
      <c r="H402" s="58">
        <v>0</v>
      </c>
    </row>
    <row r="403" spans="2:8">
      <c r="B403" s="63"/>
      <c r="C403" s="63"/>
      <c r="D403" s="63"/>
      <c r="E403" s="63" t="s">
        <v>112</v>
      </c>
      <c r="F403" s="63"/>
      <c r="G403" s="10">
        <v>24525</v>
      </c>
      <c r="H403" s="58">
        <v>1</v>
      </c>
    </row>
    <row r="404" spans="2:8">
      <c r="B404" s="63"/>
      <c r="C404" s="63"/>
      <c r="D404" s="63"/>
      <c r="E404" s="63" t="s">
        <v>113</v>
      </c>
      <c r="F404" s="63"/>
      <c r="G404" s="10">
        <v>40952</v>
      </c>
      <c r="H404" s="58">
        <v>0</v>
      </c>
    </row>
    <row r="405" spans="2:8">
      <c r="B405" s="63"/>
      <c r="C405" s="63"/>
      <c r="D405" s="63"/>
      <c r="E405" s="63" t="s">
        <v>114</v>
      </c>
      <c r="F405" s="63"/>
      <c r="G405" s="10">
        <v>36</v>
      </c>
      <c r="H405" s="58">
        <v>0</v>
      </c>
    </row>
    <row r="406" spans="2:8">
      <c r="B406" s="63"/>
      <c r="C406" s="63"/>
      <c r="D406" s="63"/>
      <c r="E406" s="63" t="s">
        <v>115</v>
      </c>
      <c r="F406" s="63"/>
      <c r="G406" s="5">
        <v>0</v>
      </c>
      <c r="H406" s="58">
        <v>0</v>
      </c>
    </row>
    <row r="407" spans="2:8">
      <c r="B407" s="63"/>
      <c r="C407" s="63"/>
      <c r="D407" s="63"/>
      <c r="E407" s="63" t="s">
        <v>116</v>
      </c>
      <c r="F407" s="63"/>
      <c r="G407" s="5">
        <v>0</v>
      </c>
      <c r="H407" s="58">
        <v>0</v>
      </c>
    </row>
    <row r="408" spans="2:8">
      <c r="B408" s="63"/>
      <c r="C408" s="63"/>
      <c r="D408" s="63"/>
      <c r="E408" s="63" t="s">
        <v>117</v>
      </c>
      <c r="F408" s="63"/>
      <c r="G408" s="5">
        <v>668334</v>
      </c>
      <c r="H408" s="58">
        <v>611626</v>
      </c>
    </row>
    <row r="409" spans="2:8">
      <c r="B409" s="63"/>
      <c r="C409" s="63"/>
      <c r="D409" s="63"/>
      <c r="E409" s="63"/>
      <c r="F409" s="63" t="s">
        <v>118</v>
      </c>
      <c r="G409" s="9">
        <v>621706</v>
      </c>
      <c r="H409" s="58">
        <v>570545</v>
      </c>
    </row>
    <row r="410" spans="2:8">
      <c r="B410" s="63"/>
      <c r="C410" s="63"/>
      <c r="D410" s="63"/>
      <c r="E410" s="63"/>
      <c r="F410" s="63" t="s">
        <v>119</v>
      </c>
      <c r="G410" s="9">
        <v>15994</v>
      </c>
      <c r="H410" s="58">
        <v>14872</v>
      </c>
    </row>
    <row r="411" spans="2:8">
      <c r="B411" s="63"/>
      <c r="C411" s="63"/>
      <c r="D411" s="63"/>
      <c r="E411" s="63"/>
      <c r="F411" s="63" t="s">
        <v>120</v>
      </c>
      <c r="G411" s="9">
        <v>10735</v>
      </c>
      <c r="H411" s="58">
        <v>8510</v>
      </c>
    </row>
    <row r="412" spans="2:8">
      <c r="B412" s="63"/>
      <c r="C412" s="63"/>
      <c r="D412" s="63"/>
      <c r="E412" s="63"/>
      <c r="F412" s="63" t="s">
        <v>121</v>
      </c>
      <c r="G412" s="10">
        <v>19171</v>
      </c>
      <c r="H412" s="58">
        <v>16979</v>
      </c>
    </row>
    <row r="413" spans="2:8">
      <c r="B413" s="63"/>
      <c r="C413" s="63"/>
      <c r="D413" s="63"/>
      <c r="E413" s="63"/>
      <c r="F413" s="63" t="s">
        <v>122</v>
      </c>
      <c r="G413" s="10">
        <v>728</v>
      </c>
      <c r="H413" s="58">
        <v>720</v>
      </c>
    </row>
    <row r="414" spans="2:8">
      <c r="B414" s="63"/>
      <c r="C414" s="63"/>
      <c r="D414" s="63" t="s">
        <v>123</v>
      </c>
      <c r="E414" s="63"/>
      <c r="F414" s="63"/>
      <c r="G414" s="5">
        <v>34815</v>
      </c>
      <c r="H414" s="58">
        <v>27877</v>
      </c>
    </row>
    <row r="415" spans="2:8">
      <c r="B415" s="63"/>
      <c r="C415" s="63"/>
      <c r="D415" s="63"/>
      <c r="E415" s="63" t="s">
        <v>124</v>
      </c>
      <c r="F415" s="63"/>
      <c r="G415" s="9">
        <v>6069</v>
      </c>
      <c r="H415" s="58">
        <v>4467</v>
      </c>
    </row>
    <row r="416" spans="2:8">
      <c r="B416" s="63"/>
      <c r="C416" s="63"/>
      <c r="D416" s="63"/>
      <c r="E416" s="63" t="s">
        <v>125</v>
      </c>
      <c r="F416" s="63"/>
      <c r="G416" s="9">
        <v>454</v>
      </c>
      <c r="H416" s="58">
        <v>89</v>
      </c>
    </row>
    <row r="417" spans="2:8">
      <c r="B417" s="63"/>
      <c r="C417" s="63"/>
      <c r="D417" s="63"/>
      <c r="E417" s="63" t="s">
        <v>126</v>
      </c>
      <c r="F417" s="63"/>
      <c r="G417" s="10">
        <v>10</v>
      </c>
      <c r="H417" s="58">
        <v>10</v>
      </c>
    </row>
    <row r="418" spans="2:8">
      <c r="B418" s="63"/>
      <c r="C418" s="63"/>
      <c r="D418" s="63"/>
      <c r="E418" s="63" t="s">
        <v>127</v>
      </c>
      <c r="F418" s="63"/>
      <c r="G418" s="10">
        <v>73</v>
      </c>
      <c r="H418" s="58">
        <v>59</v>
      </c>
    </row>
    <row r="419" spans="2:8">
      <c r="B419" s="63"/>
      <c r="C419" s="63"/>
      <c r="D419" s="63"/>
      <c r="E419" s="63" t="s">
        <v>128</v>
      </c>
      <c r="F419" s="63"/>
      <c r="G419" s="10">
        <v>14695</v>
      </c>
      <c r="H419" s="58">
        <v>15593</v>
      </c>
    </row>
    <row r="420" spans="2:8">
      <c r="B420" s="63"/>
      <c r="C420" s="63"/>
      <c r="D420" s="63"/>
      <c r="E420" s="63" t="s">
        <v>129</v>
      </c>
      <c r="F420" s="63"/>
      <c r="G420" s="10">
        <v>13514</v>
      </c>
      <c r="H420" s="58">
        <v>7659</v>
      </c>
    </row>
    <row r="421" spans="2:8">
      <c r="B421" s="63"/>
      <c r="C421" s="63" t="s">
        <v>130</v>
      </c>
      <c r="D421" s="63"/>
      <c r="E421" s="63"/>
      <c r="F421" s="63"/>
      <c r="G421" s="5">
        <v>3592586</v>
      </c>
      <c r="H421" s="58">
        <v>3156602</v>
      </c>
    </row>
    <row r="422" spans="2:8">
      <c r="B422" s="63"/>
      <c r="C422" s="63"/>
      <c r="D422" s="63" t="s">
        <v>131</v>
      </c>
      <c r="E422" s="63"/>
      <c r="F422" s="63"/>
      <c r="G422" s="5">
        <v>2547598</v>
      </c>
      <c r="H422" s="58">
        <v>2309600</v>
      </c>
    </row>
    <row r="423" spans="2:8">
      <c r="B423" s="63"/>
      <c r="C423" s="63"/>
      <c r="D423" s="63"/>
      <c r="E423" s="63" t="s">
        <v>132</v>
      </c>
      <c r="F423" s="63"/>
      <c r="G423" s="11">
        <v>309178</v>
      </c>
      <c r="H423" s="58">
        <v>328956</v>
      </c>
    </row>
    <row r="424" spans="2:8">
      <c r="B424" s="63"/>
      <c r="C424" s="63"/>
      <c r="D424" s="63"/>
      <c r="E424" s="63" t="s">
        <v>133</v>
      </c>
      <c r="F424" s="63"/>
      <c r="G424" s="11">
        <v>2238420</v>
      </c>
      <c r="H424" s="58">
        <v>1980644</v>
      </c>
    </row>
    <row r="425" spans="2:8">
      <c r="B425" s="63"/>
      <c r="C425" s="63"/>
      <c r="D425" s="63"/>
      <c r="E425" s="63"/>
      <c r="F425" s="63" t="s">
        <v>134</v>
      </c>
      <c r="G425" s="11">
        <v>1779618</v>
      </c>
      <c r="H425" s="58">
        <v>1704351</v>
      </c>
    </row>
    <row r="426" spans="2:8">
      <c r="B426" s="63"/>
      <c r="C426" s="63"/>
      <c r="D426" s="63"/>
      <c r="E426" s="63"/>
      <c r="F426" s="63" t="s">
        <v>135</v>
      </c>
      <c r="G426" s="11">
        <v>174183</v>
      </c>
      <c r="H426" s="58">
        <v>141170</v>
      </c>
    </row>
    <row r="427" spans="2:8">
      <c r="B427" s="63"/>
      <c r="C427" s="63"/>
      <c r="D427" s="63"/>
      <c r="E427" s="63"/>
      <c r="F427" s="63" t="s">
        <v>136</v>
      </c>
      <c r="G427" s="11">
        <v>131632</v>
      </c>
      <c r="H427" s="58">
        <v>69776</v>
      </c>
    </row>
    <row r="428" spans="2:8">
      <c r="B428" s="63"/>
      <c r="C428" s="63"/>
      <c r="D428" s="63"/>
      <c r="E428" s="63"/>
      <c r="F428" s="63" t="s">
        <v>137</v>
      </c>
      <c r="G428" s="12">
        <v>75068</v>
      </c>
      <c r="H428" s="58">
        <v>46533</v>
      </c>
    </row>
    <row r="429" spans="2:8">
      <c r="B429" s="63"/>
      <c r="C429" s="63"/>
      <c r="D429" s="63"/>
      <c r="E429" s="63"/>
      <c r="F429" s="63" t="s">
        <v>138</v>
      </c>
      <c r="G429" s="12">
        <v>13203</v>
      </c>
      <c r="H429" s="58">
        <v>4975</v>
      </c>
    </row>
    <row r="430" spans="2:8">
      <c r="B430" s="63"/>
      <c r="C430" s="63"/>
      <c r="D430" s="63"/>
      <c r="E430" s="63"/>
      <c r="F430" s="63" t="s">
        <v>139</v>
      </c>
      <c r="G430" s="12">
        <v>7824</v>
      </c>
      <c r="H430" s="58">
        <v>2704</v>
      </c>
    </row>
    <row r="431" spans="2:8">
      <c r="B431" s="63"/>
      <c r="C431" s="63"/>
      <c r="D431" s="63"/>
      <c r="E431" s="63"/>
      <c r="F431" s="63" t="s">
        <v>140</v>
      </c>
      <c r="G431" s="12">
        <v>56892</v>
      </c>
      <c r="H431" s="58">
        <v>11135</v>
      </c>
    </row>
    <row r="432" spans="2:8">
      <c r="B432" s="63"/>
      <c r="C432" s="63"/>
      <c r="D432" s="63" t="s">
        <v>141</v>
      </c>
      <c r="E432" s="63"/>
      <c r="F432" s="63"/>
      <c r="G432" s="5">
        <v>55068</v>
      </c>
      <c r="H432" s="58">
        <v>52302</v>
      </c>
    </row>
    <row r="433" spans="2:8">
      <c r="B433" s="63"/>
      <c r="C433" s="63"/>
      <c r="D433" s="63"/>
      <c r="E433" s="63"/>
      <c r="F433" s="63" t="s">
        <v>142</v>
      </c>
      <c r="G433" s="11">
        <v>32396</v>
      </c>
      <c r="H433" s="58">
        <v>32311</v>
      </c>
    </row>
    <row r="434" spans="2:8">
      <c r="B434" s="63"/>
      <c r="C434" s="63"/>
      <c r="D434" s="63"/>
      <c r="E434" s="63"/>
      <c r="F434" s="63" t="s">
        <v>143</v>
      </c>
      <c r="G434" s="11">
        <v>15324</v>
      </c>
      <c r="H434" s="58">
        <v>13657</v>
      </c>
    </row>
    <row r="435" spans="2:8">
      <c r="B435" s="63"/>
      <c r="C435" s="63"/>
      <c r="D435" s="63"/>
      <c r="E435" s="63"/>
      <c r="F435" s="63" t="s">
        <v>144</v>
      </c>
      <c r="G435" s="12">
        <v>6967</v>
      </c>
      <c r="H435" s="58">
        <v>6170</v>
      </c>
    </row>
    <row r="436" spans="2:8">
      <c r="B436" s="63"/>
      <c r="C436" s="63"/>
      <c r="D436" s="63"/>
      <c r="E436" s="63"/>
      <c r="F436" s="63" t="s">
        <v>145</v>
      </c>
      <c r="G436" s="12">
        <v>381</v>
      </c>
      <c r="H436" s="58">
        <v>164</v>
      </c>
    </row>
    <row r="437" spans="2:8">
      <c r="B437" s="63"/>
      <c r="C437" s="63"/>
      <c r="D437" s="63" t="s">
        <v>146</v>
      </c>
      <c r="E437" s="63"/>
      <c r="F437" s="63"/>
      <c r="G437" s="5">
        <v>421081</v>
      </c>
      <c r="H437" s="58">
        <v>377374</v>
      </c>
    </row>
    <row r="438" spans="2:8">
      <c r="B438" s="63"/>
      <c r="C438" s="63"/>
      <c r="D438" s="63"/>
      <c r="E438" s="63"/>
      <c r="F438" s="63" t="s">
        <v>147</v>
      </c>
      <c r="G438" s="11">
        <v>416907</v>
      </c>
      <c r="H438" s="58">
        <v>373348</v>
      </c>
    </row>
    <row r="439" spans="2:8">
      <c r="B439" s="63"/>
      <c r="C439" s="63"/>
      <c r="D439" s="63"/>
      <c r="E439" s="63"/>
      <c r="F439" s="63" t="s">
        <v>148</v>
      </c>
      <c r="G439" s="11">
        <v>3964</v>
      </c>
      <c r="H439" s="58">
        <v>3948</v>
      </c>
    </row>
    <row r="440" spans="2:8">
      <c r="B440" s="63"/>
      <c r="C440" s="63"/>
      <c r="D440" s="63"/>
      <c r="E440" s="63"/>
      <c r="F440" s="63" t="s">
        <v>149</v>
      </c>
      <c r="G440" s="12">
        <v>210</v>
      </c>
      <c r="H440" s="58">
        <v>78</v>
      </c>
    </row>
    <row r="441" spans="2:8">
      <c r="B441" s="63"/>
      <c r="C441" s="63"/>
      <c r="D441" s="63" t="s">
        <v>150</v>
      </c>
      <c r="E441" s="63"/>
      <c r="F441" s="63"/>
      <c r="G441" s="5">
        <v>568839</v>
      </c>
      <c r="H441" s="58">
        <v>417326</v>
      </c>
    </row>
    <row r="442" spans="2:8">
      <c r="B442" s="63"/>
      <c r="C442" s="63"/>
      <c r="D442" s="63"/>
      <c r="E442" s="63" t="s">
        <v>151</v>
      </c>
      <c r="F442" s="63"/>
      <c r="G442" s="12">
        <v>14875</v>
      </c>
      <c r="H442" s="58">
        <v>11551</v>
      </c>
    </row>
    <row r="443" spans="2:8">
      <c r="B443" s="63"/>
      <c r="C443" s="63"/>
      <c r="D443" s="63"/>
      <c r="E443" s="63" t="s">
        <v>152</v>
      </c>
      <c r="F443" s="63"/>
      <c r="G443" s="12">
        <v>1922</v>
      </c>
      <c r="H443" s="58">
        <v>887</v>
      </c>
    </row>
    <row r="444" spans="2:8">
      <c r="B444" s="63"/>
      <c r="C444" s="63"/>
      <c r="D444" s="63"/>
      <c r="E444" s="63" t="s">
        <v>153</v>
      </c>
      <c r="F444" s="63"/>
      <c r="G444" s="12">
        <v>1232</v>
      </c>
      <c r="H444" s="58">
        <v>601</v>
      </c>
    </row>
    <row r="445" spans="2:8">
      <c r="B445" s="63"/>
      <c r="C445" s="63"/>
      <c r="D445" s="63"/>
      <c r="E445" s="63" t="s">
        <v>154</v>
      </c>
      <c r="F445" s="63"/>
      <c r="G445" s="12">
        <v>4489</v>
      </c>
      <c r="H445" s="58">
        <v>1541</v>
      </c>
    </row>
    <row r="446" spans="2:8">
      <c r="B446" s="63"/>
      <c r="C446" s="63"/>
      <c r="D446" s="63"/>
      <c r="E446" s="63" t="s">
        <v>155</v>
      </c>
      <c r="F446" s="63"/>
      <c r="G446" s="12">
        <v>129468</v>
      </c>
      <c r="H446" s="58">
        <v>111636</v>
      </c>
    </row>
    <row r="447" spans="2:8">
      <c r="B447" s="63"/>
      <c r="C447" s="63"/>
      <c r="D447" s="63"/>
      <c r="E447" s="63" t="s">
        <v>156</v>
      </c>
      <c r="F447" s="63"/>
      <c r="G447" s="12">
        <v>2122</v>
      </c>
      <c r="H447" s="58">
        <v>707</v>
      </c>
    </row>
    <row r="448" spans="2:8">
      <c r="B448" s="63"/>
      <c r="C448" s="63"/>
      <c r="D448" s="63"/>
      <c r="E448" s="63" t="s">
        <v>157</v>
      </c>
      <c r="F448" s="63"/>
      <c r="G448" s="12">
        <v>14791</v>
      </c>
      <c r="H448" s="58">
        <v>11264</v>
      </c>
    </row>
    <row r="449" spans="2:8">
      <c r="B449" s="63"/>
      <c r="C449" s="63"/>
      <c r="D449" s="63"/>
      <c r="E449" s="63"/>
      <c r="F449" s="63" t="s">
        <v>158</v>
      </c>
      <c r="G449" s="5">
        <v>294</v>
      </c>
      <c r="H449" s="58">
        <v>192</v>
      </c>
    </row>
    <row r="450" spans="2:8">
      <c r="B450" s="63"/>
      <c r="C450" s="63"/>
      <c r="D450" s="63"/>
      <c r="E450" s="63"/>
      <c r="F450" s="63" t="s">
        <v>159</v>
      </c>
      <c r="G450" s="5">
        <v>88</v>
      </c>
      <c r="H450" s="58">
        <v>53</v>
      </c>
    </row>
    <row r="451" spans="2:8">
      <c r="B451" s="63"/>
      <c r="C451" s="63"/>
      <c r="D451" s="63"/>
      <c r="E451" s="63"/>
      <c r="F451" s="63" t="s">
        <v>160</v>
      </c>
      <c r="G451" s="5">
        <v>12385</v>
      </c>
      <c r="H451" s="58">
        <v>9734</v>
      </c>
    </row>
    <row r="452" spans="2:8">
      <c r="B452" s="63"/>
      <c r="C452" s="63"/>
      <c r="D452" s="63"/>
      <c r="E452" s="63"/>
      <c r="F452" s="63" t="s">
        <v>161</v>
      </c>
      <c r="G452" s="5">
        <v>44</v>
      </c>
      <c r="H452" s="58">
        <v>25</v>
      </c>
    </row>
    <row r="453" spans="2:8">
      <c r="B453" s="63"/>
      <c r="C453" s="63"/>
      <c r="D453" s="63"/>
      <c r="E453" s="63"/>
      <c r="F453" s="63" t="s">
        <v>162</v>
      </c>
      <c r="G453" s="5">
        <v>1980</v>
      </c>
      <c r="H453" s="58">
        <v>1260</v>
      </c>
    </row>
    <row r="454" spans="2:8">
      <c r="B454" s="63"/>
      <c r="C454" s="63"/>
      <c r="D454" s="63"/>
      <c r="E454" s="63" t="s">
        <v>163</v>
      </c>
      <c r="F454" s="63"/>
      <c r="G454" s="12">
        <v>9325</v>
      </c>
      <c r="H454" s="58">
        <v>7102</v>
      </c>
    </row>
    <row r="455" spans="2:8">
      <c r="B455" s="63"/>
      <c r="C455" s="63"/>
      <c r="D455" s="63"/>
      <c r="E455" s="63"/>
      <c r="F455" s="63" t="s">
        <v>164</v>
      </c>
      <c r="G455" s="5">
        <v>262</v>
      </c>
      <c r="H455" s="58">
        <v>53</v>
      </c>
    </row>
    <row r="456" spans="2:8">
      <c r="B456" s="63"/>
      <c r="C456" s="63"/>
      <c r="D456" s="63"/>
      <c r="E456" s="63"/>
      <c r="F456" s="63" t="s">
        <v>165</v>
      </c>
      <c r="G456" s="5">
        <v>531</v>
      </c>
      <c r="H456" s="58">
        <v>573</v>
      </c>
    </row>
    <row r="457" spans="2:8">
      <c r="B457" s="63"/>
      <c r="C457" s="63"/>
      <c r="D457" s="63"/>
      <c r="E457" s="63"/>
      <c r="F457" s="63" t="s">
        <v>166</v>
      </c>
      <c r="G457" s="5">
        <v>213</v>
      </c>
      <c r="H457" s="58">
        <v>78</v>
      </c>
    </row>
    <row r="458" spans="2:8">
      <c r="B458" s="63"/>
      <c r="C458" s="63"/>
      <c r="D458" s="63"/>
      <c r="E458" s="63"/>
      <c r="F458" s="63" t="s">
        <v>167</v>
      </c>
      <c r="G458" s="5">
        <v>8319</v>
      </c>
      <c r="H458" s="58">
        <v>6398</v>
      </c>
    </row>
    <row r="459" spans="2:8">
      <c r="B459" s="63"/>
      <c r="C459" s="63"/>
      <c r="D459" s="63"/>
      <c r="E459" s="63" t="s">
        <v>168</v>
      </c>
      <c r="F459" s="63"/>
      <c r="G459" s="12">
        <v>96639</v>
      </c>
      <c r="H459" s="58">
        <v>46375</v>
      </c>
    </row>
    <row r="460" spans="2:8">
      <c r="B460" s="63"/>
      <c r="C460" s="63"/>
      <c r="D460" s="63"/>
      <c r="E460" s="63"/>
      <c r="F460" s="63" t="s">
        <v>169</v>
      </c>
      <c r="G460" s="5">
        <v>8366</v>
      </c>
      <c r="H460" s="58">
        <v>9163</v>
      </c>
    </row>
    <row r="461" spans="2:8">
      <c r="B461" s="63"/>
      <c r="C461" s="63"/>
      <c r="D461" s="63"/>
      <c r="E461" s="63"/>
      <c r="F461" s="63" t="s">
        <v>170</v>
      </c>
      <c r="G461" s="5">
        <v>4034</v>
      </c>
      <c r="H461" s="58">
        <v>847</v>
      </c>
    </row>
    <row r="462" spans="2:8">
      <c r="B462" s="63"/>
      <c r="C462" s="63"/>
      <c r="D462" s="63"/>
      <c r="E462" s="63"/>
      <c r="F462" s="63" t="s">
        <v>171</v>
      </c>
      <c r="G462" s="5">
        <v>12936</v>
      </c>
      <c r="H462" s="58">
        <v>3263</v>
      </c>
    </row>
    <row r="463" spans="2:8">
      <c r="B463" s="63"/>
      <c r="C463" s="63"/>
      <c r="D463" s="63"/>
      <c r="E463" s="63"/>
      <c r="F463" s="63" t="s">
        <v>172</v>
      </c>
      <c r="G463" s="5">
        <v>30188</v>
      </c>
      <c r="H463" s="58">
        <v>3288</v>
      </c>
    </row>
    <row r="464" spans="2:8">
      <c r="B464" s="63"/>
      <c r="C464" s="63"/>
      <c r="D464" s="63"/>
      <c r="E464" s="63"/>
      <c r="F464" s="63" t="s">
        <v>173</v>
      </c>
      <c r="G464" s="5">
        <v>41115</v>
      </c>
      <c r="H464" s="58">
        <v>29814</v>
      </c>
    </row>
    <row r="465" spans="2:8">
      <c r="B465" s="63"/>
      <c r="C465" s="63"/>
      <c r="D465" s="63"/>
      <c r="E465" s="63" t="s">
        <v>174</v>
      </c>
      <c r="F465" s="63"/>
      <c r="G465" s="12">
        <v>293976</v>
      </c>
      <c r="H465" s="58">
        <v>225662</v>
      </c>
    </row>
    <row r="466" spans="2:8">
      <c r="B466" s="63"/>
      <c r="C466" s="63" t="s">
        <v>175</v>
      </c>
      <c r="D466" s="63"/>
      <c r="E466" s="63"/>
      <c r="F466" s="63"/>
      <c r="G466" s="5">
        <v>95464</v>
      </c>
      <c r="H466" s="58">
        <v>39010</v>
      </c>
    </row>
    <row r="467" spans="2:8">
      <c r="B467" s="63"/>
      <c r="C467" s="63"/>
      <c r="D467" s="63" t="s">
        <v>176</v>
      </c>
      <c r="E467" s="63"/>
      <c r="F467" s="63"/>
      <c r="G467" s="5">
        <v>12141</v>
      </c>
      <c r="H467" s="58">
        <v>4402</v>
      </c>
    </row>
    <row r="468" spans="2:8">
      <c r="B468" s="63"/>
      <c r="C468" s="63"/>
      <c r="D468" s="63"/>
      <c r="E468" s="63"/>
      <c r="F468" s="63" t="s">
        <v>177</v>
      </c>
      <c r="G468" s="11">
        <v>11613</v>
      </c>
      <c r="H468" s="58">
        <v>4261</v>
      </c>
    </row>
    <row r="469" spans="2:8">
      <c r="B469" s="63"/>
      <c r="C469" s="63"/>
      <c r="D469" s="63"/>
      <c r="E469" s="63"/>
      <c r="F469" s="63" t="s">
        <v>178</v>
      </c>
      <c r="G469" s="11">
        <v>328</v>
      </c>
      <c r="H469" s="58">
        <v>113</v>
      </c>
    </row>
    <row r="470" spans="2:8">
      <c r="B470" s="63"/>
      <c r="C470" s="63"/>
      <c r="D470" s="63"/>
      <c r="E470" s="63"/>
      <c r="F470" s="63" t="s">
        <v>179</v>
      </c>
      <c r="G470" s="12">
        <v>200</v>
      </c>
      <c r="H470" s="58">
        <v>28</v>
      </c>
    </row>
    <row r="471" spans="2:8">
      <c r="B471" s="63"/>
      <c r="C471" s="63"/>
      <c r="D471" s="63" t="s">
        <v>180</v>
      </c>
      <c r="E471" s="63"/>
      <c r="F471" s="63"/>
      <c r="G471" s="5">
        <v>39348</v>
      </c>
      <c r="H471" s="58">
        <v>4439</v>
      </c>
    </row>
    <row r="472" spans="2:8">
      <c r="B472" s="63"/>
      <c r="C472" s="63"/>
      <c r="D472" s="63"/>
      <c r="E472" s="63"/>
      <c r="F472" s="63" t="s">
        <v>181</v>
      </c>
      <c r="G472" s="11">
        <v>597</v>
      </c>
      <c r="H472" s="58">
        <v>196</v>
      </c>
    </row>
    <row r="473" spans="2:8">
      <c r="B473" s="63"/>
      <c r="C473" s="63"/>
      <c r="D473" s="63"/>
      <c r="E473" s="63"/>
      <c r="F473" s="63" t="s">
        <v>182</v>
      </c>
      <c r="G473" s="11">
        <v>405</v>
      </c>
      <c r="H473" s="58">
        <v>106</v>
      </c>
    </row>
    <row r="474" spans="2:8">
      <c r="B474" s="63"/>
      <c r="C474" s="63"/>
      <c r="D474" s="63"/>
      <c r="E474" s="63"/>
      <c r="F474" s="63" t="s">
        <v>183</v>
      </c>
      <c r="G474" s="12">
        <v>38346</v>
      </c>
      <c r="H474" s="58">
        <v>4137</v>
      </c>
    </row>
    <row r="475" spans="2:8">
      <c r="B475" s="63"/>
      <c r="C475" s="63"/>
      <c r="D475" s="63" t="s">
        <v>184</v>
      </c>
      <c r="E475" s="63"/>
      <c r="F475" s="63"/>
      <c r="G475" s="5">
        <v>43975</v>
      </c>
      <c r="H475" s="58">
        <v>30169</v>
      </c>
    </row>
    <row r="476" spans="2:8">
      <c r="B476" s="63"/>
      <c r="C476" s="63"/>
      <c r="D476" s="63"/>
      <c r="E476" s="63" t="s">
        <v>185</v>
      </c>
      <c r="F476" s="63"/>
      <c r="G476" s="12">
        <v>22085</v>
      </c>
      <c r="H476" s="58">
        <v>11901</v>
      </c>
    </row>
    <row r="477" spans="2:8">
      <c r="B477" s="63"/>
      <c r="C477" s="63"/>
      <c r="D477" s="63"/>
      <c r="E477" s="63" t="s">
        <v>186</v>
      </c>
      <c r="F477" s="63"/>
      <c r="G477" s="12">
        <v>1016</v>
      </c>
      <c r="H477" s="58">
        <v>79</v>
      </c>
    </row>
    <row r="478" spans="2:8">
      <c r="B478" s="63"/>
      <c r="C478" s="63"/>
      <c r="D478" s="63"/>
      <c r="E478" s="63" t="s">
        <v>187</v>
      </c>
      <c r="F478" s="63"/>
      <c r="G478" s="12">
        <v>2</v>
      </c>
      <c r="H478" s="58">
        <v>1</v>
      </c>
    </row>
    <row r="479" spans="2:8">
      <c r="B479" s="63"/>
      <c r="C479" s="63"/>
      <c r="D479" s="63"/>
      <c r="E479" s="63" t="s">
        <v>188</v>
      </c>
      <c r="F479" s="63"/>
      <c r="G479" s="12">
        <v>1311</v>
      </c>
      <c r="H479" s="58">
        <v>3587</v>
      </c>
    </row>
    <row r="480" spans="2:8">
      <c r="B480" s="63"/>
      <c r="C480" s="63"/>
      <c r="D480" s="63"/>
      <c r="E480" s="63" t="s">
        <v>189</v>
      </c>
      <c r="F480" s="63"/>
      <c r="G480" s="12">
        <v>19561</v>
      </c>
      <c r="H480" s="58">
        <v>14601</v>
      </c>
    </row>
    <row r="481" spans="2:8" ht="15.75" thickBot="1">
      <c r="B481" s="64"/>
      <c r="C481" s="64"/>
      <c r="D481" s="64"/>
      <c r="E481" s="64"/>
      <c r="F481" s="64"/>
      <c r="G481" s="64"/>
      <c r="H481" s="64"/>
    </row>
    <row r="482" spans="2:8">
      <c r="B482" s="65" t="s">
        <v>190</v>
      </c>
      <c r="C482" s="66"/>
    </row>
    <row r="483" spans="2:8">
      <c r="B483" s="67" t="s">
        <v>191</v>
      </c>
      <c r="C483" s="68"/>
    </row>
    <row r="484" spans="2:8">
      <c r="B484" s="69" t="s">
        <v>192</v>
      </c>
      <c r="C484" s="70"/>
    </row>
    <row r="485" spans="2:8" ht="15.75" thickBot="1">
      <c r="B485" s="71" t="s">
        <v>193</v>
      </c>
      <c r="C485" s="7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0755-1F2B-475E-8560-806C9D429711}">
  <dimension ref="A2:H19"/>
  <sheetViews>
    <sheetView workbookViewId="0">
      <selection activeCell="F6" sqref="F6"/>
    </sheetView>
  </sheetViews>
  <sheetFormatPr defaultRowHeight="15"/>
  <cols>
    <col min="1" max="1" width="24" bestFit="1" customWidth="1"/>
    <col min="2" max="2" width="22.140625" bestFit="1" customWidth="1"/>
    <col min="3" max="3" width="18.42578125" bestFit="1" customWidth="1"/>
    <col min="4" max="5" width="18.140625" bestFit="1" customWidth="1"/>
    <col min="6" max="6" width="20.5703125" bestFit="1" customWidth="1"/>
    <col min="7" max="7" width="11.42578125" bestFit="1" customWidth="1"/>
    <col min="8" max="8" width="16.85546875" bestFit="1" customWidth="1"/>
  </cols>
  <sheetData>
    <row r="2" spans="1:8">
      <c r="A2" t="s">
        <v>268</v>
      </c>
      <c r="B2">
        <v>2010</v>
      </c>
      <c r="C2">
        <v>2013</v>
      </c>
      <c r="D2">
        <v>2016</v>
      </c>
      <c r="E2">
        <v>2020</v>
      </c>
    </row>
    <row r="3" spans="1:8">
      <c r="A3" t="s">
        <v>269</v>
      </c>
      <c r="B3" s="74">
        <v>557.6</v>
      </c>
      <c r="C3" s="74">
        <v>539.29999999999995</v>
      </c>
      <c r="D3" s="74">
        <v>572.29999999999995</v>
      </c>
      <c r="E3" s="74">
        <f>E4*E5</f>
        <v>600.72777522506647</v>
      </c>
      <c r="F3" t="s">
        <v>267</v>
      </c>
    </row>
    <row r="4" spans="1:8">
      <c r="A4" t="s">
        <v>270</v>
      </c>
      <c r="B4" s="74">
        <v>1825474</v>
      </c>
      <c r="C4" s="74">
        <v>2117035</v>
      </c>
      <c r="D4" s="74">
        <v>2180688</v>
      </c>
      <c r="E4" s="74">
        <v>2289009</v>
      </c>
    </row>
    <row r="5" spans="1:8">
      <c r="B5" s="50">
        <f>B3/B4</f>
        <v>3.0545491198450374E-4</v>
      </c>
      <c r="C5" s="50">
        <f>C3/C4</f>
        <v>2.5474307226852649E-4</v>
      </c>
      <c r="D5" s="50">
        <f>D3/D4</f>
        <v>2.6244011064398021E-4</v>
      </c>
      <c r="E5" s="50">
        <f>D5</f>
        <v>2.6244011064398021E-4</v>
      </c>
    </row>
    <row r="7" spans="1:8">
      <c r="E7">
        <f>E3*39680000000</f>
        <v>23836878120930.637</v>
      </c>
      <c r="F7" t="s">
        <v>218</v>
      </c>
    </row>
    <row r="9" spans="1:8">
      <c r="A9" t="s">
        <v>271</v>
      </c>
      <c r="B9" s="18" t="s">
        <v>197</v>
      </c>
      <c r="C9" s="18" t="s">
        <v>2</v>
      </c>
      <c r="D9" s="18" t="s">
        <v>3</v>
      </c>
      <c r="E9" s="18" t="s">
        <v>4</v>
      </c>
      <c r="F9" s="18" t="s">
        <v>5</v>
      </c>
      <c r="G9" s="18" t="s">
        <v>6</v>
      </c>
      <c r="H9" s="18" t="s">
        <v>7</v>
      </c>
    </row>
    <row r="10" spans="1:8">
      <c r="A10" s="1" t="s">
        <v>47</v>
      </c>
      <c r="B10">
        <f>Total_CargoDistance!B7</f>
        <v>0</v>
      </c>
      <c r="C10">
        <f>Total_CargoDistance!C7</f>
        <v>0</v>
      </c>
      <c r="D10" s="51">
        <f>Total_CargoDistance!D7</f>
        <v>1280010834.3150227</v>
      </c>
      <c r="E10">
        <f>Total_CargoDistance!E7</f>
        <v>0</v>
      </c>
      <c r="F10">
        <f>Total_CargoDistance!F7</f>
        <v>0</v>
      </c>
      <c r="G10">
        <f>Total_CargoDistance!G7</f>
        <v>0</v>
      </c>
      <c r="H10">
        <f>Total_CargoDistance!H7</f>
        <v>0</v>
      </c>
    </row>
    <row r="11" spans="1:8">
      <c r="A11" s="1" t="s">
        <v>48</v>
      </c>
      <c r="B11">
        <f>Total_CargoDistance!B15</f>
        <v>0</v>
      </c>
      <c r="C11">
        <f>Total_CargoDistance!C15</f>
        <v>0</v>
      </c>
      <c r="D11" s="51">
        <f>Total_CargoDistance!D15</f>
        <v>62833737.995272994</v>
      </c>
      <c r="E11">
        <f>Total_CargoDistance!E15</f>
        <v>0</v>
      </c>
      <c r="F11">
        <f>Total_CargoDistance!F15</f>
        <v>0</v>
      </c>
      <c r="G11">
        <f>Total_CargoDistance!G15</f>
        <v>0</v>
      </c>
      <c r="H11">
        <f>Total_CargoDistance!H15</f>
        <v>0</v>
      </c>
    </row>
    <row r="13" spans="1:8">
      <c r="A13" t="s">
        <v>265</v>
      </c>
      <c r="B13" s="18" t="s">
        <v>197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</row>
    <row r="14" spans="1:8">
      <c r="A14" s="1" t="s">
        <v>47</v>
      </c>
      <c r="B14">
        <v>0</v>
      </c>
      <c r="C14">
        <v>0</v>
      </c>
      <c r="D14" s="51">
        <f>$E$7*D10/SUM($D$10:$D$11)</f>
        <v>22721514373435.281</v>
      </c>
      <c r="E14">
        <v>0</v>
      </c>
      <c r="F14">
        <v>0</v>
      </c>
      <c r="G14">
        <v>0</v>
      </c>
      <c r="H14">
        <v>0</v>
      </c>
    </row>
    <row r="15" spans="1:8">
      <c r="A15" s="1" t="s">
        <v>48</v>
      </c>
      <c r="B15">
        <v>0</v>
      </c>
      <c r="C15">
        <v>0</v>
      </c>
      <c r="D15" s="51">
        <f>$E$7*D11/SUM($D$10:$D$11)</f>
        <v>1115363747495.3567</v>
      </c>
      <c r="E15">
        <v>0</v>
      </c>
      <c r="F15">
        <v>0</v>
      </c>
      <c r="G15">
        <v>0</v>
      </c>
      <c r="H15">
        <v>0</v>
      </c>
    </row>
    <row r="17" spans="1:8">
      <c r="A17" t="s">
        <v>266</v>
      </c>
      <c r="B17" s="18" t="s">
        <v>197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</row>
    <row r="18" spans="1:8">
      <c r="A18" s="1" t="s">
        <v>47</v>
      </c>
      <c r="B18">
        <f>B10/$E$7</f>
        <v>0</v>
      </c>
      <c r="C18">
        <f>C10/$E$7</f>
        <v>0</v>
      </c>
      <c r="D18" s="51">
        <f>D10/D14</f>
        <v>5.6334750108537641E-5</v>
      </c>
      <c r="E18">
        <f t="shared" ref="E18:H19" si="0">E10/$E$7</f>
        <v>0</v>
      </c>
      <c r="F18">
        <f t="shared" si="0"/>
        <v>0</v>
      </c>
      <c r="G18">
        <f t="shared" si="0"/>
        <v>0</v>
      </c>
      <c r="H18">
        <f t="shared" si="0"/>
        <v>0</v>
      </c>
    </row>
    <row r="19" spans="1:8">
      <c r="A19" s="1" t="s">
        <v>48</v>
      </c>
      <c r="B19">
        <f>B11/$E$7</f>
        <v>0</v>
      </c>
      <c r="C19">
        <f>C11/$E$7</f>
        <v>0</v>
      </c>
      <c r="D19" s="51">
        <f>D11/D15</f>
        <v>5.6334750108537641E-5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189F-B18D-4739-955D-1003D2A7928E}">
  <dimension ref="B2:N24"/>
  <sheetViews>
    <sheetView workbookViewId="0">
      <selection activeCell="F23" sqref="F23"/>
    </sheetView>
  </sheetViews>
  <sheetFormatPr defaultRowHeight="15"/>
  <cols>
    <col min="2" max="2" width="21.42578125" bestFit="1" customWidth="1"/>
    <col min="3" max="3" width="22" bestFit="1" customWidth="1"/>
    <col min="4" max="4" width="18.28515625" bestFit="1" customWidth="1"/>
    <col min="5" max="5" width="15.7109375" bestFit="1" customWidth="1"/>
    <col min="6" max="6" width="13.28515625" bestFit="1" customWidth="1"/>
    <col min="7" max="7" width="20.5703125" bestFit="1" customWidth="1"/>
    <col min="8" max="8" width="11.42578125" bestFit="1" customWidth="1"/>
    <col min="9" max="9" width="16.85546875" bestFit="1" customWidth="1"/>
    <col min="14" max="14" width="13.7109375" bestFit="1" customWidth="1"/>
  </cols>
  <sheetData>
    <row r="2" spans="2:14">
      <c r="B2" s="82" t="s">
        <v>272</v>
      </c>
      <c r="C2" s="82" t="s">
        <v>273</v>
      </c>
      <c r="D2" s="82" t="s">
        <v>274</v>
      </c>
      <c r="E2" s="82" t="s">
        <v>275</v>
      </c>
    </row>
    <row r="3" spans="2:14">
      <c r="B3" s="83" t="s">
        <v>16</v>
      </c>
      <c r="C3" s="83" t="s">
        <v>17</v>
      </c>
      <c r="D3" s="84">
        <v>653795494</v>
      </c>
      <c r="E3" s="84">
        <v>22156.26</v>
      </c>
    </row>
    <row r="4" spans="2:14">
      <c r="B4" s="83" t="s">
        <v>276</v>
      </c>
      <c r="C4" s="83" t="s">
        <v>277</v>
      </c>
      <c r="D4" s="84">
        <v>638200653</v>
      </c>
      <c r="E4" s="84">
        <v>21635.01</v>
      </c>
    </row>
    <row r="5" spans="2:14">
      <c r="B5" s="83" t="s">
        <v>278</v>
      </c>
      <c r="C5" s="83" t="s">
        <v>279</v>
      </c>
      <c r="D5" s="84">
        <v>0</v>
      </c>
      <c r="E5" s="84">
        <v>0</v>
      </c>
    </row>
    <row r="6" spans="2:14">
      <c r="B6" s="83" t="s">
        <v>278</v>
      </c>
      <c r="C6" s="83" t="s">
        <v>277</v>
      </c>
      <c r="D6" s="84">
        <v>2148551</v>
      </c>
      <c r="E6" s="84">
        <v>72.84</v>
      </c>
    </row>
    <row r="7" spans="2:14">
      <c r="B7" s="83" t="s">
        <v>280</v>
      </c>
      <c r="C7" s="83" t="s">
        <v>279</v>
      </c>
      <c r="D7" s="84">
        <v>383290</v>
      </c>
      <c r="E7" s="84">
        <v>11.65</v>
      </c>
    </row>
    <row r="8" spans="2:14">
      <c r="B8" s="83" t="s">
        <v>280</v>
      </c>
      <c r="C8" s="83" t="s">
        <v>277</v>
      </c>
      <c r="D8" s="84">
        <v>2726262</v>
      </c>
      <c r="E8" s="84">
        <v>92.42</v>
      </c>
    </row>
    <row r="9" spans="2:14">
      <c r="B9" s="83" t="s">
        <v>280</v>
      </c>
      <c r="C9" s="83" t="s">
        <v>281</v>
      </c>
      <c r="D9" s="84">
        <v>432497</v>
      </c>
      <c r="E9" s="84">
        <v>14.66</v>
      </c>
    </row>
    <row r="10" spans="2:14">
      <c r="B10" s="83" t="s">
        <v>282</v>
      </c>
      <c r="C10" s="83" t="s">
        <v>279</v>
      </c>
      <c r="D10" s="84">
        <v>1734900</v>
      </c>
      <c r="E10" s="84">
        <v>52.74</v>
      </c>
    </row>
    <row r="11" spans="2:14">
      <c r="B11" s="83" t="s">
        <v>282</v>
      </c>
      <c r="C11" s="83" t="s">
        <v>277</v>
      </c>
      <c r="D11" s="84">
        <v>7113263</v>
      </c>
      <c r="E11" s="84">
        <v>241.14</v>
      </c>
    </row>
    <row r="12" spans="2:14">
      <c r="B12" s="83" t="s">
        <v>282</v>
      </c>
      <c r="C12" s="83" t="s">
        <v>281</v>
      </c>
      <c r="D12" s="84">
        <v>1056078</v>
      </c>
      <c r="E12" s="84">
        <v>35.799999999999997</v>
      </c>
    </row>
    <row r="14" spans="2:14">
      <c r="B14" s="26" t="s">
        <v>259</v>
      </c>
      <c r="C14" s="81" t="s">
        <v>1</v>
      </c>
      <c r="D14" s="81" t="s">
        <v>2</v>
      </c>
      <c r="E14" s="81" t="s">
        <v>3</v>
      </c>
      <c r="F14" s="81" t="s">
        <v>4</v>
      </c>
      <c r="G14" s="81" t="s">
        <v>5</v>
      </c>
      <c r="H14" s="81" t="s">
        <v>6</v>
      </c>
      <c r="I14" s="81" t="s">
        <v>7</v>
      </c>
      <c r="K14" s="81" t="s">
        <v>250</v>
      </c>
      <c r="N14" t="s">
        <v>222</v>
      </c>
    </row>
    <row r="15" spans="2:14">
      <c r="B15" s="2" t="s">
        <v>47</v>
      </c>
      <c r="C15">
        <v>0</v>
      </c>
      <c r="D15">
        <v>0</v>
      </c>
      <c r="E15">
        <v>0</v>
      </c>
      <c r="F15" s="75">
        <f>$E$3*N15/SUM($N$15:$N$16)</f>
        <v>21885.59261615709</v>
      </c>
      <c r="G15">
        <v>0</v>
      </c>
      <c r="H15">
        <v>0</v>
      </c>
      <c r="I15">
        <v>0</v>
      </c>
      <c r="K15" t="s">
        <v>47</v>
      </c>
      <c r="L15">
        <v>822</v>
      </c>
      <c r="N15" s="15">
        <v>62314352681</v>
      </c>
    </row>
    <row r="16" spans="2:14">
      <c r="B16" s="2" t="s">
        <v>48</v>
      </c>
      <c r="C16">
        <v>0</v>
      </c>
      <c r="D16">
        <v>0</v>
      </c>
      <c r="E16">
        <v>0</v>
      </c>
      <c r="F16" s="75">
        <f>$E$3*N16/SUM($N$15:$N$16)</f>
        <v>270.66738384290903</v>
      </c>
      <c r="G16">
        <v>0</v>
      </c>
      <c r="H16">
        <v>0</v>
      </c>
      <c r="I16">
        <v>0</v>
      </c>
      <c r="K16" t="s">
        <v>48</v>
      </c>
      <c r="L16">
        <v>36</v>
      </c>
      <c r="N16" s="15">
        <v>770665118</v>
      </c>
    </row>
    <row r="18" spans="2:9" ht="30">
      <c r="B18" s="26" t="s">
        <v>265</v>
      </c>
      <c r="C18" s="81" t="s">
        <v>1</v>
      </c>
      <c r="D18" s="81" t="s">
        <v>2</v>
      </c>
      <c r="E18" s="81" t="s">
        <v>3</v>
      </c>
      <c r="F18" s="81" t="s">
        <v>4</v>
      </c>
      <c r="G18" s="81" t="s">
        <v>5</v>
      </c>
      <c r="H18" s="81" t="s">
        <v>6</v>
      </c>
      <c r="I18" s="81" t="s">
        <v>7</v>
      </c>
    </row>
    <row r="19" spans="2:9">
      <c r="B19" s="2" t="s">
        <v>47</v>
      </c>
      <c r="C19">
        <f>C15*10^12/About!$C$48</f>
        <v>0</v>
      </c>
      <c r="D19">
        <f>D15*10^12/About!$C$48</f>
        <v>0</v>
      </c>
      <c r="E19">
        <f>E15*10^12/About!$C$48</f>
        <v>0</v>
      </c>
      <c r="F19">
        <f>F15*10^12/About!$C$48</f>
        <v>20743457828139.715</v>
      </c>
      <c r="G19">
        <f>G15*10^12/About!$C$48</f>
        <v>0</v>
      </c>
      <c r="H19">
        <f>H15*10^12/About!$C$48</f>
        <v>0</v>
      </c>
      <c r="I19">
        <f>I15*10^12/About!$C$48</f>
        <v>0</v>
      </c>
    </row>
    <row r="20" spans="2:9">
      <c r="B20" s="2" t="s">
        <v>48</v>
      </c>
      <c r="C20">
        <f>C16*10^12/About!$C$48</f>
        <v>0</v>
      </c>
      <c r="D20">
        <f>D16*10^12/About!$C$48</f>
        <v>0</v>
      </c>
      <c r="E20">
        <f>E16*10^12/About!$C$48</f>
        <v>0</v>
      </c>
      <c r="F20">
        <f>F16*10^12/About!$C$48</f>
        <v>256542171860.28192</v>
      </c>
      <c r="G20">
        <f>G16*10^12/About!$C$48</f>
        <v>0</v>
      </c>
      <c r="H20">
        <f>H16*10^12/About!$C$48</f>
        <v>0</v>
      </c>
      <c r="I20">
        <f>I16*10^12/About!$C$48</f>
        <v>0</v>
      </c>
    </row>
    <row r="22" spans="2:9">
      <c r="B22" t="s">
        <v>266</v>
      </c>
      <c r="C22" s="81" t="s">
        <v>1</v>
      </c>
      <c r="D22" s="81" t="s">
        <v>2</v>
      </c>
      <c r="E22" s="81" t="s">
        <v>3</v>
      </c>
      <c r="F22" s="81" t="s">
        <v>4</v>
      </c>
      <c r="G22" s="81" t="s">
        <v>5</v>
      </c>
      <c r="H22" s="81" t="s">
        <v>6</v>
      </c>
      <c r="I22" s="81" t="s">
        <v>7</v>
      </c>
    </row>
    <row r="23" spans="2:9">
      <c r="B23" s="2" t="s">
        <v>47</v>
      </c>
      <c r="C23">
        <f>IFERROR(Total_CargoDistance!B4/aircraft!C19, 0)</f>
        <v>0</v>
      </c>
      <c r="D23">
        <f>IFERROR(Total_CargoDistance!C4/aircraft!D19, 0)</f>
        <v>0</v>
      </c>
      <c r="E23">
        <f>IFERROR(Total_CargoDistance!D4/aircraft!E19, 0)</f>
        <v>0</v>
      </c>
      <c r="F23" s="78">
        <f>IFERROR(Total_CargoDistance!E4/aircraft!F19, 0)</f>
        <v>6.3999198108760673E-3</v>
      </c>
      <c r="G23">
        <f>IFERROR(Total_CargoDistance!F4/aircraft!G19, 0)</f>
        <v>0</v>
      </c>
      <c r="H23">
        <f>IFERROR(Total_CargoDistance!G4/aircraft!H19, 0)</f>
        <v>0</v>
      </c>
      <c r="I23">
        <f>IFERROR(Total_CargoDistance!H4/aircraft!I19, 0)</f>
        <v>0</v>
      </c>
    </row>
    <row r="24" spans="2:9">
      <c r="B24" s="2" t="s">
        <v>48</v>
      </c>
      <c r="C24">
        <f>IFERROR(Total_CargoDistance!B12/aircraft!C20, 0)</f>
        <v>0</v>
      </c>
      <c r="D24">
        <f>IFERROR(Total_CargoDistance!C12/aircraft!D20, 0)</f>
        <v>0</v>
      </c>
      <c r="E24">
        <f>IFERROR(Total_CargoDistance!D12/aircraft!E20, 0)</f>
        <v>0</v>
      </c>
      <c r="F24" s="78">
        <f>IFERROR(Total_CargoDistance!E12/aircraft!F20, 0)</f>
        <v>2.992789097910166E-2</v>
      </c>
      <c r="G24">
        <f>IFERROR(Total_CargoDistance!F12/aircraft!G20, 0)</f>
        <v>0</v>
      </c>
      <c r="H24">
        <f>IFERROR(Total_CargoDistance!G12/aircraft!H20, 0)</f>
        <v>0</v>
      </c>
      <c r="I24">
        <f>IFERROR(Total_CargoDistance!H12/aircraft!I20, 0)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F156-5581-4F07-B244-400680D1D988}">
  <dimension ref="B2:I23"/>
  <sheetViews>
    <sheetView workbookViewId="0">
      <selection activeCell="C7" sqref="C7"/>
    </sheetView>
  </sheetViews>
  <sheetFormatPr defaultRowHeight="15"/>
  <cols>
    <col min="2" max="2" width="9.28515625" bestFit="1" customWidth="1"/>
    <col min="3" max="3" width="22" bestFit="1" customWidth="1"/>
    <col min="4" max="4" width="18.28515625" bestFit="1" customWidth="1"/>
    <col min="5" max="5" width="15.7109375" bestFit="1" customWidth="1"/>
    <col min="6" max="6" width="13.28515625" bestFit="1" customWidth="1"/>
    <col min="7" max="7" width="20.5703125" bestFit="1" customWidth="1"/>
    <col min="8" max="8" width="11.42578125" bestFit="1" customWidth="1"/>
    <col min="9" max="9" width="16.85546875" bestFit="1" customWidth="1"/>
  </cols>
  <sheetData>
    <row r="2" spans="2:9" ht="30">
      <c r="B2" s="26" t="s">
        <v>283</v>
      </c>
      <c r="C2" s="81" t="s">
        <v>1</v>
      </c>
      <c r="D2" s="81" t="s">
        <v>2</v>
      </c>
      <c r="E2" s="81" t="s">
        <v>3</v>
      </c>
      <c r="F2" s="81" t="s">
        <v>4</v>
      </c>
      <c r="G2" s="81" t="s">
        <v>5</v>
      </c>
      <c r="H2" s="81" t="s">
        <v>6</v>
      </c>
      <c r="I2" s="81" t="s">
        <v>7</v>
      </c>
    </row>
    <row r="3" spans="2:9">
      <c r="B3" s="2" t="s">
        <v>244</v>
      </c>
      <c r="C3">
        <v>49336.66</v>
      </c>
      <c r="F3">
        <v>4454.8</v>
      </c>
    </row>
    <row r="4" spans="2:9">
      <c r="B4" s="2"/>
    </row>
    <row r="5" spans="2:9" ht="30">
      <c r="B5" s="26" t="s">
        <v>283</v>
      </c>
      <c r="C5" s="81" t="s">
        <v>1</v>
      </c>
      <c r="D5" s="81" t="s">
        <v>2</v>
      </c>
      <c r="E5" s="81" t="s">
        <v>3</v>
      </c>
      <c r="F5" s="81" t="s">
        <v>4</v>
      </c>
      <c r="G5" s="81" t="s">
        <v>5</v>
      </c>
      <c r="H5" s="81" t="s">
        <v>6</v>
      </c>
      <c r="I5" s="81" t="s">
        <v>7</v>
      </c>
    </row>
    <row r="6" spans="2:9">
      <c r="B6" s="2" t="s">
        <v>47</v>
      </c>
      <c r="C6" s="89">
        <f>C$3*$C$11/($C$11+$C$15)</f>
        <v>47234.450490456897</v>
      </c>
      <c r="D6" s="89"/>
      <c r="E6" s="89"/>
      <c r="F6" s="89">
        <f>F$3*$C$11/($C$11+$C$15)</f>
        <v>4264.9832810913304</v>
      </c>
    </row>
    <row r="7" spans="2:9">
      <c r="B7" s="2" t="s">
        <v>48</v>
      </c>
      <c r="C7" s="89">
        <f>C$3*$C$15/($C$11+$C$15)</f>
        <v>2102.2095095431096</v>
      </c>
      <c r="D7" s="89"/>
      <c r="E7" s="89"/>
      <c r="F7" s="89">
        <f>F$3*$C$15/($C$11+$C$15)</f>
        <v>189.81671890867042</v>
      </c>
    </row>
    <row r="9" spans="2:9">
      <c r="B9" s="2" t="s">
        <v>284</v>
      </c>
      <c r="C9">
        <f>23590036002+5391749315</f>
        <v>28981785317</v>
      </c>
      <c r="D9" t="s">
        <v>290</v>
      </c>
    </row>
    <row r="10" spans="2:9">
      <c r="B10" s="2" t="s">
        <v>285</v>
      </c>
      <c r="C10">
        <f>139531121+23968478</f>
        <v>163499599</v>
      </c>
      <c r="D10" t="s">
        <v>285</v>
      </c>
    </row>
    <row r="11" spans="2:9">
      <c r="B11" t="s">
        <v>222</v>
      </c>
      <c r="C11" s="78">
        <f>C9*C10</f>
        <v>4.7385102776335882E+18</v>
      </c>
      <c r="D11" t="s">
        <v>286</v>
      </c>
    </row>
    <row r="13" spans="2:9">
      <c r="B13" s="2" t="s">
        <v>284</v>
      </c>
      <c r="C13" s="15">
        <v>7357429858</v>
      </c>
      <c r="D13" t="s">
        <v>291</v>
      </c>
    </row>
    <row r="14" spans="2:9">
      <c r="B14" s="2" t="s">
        <v>285</v>
      </c>
      <c r="C14">
        <v>28663738</v>
      </c>
      <c r="D14" t="s">
        <v>287</v>
      </c>
    </row>
    <row r="15" spans="2:9">
      <c r="B15" t="s">
        <v>222</v>
      </c>
      <c r="C15" s="78">
        <f>C13*C14</f>
        <v>2.1089144180308922E+17</v>
      </c>
      <c r="D15" t="s">
        <v>286</v>
      </c>
    </row>
    <row r="17" spans="2:9" ht="45">
      <c r="B17" s="26" t="s">
        <v>288</v>
      </c>
      <c r="C17" s="81" t="s">
        <v>1</v>
      </c>
      <c r="D17" s="81" t="s">
        <v>2</v>
      </c>
      <c r="E17" s="81" t="s">
        <v>3</v>
      </c>
      <c r="F17" s="81" t="s">
        <v>4</v>
      </c>
      <c r="G17" s="81" t="s">
        <v>5</v>
      </c>
      <c r="H17" s="81" t="s">
        <v>6</v>
      </c>
      <c r="I17" s="81" t="s">
        <v>7</v>
      </c>
    </row>
    <row r="18" spans="2:9">
      <c r="B18" s="2" t="s">
        <v>47</v>
      </c>
      <c r="C18" s="78">
        <f>C6*10^12/About!$C$48</f>
        <v>44769444856649.766</v>
      </c>
      <c r="F18" s="78">
        <f>F6*10^12/About!$C$48</f>
        <v>4042408281132.1924</v>
      </c>
    </row>
    <row r="19" spans="2:9">
      <c r="B19" s="2" t="s">
        <v>48</v>
      </c>
      <c r="C19" s="78">
        <f>C7*10^12/About!$C$48</f>
        <v>1992502331187.9036</v>
      </c>
      <c r="F19" s="78">
        <f>F7*10^12/About!$C$48</f>
        <v>179910828681.46878</v>
      </c>
    </row>
    <row r="21" spans="2:9">
      <c r="B21" s="1" t="s">
        <v>266</v>
      </c>
      <c r="C21" s="81" t="s">
        <v>1</v>
      </c>
      <c r="D21" s="81" t="s">
        <v>2</v>
      </c>
      <c r="E21" s="81" t="s">
        <v>3</v>
      </c>
      <c r="F21" s="81" t="s">
        <v>4</v>
      </c>
      <c r="G21" s="81" t="s">
        <v>5</v>
      </c>
      <c r="H21" s="81" t="s">
        <v>6</v>
      </c>
      <c r="I21" s="81" t="s">
        <v>7</v>
      </c>
    </row>
    <row r="22" spans="2:9">
      <c r="B22" s="3" t="s">
        <v>47</v>
      </c>
      <c r="C22" s="49">
        <f>IFERROR(Total_CargoDistance!B5/rail!C18, 0)</f>
        <v>7.8030705230531052E-4</v>
      </c>
      <c r="D22" s="49">
        <f>IFERROR(Total_CargoDistance!C5/rail!D18, 0)</f>
        <v>0</v>
      </c>
      <c r="E22" s="49">
        <f>IFERROR(Total_CargoDistance!D5/rail!E18, 0)</f>
        <v>0</v>
      </c>
      <c r="F22" s="49">
        <f>IFERROR(Total_CargoDistance!E5/rail!F18, 0)</f>
        <v>5.5294125429859176E-3</v>
      </c>
      <c r="G22" s="49">
        <f>IFERROR(Total_CargoDistance!F5/rail!G18, 0)</f>
        <v>0</v>
      </c>
      <c r="H22" s="49">
        <f>IFERROR(Total_CargoDistance!G5/rail!H18, 0)</f>
        <v>0</v>
      </c>
      <c r="I22" s="49">
        <f>IFERROR(Total_CargoDistance!H5/rail!I18, 0)</f>
        <v>0</v>
      </c>
    </row>
    <row r="23" spans="2:9">
      <c r="B23" s="3" t="s">
        <v>48</v>
      </c>
      <c r="C23" s="49">
        <f>IFERROR(Total_CargoDistance!B13/rail!C19, 0)</f>
        <v>1.0021251453207708E-3</v>
      </c>
      <c r="D23" s="49">
        <f>IFERROR(Total_CargoDistance!C13/rail!D19, 0)</f>
        <v>0</v>
      </c>
      <c r="E23" s="49">
        <f>IFERROR(Total_CargoDistance!D13/rail!E19, 0)</f>
        <v>0</v>
      </c>
      <c r="F23" s="49">
        <f>IFERROR(Total_CargoDistance!E13/rail!F19, 0)</f>
        <v>1.6108650602655154E-2</v>
      </c>
      <c r="G23" s="49">
        <f>IFERROR(Total_CargoDistance!F13/rail!G19, 0)</f>
        <v>0</v>
      </c>
      <c r="H23" s="49">
        <f>IFERROR(Total_CargoDistance!G13/rail!H19, 0)</f>
        <v>0</v>
      </c>
      <c r="I23" s="49">
        <f>IFERROR(Total_CargoDistance!H13/rail!I19, 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B5DA-674C-4AF4-A2E5-75DB1C804D9C}">
  <dimension ref="A1:H7"/>
  <sheetViews>
    <sheetView workbookViewId="0">
      <selection activeCell="F17" sqref="F17"/>
    </sheetView>
  </sheetViews>
  <sheetFormatPr defaultRowHeight="15"/>
  <cols>
    <col min="1" max="1" width="11.28515625" bestFit="1" customWidth="1"/>
    <col min="2" max="2" width="22" bestFit="1" customWidth="1"/>
    <col min="3" max="3" width="18.28515625" bestFit="1" customWidth="1"/>
    <col min="4" max="4" width="15.7109375" bestFit="1" customWidth="1"/>
    <col min="5" max="5" width="13.28515625" bestFit="1" customWidth="1"/>
    <col min="6" max="6" width="20.5703125" bestFit="1" customWidth="1"/>
    <col min="7" max="7" width="11.42578125" bestFit="1" customWidth="1"/>
    <col min="8" max="8" width="16.85546875" bestFit="1" customWidth="1"/>
  </cols>
  <sheetData>
    <row r="1" spans="1:8">
      <c r="A1" s="1" t="s">
        <v>292</v>
      </c>
      <c r="B1" s="18" t="s">
        <v>197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241</v>
      </c>
      <c r="B2" s="51">
        <f>Total_CargoDistance!B6</f>
        <v>0</v>
      </c>
      <c r="C2" s="51">
        <f>Total_CargoDistance!C6</f>
        <v>0</v>
      </c>
      <c r="D2" s="51">
        <f>Total_CargoDistance!D6</f>
        <v>1718126.3772759221</v>
      </c>
      <c r="E2" s="51">
        <f>Total_CargoDistance!E6</f>
        <v>1168394661.6027181</v>
      </c>
      <c r="F2" s="51">
        <f>Total_CargoDistance!F6</f>
        <v>0</v>
      </c>
      <c r="G2" s="51">
        <f>Total_CargoDistance!G6</f>
        <v>687250.55091036879</v>
      </c>
      <c r="H2" s="51">
        <f>Total_CargoDistance!H6</f>
        <v>0</v>
      </c>
    </row>
    <row r="3" spans="1:8">
      <c r="A3" s="19" t="s">
        <v>242</v>
      </c>
      <c r="B3" s="51">
        <f>Total_CargoDistance!B14</f>
        <v>0</v>
      </c>
      <c r="C3" s="51">
        <f>Total_CargoDistance!C14</f>
        <v>0</v>
      </c>
      <c r="D3" s="51">
        <f>Total_CargoDistance!D14</f>
        <v>11147593878.546989</v>
      </c>
      <c r="E3" s="51">
        <f>Total_CargoDistance!E14</f>
        <v>7565203109737.1299</v>
      </c>
      <c r="F3" s="51">
        <f>Total_CargoDistance!F14</f>
        <v>0</v>
      </c>
      <c r="G3" s="51">
        <f>Total_CargoDistance!G14</f>
        <v>4459037551.4187965</v>
      </c>
      <c r="H3" s="51">
        <f>Total_CargoDistance!H14</f>
        <v>0</v>
      </c>
    </row>
    <row r="5" spans="1:8">
      <c r="A5" s="1" t="s">
        <v>293</v>
      </c>
      <c r="B5" s="18" t="s">
        <v>197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</row>
    <row r="6" spans="1:8">
      <c r="A6" s="19" t="s">
        <v>241</v>
      </c>
      <c r="B6" s="90">
        <f>IFERROR(ships!B2/'SYFAFE-psgr'!B6, 0)</f>
        <v>0</v>
      </c>
      <c r="C6" s="90">
        <f>IFERROR(ships!C2/'SYFAFE-psgr'!C6, 0)</f>
        <v>0</v>
      </c>
      <c r="D6" s="90">
        <f>IFERROR(ships!D2/'SYFAFE-psgr'!D6, 0)</f>
        <v>0</v>
      </c>
      <c r="E6" s="90">
        <f>IFERROR(ships!E2/'SYFAFE-psgr'!E6, 0)</f>
        <v>3673525978620.1094</v>
      </c>
      <c r="F6" s="90">
        <f>IFERROR(ships!F2/'SYFAFE-psgr'!F6, 0)</f>
        <v>0</v>
      </c>
      <c r="G6" s="90">
        <f>IFERROR(ships!G2/'SYFAFE-psgr'!G6, 0)</f>
        <v>0</v>
      </c>
      <c r="H6" s="90">
        <f>IFERROR(ships!H2/'SYFAFE-psgr'!H6, 0)</f>
        <v>0</v>
      </c>
    </row>
    <row r="7" spans="1:8">
      <c r="A7" s="19" t="s">
        <v>242</v>
      </c>
      <c r="B7" s="90">
        <f>IFERROR(ships!B3/'SYFAFE-frgt'!B6, 0)</f>
        <v>0</v>
      </c>
      <c r="C7" s="90">
        <f>IFERROR(ships!C3/'SYFAFE-frgt'!C6, 0)</f>
        <v>0</v>
      </c>
      <c r="D7" s="90">
        <f>IFERROR(ships!D3/'SYFAFE-frgt'!D6, 0)</f>
        <v>3430126281743.5234</v>
      </c>
      <c r="E7" s="90">
        <f>IFERROR(ships!E3/'SYFAFE-frgt'!E6, 0)</f>
        <v>2110013848696562.8</v>
      </c>
      <c r="F7" s="90">
        <f>IFERROR(ships!F3/'SYFAFE-frgt'!F6, 0)</f>
        <v>0</v>
      </c>
      <c r="G7" s="90">
        <f>IFERROR(ships!G3/'SYFAFE-frgt'!G6, 0)</f>
        <v>0</v>
      </c>
      <c r="H7" s="90">
        <f>IFERROR(ships!H3/'SYFAFE-frgt'!H6, 0)</f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56E1-CE07-4FD3-8C11-C943E0C7611A}">
  <dimension ref="A1:D12"/>
  <sheetViews>
    <sheetView workbookViewId="0">
      <selection activeCell="A10" sqref="A10:D12"/>
    </sheetView>
  </sheetViews>
  <sheetFormatPr defaultRowHeight="15"/>
  <sheetData>
    <row r="1" spans="1:4">
      <c r="A1" t="s">
        <v>294</v>
      </c>
      <c r="D1" t="s">
        <v>295</v>
      </c>
    </row>
    <row r="2" spans="1:4">
      <c r="A2" t="s">
        <v>296</v>
      </c>
      <c r="B2">
        <v>0.2</v>
      </c>
      <c r="D2" t="s">
        <v>297</v>
      </c>
    </row>
    <row r="3" spans="1:4">
      <c r="A3" t="s">
        <v>298</v>
      </c>
      <c r="B3">
        <v>0.6</v>
      </c>
      <c r="D3" t="s">
        <v>299</v>
      </c>
    </row>
    <row r="4" spans="1:4">
      <c r="A4" t="s">
        <v>300</v>
      </c>
      <c r="B4">
        <v>2.9999999999999996</v>
      </c>
    </row>
    <row r="6" spans="1:4">
      <c r="A6" t="s">
        <v>301</v>
      </c>
      <c r="D6" t="s">
        <v>295</v>
      </c>
    </row>
    <row r="7" spans="1:4">
      <c r="A7" t="s">
        <v>302</v>
      </c>
      <c r="B7">
        <v>0.22500000000000001</v>
      </c>
      <c r="D7" t="s">
        <v>303</v>
      </c>
    </row>
    <row r="8" spans="1:4">
      <c r="A8" t="s">
        <v>304</v>
      </c>
      <c r="B8">
        <v>0.77500000000000002</v>
      </c>
      <c r="D8" t="s">
        <v>305</v>
      </c>
    </row>
    <row r="10" spans="1:4">
      <c r="A10" t="s">
        <v>306</v>
      </c>
      <c r="D10" t="s">
        <v>295</v>
      </c>
    </row>
    <row r="11" spans="1:4">
      <c r="A11" t="s">
        <v>307</v>
      </c>
      <c r="B11">
        <v>0.68595041322314043</v>
      </c>
      <c r="D11" t="s">
        <v>308</v>
      </c>
    </row>
    <row r="12" spans="1:4">
      <c r="A12" t="s">
        <v>9</v>
      </c>
      <c r="B12">
        <v>0.68881036513545346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7D83-20AB-4FAB-A0B4-0606C2D2E907}">
  <sheetPr>
    <tabColor rgb="FF1F497D"/>
  </sheetPr>
  <dimension ref="A1:H13"/>
  <sheetViews>
    <sheetView workbookViewId="0">
      <selection activeCell="B2" sqref="B2:H7"/>
    </sheetView>
  </sheetViews>
  <sheetFormatPr defaultColWidth="9" defaultRowHeight="15"/>
  <cols>
    <col min="1" max="1" width="22.140625" style="2" bestFit="1" customWidth="1"/>
    <col min="2" max="2" width="20.7109375" style="2" bestFit="1" customWidth="1"/>
    <col min="3" max="3" width="17.28515625" style="2" bestFit="1" customWidth="1"/>
    <col min="4" max="4" width="14.7109375" style="2" bestFit="1" customWidth="1"/>
    <col min="5" max="5" width="12.42578125" style="2" bestFit="1" customWidth="1"/>
    <col min="6" max="6" width="19.28515625" style="2" bestFit="1" customWidth="1"/>
    <col min="7" max="7" width="10.85546875" style="2" bestFit="1" customWidth="1"/>
    <col min="8" max="8" width="15.85546875" style="2" bestFit="1" customWidth="1"/>
    <col min="9" max="16384" width="9" style="2"/>
  </cols>
  <sheetData>
    <row r="1" spans="1:8" ht="30">
      <c r="A1" s="26" t="s">
        <v>224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</row>
    <row r="2" spans="1:8">
      <c r="A2" s="2" t="s">
        <v>8</v>
      </c>
      <c r="B2" s="48">
        <f>Road!C42</f>
        <v>3.0396698208103967E-4</v>
      </c>
      <c r="C2" s="48">
        <f>Road!D42</f>
        <v>2.3957201310558667E-4</v>
      </c>
      <c r="D2" s="48">
        <f>Road!E42</f>
        <v>2.4836534211036528E-4</v>
      </c>
      <c r="E2" s="48">
        <f>Road!F42</f>
        <v>2.3887516512595359E-4</v>
      </c>
      <c r="F2" s="48">
        <f>Road!G42</f>
        <v>1.8402941893909386E-4</v>
      </c>
      <c r="G2" s="48">
        <f>Road!H42</f>
        <v>2.6963351337436545E-4</v>
      </c>
      <c r="H2" s="48">
        <f>Road!I42</f>
        <v>2.212283607775526E-4</v>
      </c>
    </row>
    <row r="3" spans="1:8">
      <c r="A3" s="2" t="s">
        <v>9</v>
      </c>
      <c r="B3" s="48">
        <f>Road!C43</f>
        <v>2.7692774003548483E-3</v>
      </c>
      <c r="C3" s="48">
        <f>Road!D43</f>
        <v>2.141719453609167E-3</v>
      </c>
      <c r="D3" s="48">
        <f>Road!E43</f>
        <v>2.2513573503928309E-3</v>
      </c>
      <c r="E3" s="48">
        <f>Road!F43</f>
        <v>2.3317845655879865E-3</v>
      </c>
      <c r="F3" s="48">
        <f>Road!G43</f>
        <v>1.668171498875807E-3</v>
      </c>
      <c r="G3" s="48">
        <f>Road!H43</f>
        <v>2.4104624469818738E-3</v>
      </c>
      <c r="H3" s="48">
        <f>Road!I43</f>
        <v>1.9777313627970783E-3</v>
      </c>
    </row>
    <row r="4" spans="1:8">
      <c r="A4" s="2" t="s">
        <v>10</v>
      </c>
      <c r="B4" s="48">
        <f>E4/(1-adjustments!$B$12)</f>
        <v>2.05659800129969E-2</v>
      </c>
      <c r="C4" s="48">
        <f>aircraft!D23</f>
        <v>0</v>
      </c>
      <c r="D4" s="48">
        <f>aircraft!E23</f>
        <v>0</v>
      </c>
      <c r="E4" s="48">
        <f>aircraft!F23</f>
        <v>6.3999198108760673E-3</v>
      </c>
      <c r="F4" s="48">
        <f>aircraft!G23</f>
        <v>0</v>
      </c>
      <c r="G4" s="48">
        <f>aircraft!H23</f>
        <v>0</v>
      </c>
      <c r="H4" s="48">
        <f>E4*adjustments!$B$4</f>
        <v>1.9199759432628197E-2</v>
      </c>
    </row>
    <row r="5" spans="1:8">
      <c r="A5" s="2" t="s">
        <v>11</v>
      </c>
      <c r="B5" s="48">
        <f>rail!C22</f>
        <v>7.8030705230531052E-4</v>
      </c>
      <c r="C5" s="48">
        <f>rail!D22</f>
        <v>0</v>
      </c>
      <c r="D5" s="48">
        <f>rail!E22</f>
        <v>0</v>
      </c>
      <c r="E5" s="48">
        <f>rail!F22</f>
        <v>5.5294125429859176E-3</v>
      </c>
      <c r="F5" s="48">
        <f>rail!G22</f>
        <v>0</v>
      </c>
      <c r="G5" s="48">
        <f>rail!H22</f>
        <v>0</v>
      </c>
      <c r="H5" s="48">
        <f>E5*adjustments!$B$4</f>
        <v>1.6588237628957749E-2</v>
      </c>
    </row>
    <row r="6" spans="1:8">
      <c r="A6" s="2" t="s">
        <v>12</v>
      </c>
      <c r="B6" s="48">
        <f>E6/(1-adjustments!$B$12)</f>
        <v>1.02207161101318E-3</v>
      </c>
      <c r="C6" s="48">
        <v>0</v>
      </c>
      <c r="D6" s="48">
        <v>0</v>
      </c>
      <c r="E6" s="48">
        <v>3.1805809143661031E-4</v>
      </c>
      <c r="F6" s="48">
        <v>0</v>
      </c>
      <c r="G6" s="48">
        <v>0</v>
      </c>
      <c r="H6" s="48">
        <f>E6*adjustments!$B$4</f>
        <v>9.5417427430983083E-4</v>
      </c>
    </row>
    <row r="7" spans="1:8">
      <c r="A7" s="2" t="s">
        <v>13</v>
      </c>
      <c r="B7" s="48">
        <f>D7/(1-adjustments!$B$12)</f>
        <v>1.8103029084840444E-4</v>
      </c>
      <c r="C7" s="48">
        <v>0</v>
      </c>
      <c r="D7" s="48">
        <f>Motobikes!D18</f>
        <v>5.6334750108537641E-5</v>
      </c>
      <c r="E7" s="48">
        <v>0</v>
      </c>
      <c r="F7" s="48">
        <v>0</v>
      </c>
      <c r="G7" s="48">
        <v>0</v>
      </c>
      <c r="H7" s="48">
        <f>D7*adjustments!$B$4</f>
        <v>1.6900425032561291E-4</v>
      </c>
    </row>
    <row r="10" spans="1:8">
      <c r="B10" s="25"/>
      <c r="C10" s="25"/>
      <c r="D10" s="25"/>
      <c r="E10" s="46"/>
      <c r="F10" s="25"/>
      <c r="G10" s="25"/>
      <c r="H10" s="25"/>
    </row>
    <row r="11" spans="1:8">
      <c r="B11" s="25"/>
      <c r="C11" s="25"/>
      <c r="D11" s="25"/>
      <c r="E11" s="25"/>
      <c r="F11" s="25"/>
      <c r="G11" s="25"/>
      <c r="H11" s="25"/>
    </row>
    <row r="12" spans="1:8">
      <c r="B12" s="25"/>
      <c r="C12" s="25"/>
      <c r="D12" s="25"/>
      <c r="E12" s="25"/>
      <c r="F12" s="25"/>
      <c r="G12" s="25"/>
      <c r="H12" s="25"/>
    </row>
    <row r="13" spans="1:8">
      <c r="B13" s="25"/>
      <c r="C13" s="25"/>
      <c r="D13" s="25"/>
      <c r="E13" s="25"/>
      <c r="F13" s="25"/>
      <c r="G13" s="25"/>
      <c r="H13" s="25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BA02-EC96-446A-B15C-CEFA31297BE9}">
  <dimension ref="A1:H21"/>
  <sheetViews>
    <sheetView workbookViewId="0">
      <selection sqref="A1:H7"/>
    </sheetView>
  </sheetViews>
  <sheetFormatPr defaultColWidth="9" defaultRowHeight="15"/>
  <cols>
    <col min="1" max="1" width="16.85546875" style="2" customWidth="1"/>
    <col min="2" max="2" width="24.5703125" style="2" customWidth="1"/>
    <col min="3" max="3" width="20.85546875" style="2" customWidth="1"/>
    <col min="4" max="4" width="18.28515625" style="2" customWidth="1"/>
    <col min="5" max="5" width="17.140625" style="2" customWidth="1"/>
    <col min="6" max="8" width="23.28515625" style="2" customWidth="1"/>
    <col min="9" max="9" width="10" style="2" bestFit="1" customWidth="1"/>
    <col min="10" max="10" width="14.28515625" style="2" bestFit="1" customWidth="1"/>
    <col min="11" max="16384" width="9" style="2"/>
  </cols>
  <sheetData>
    <row r="1" spans="1:8" ht="30">
      <c r="A1" s="17" t="s">
        <v>196</v>
      </c>
      <c r="B1" s="18" t="s">
        <v>197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8</v>
      </c>
      <c r="B2" s="20">
        <v>63750.17917891738</v>
      </c>
      <c r="C2" s="20">
        <v>26529.653513907131</v>
      </c>
      <c r="D2" s="20">
        <v>7863874.8584673926</v>
      </c>
      <c r="E2" s="20">
        <v>4673131.4869109076</v>
      </c>
      <c r="F2" s="20">
        <v>363483.18862196186</v>
      </c>
      <c r="G2" s="20">
        <v>1352441.2970028589</v>
      </c>
      <c r="H2" s="20">
        <v>3651.0147234652754</v>
      </c>
    </row>
    <row r="3" spans="1:8">
      <c r="A3" s="19" t="s">
        <v>9</v>
      </c>
      <c r="B3" s="20">
        <v>25003.820821082623</v>
      </c>
      <c r="C3" s="20">
        <v>10353.088786529765</v>
      </c>
      <c r="D3" s="20">
        <v>3068845.0029395702</v>
      </c>
      <c r="E3" s="20">
        <v>1823670.4512463559</v>
      </c>
      <c r="F3" s="20">
        <v>141847.82783693049</v>
      </c>
      <c r="G3" s="20">
        <v>527784.68512979639</v>
      </c>
      <c r="H3" s="20">
        <v>1424.7935644221143</v>
      </c>
    </row>
    <row r="4" spans="1:8">
      <c r="A4" s="19" t="s">
        <v>10</v>
      </c>
      <c r="B4" s="20">
        <v>0</v>
      </c>
      <c r="C4" s="20">
        <v>0</v>
      </c>
      <c r="D4" s="20">
        <v>0</v>
      </c>
      <c r="E4" s="20">
        <v>822</v>
      </c>
      <c r="F4" s="20">
        <v>0</v>
      </c>
      <c r="G4" s="20">
        <v>0</v>
      </c>
      <c r="H4" s="20">
        <v>0</v>
      </c>
    </row>
    <row r="5" spans="1:8">
      <c r="A5" s="21" t="s">
        <v>11</v>
      </c>
      <c r="B5" s="20">
        <v>1046.875</v>
      </c>
      <c r="C5" s="20">
        <v>0</v>
      </c>
      <c r="D5" s="20">
        <v>0</v>
      </c>
      <c r="E5" s="20">
        <v>669.83333333333326</v>
      </c>
      <c r="F5" s="20">
        <v>0</v>
      </c>
      <c r="G5" s="20">
        <v>0</v>
      </c>
      <c r="H5" s="20">
        <v>0</v>
      </c>
    </row>
    <row r="6" spans="1:8">
      <c r="A6" s="21" t="s">
        <v>12</v>
      </c>
      <c r="B6" s="20">
        <v>0</v>
      </c>
      <c r="C6" s="20">
        <v>0</v>
      </c>
      <c r="D6" s="20">
        <v>0.4823245691429916</v>
      </c>
      <c r="E6" s="20">
        <v>328</v>
      </c>
      <c r="F6" s="20">
        <v>0</v>
      </c>
      <c r="G6" s="20">
        <v>0.19292982765719663</v>
      </c>
      <c r="H6" s="20">
        <v>0</v>
      </c>
    </row>
    <row r="7" spans="1:8">
      <c r="A7" s="19" t="s">
        <v>13</v>
      </c>
      <c r="B7" s="20">
        <v>0</v>
      </c>
      <c r="C7" s="20">
        <v>0</v>
      </c>
      <c r="D7" s="20">
        <v>256111</v>
      </c>
      <c r="E7" s="20">
        <v>0</v>
      </c>
      <c r="F7" s="20">
        <v>0</v>
      </c>
      <c r="G7" s="20">
        <v>0</v>
      </c>
      <c r="H7" s="20">
        <v>0</v>
      </c>
    </row>
    <row r="8" spans="1:8">
      <c r="B8" s="22"/>
      <c r="C8" s="22"/>
    </row>
    <row r="9" spans="1:8">
      <c r="A9" s="3"/>
      <c r="B9" s="23"/>
      <c r="C9" s="23"/>
      <c r="D9" s="23"/>
      <c r="E9" s="23"/>
      <c r="F9" s="23"/>
      <c r="G9" s="23"/>
      <c r="H9" s="23"/>
    </row>
    <row r="10" spans="1:8">
      <c r="A10" s="3"/>
      <c r="B10" s="24"/>
      <c r="C10" s="24"/>
      <c r="D10" s="24"/>
      <c r="E10" s="24"/>
      <c r="F10" s="24"/>
      <c r="G10" s="24"/>
      <c r="H10" s="24"/>
    </row>
    <row r="11" spans="1:8">
      <c r="A11" s="3"/>
      <c r="B11" s="24"/>
      <c r="C11" s="24"/>
      <c r="D11" s="24"/>
      <c r="E11" s="24"/>
      <c r="F11" s="24"/>
      <c r="G11" s="24"/>
      <c r="H11" s="24"/>
    </row>
    <row r="12" spans="1:8">
      <c r="A12" s="3"/>
      <c r="B12" s="24"/>
      <c r="C12" s="24"/>
      <c r="D12" s="24"/>
      <c r="E12" s="24"/>
      <c r="F12" s="24"/>
      <c r="G12" s="24"/>
      <c r="H12" s="24"/>
    </row>
    <row r="13" spans="1:8">
      <c r="A13" s="3"/>
      <c r="B13" s="24"/>
      <c r="C13" s="24"/>
      <c r="D13" s="24"/>
      <c r="E13" s="24"/>
      <c r="F13" s="24"/>
      <c r="G13" s="24"/>
      <c r="H13" s="24"/>
    </row>
    <row r="14" spans="1:8">
      <c r="A14" s="3"/>
      <c r="B14" s="24"/>
      <c r="C14" s="24"/>
      <c r="D14" s="24"/>
      <c r="E14" s="24"/>
      <c r="F14" s="24"/>
      <c r="G14" s="24"/>
      <c r="H14" s="24"/>
    </row>
    <row r="15" spans="1:8">
      <c r="A15" s="3"/>
      <c r="B15" s="24"/>
      <c r="C15" s="24"/>
      <c r="D15" s="24"/>
      <c r="E15" s="24"/>
      <c r="F15" s="24"/>
      <c r="G15" s="24"/>
      <c r="H15" s="24"/>
    </row>
    <row r="17" spans="2:8">
      <c r="B17" s="25"/>
      <c r="C17" s="25"/>
      <c r="D17" s="25"/>
      <c r="E17" s="25"/>
      <c r="F17" s="25"/>
      <c r="G17" s="25"/>
      <c r="H17" s="25"/>
    </row>
    <row r="18" spans="2:8">
      <c r="B18" s="25"/>
      <c r="C18" s="25"/>
      <c r="D18" s="25"/>
      <c r="E18" s="25"/>
      <c r="F18" s="25"/>
      <c r="G18" s="25"/>
      <c r="H18" s="25"/>
    </row>
    <row r="19" spans="2:8">
      <c r="B19" s="25"/>
      <c r="C19" s="25"/>
      <c r="D19" s="25"/>
      <c r="E19" s="25"/>
      <c r="F19" s="25"/>
      <c r="G19" s="25"/>
      <c r="H19" s="25"/>
    </row>
    <row r="20" spans="2:8">
      <c r="B20" s="25"/>
      <c r="C20" s="25"/>
      <c r="D20" s="25"/>
      <c r="E20" s="25"/>
      <c r="F20" s="25"/>
      <c r="G20" s="25"/>
      <c r="H20" s="25"/>
    </row>
    <row r="21" spans="2:8">
      <c r="B21" s="25"/>
      <c r="C21" s="25"/>
      <c r="D21" s="25"/>
      <c r="E21" s="25"/>
      <c r="F21" s="25"/>
      <c r="G21" s="25"/>
      <c r="H21" s="2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9FB5-648C-4E52-AD9E-D750915002C8}">
  <sheetPr>
    <tabColor rgb="FF1F497D"/>
  </sheetPr>
  <dimension ref="A1:H10"/>
  <sheetViews>
    <sheetView workbookViewId="0">
      <selection activeCell="I14" sqref="I14"/>
    </sheetView>
  </sheetViews>
  <sheetFormatPr defaultColWidth="9" defaultRowHeight="15"/>
  <cols>
    <col min="1" max="1" width="21.42578125" style="2" bestFit="1" customWidth="1"/>
    <col min="2" max="2" width="20.7109375" style="2" bestFit="1" customWidth="1"/>
    <col min="3" max="3" width="17.28515625" style="2" bestFit="1" customWidth="1"/>
    <col min="4" max="4" width="14.7109375" style="2" bestFit="1" customWidth="1"/>
    <col min="5" max="5" width="12.42578125" style="2" bestFit="1" customWidth="1"/>
    <col min="6" max="6" width="19.28515625" style="2" bestFit="1" customWidth="1"/>
    <col min="7" max="7" width="10.85546875" style="2" bestFit="1" customWidth="1"/>
    <col min="8" max="8" width="15.85546875" style="2" bestFit="1" customWidth="1"/>
    <col min="9" max="16384" width="9" style="2"/>
  </cols>
  <sheetData>
    <row r="1" spans="1:8" ht="30">
      <c r="A1" s="26" t="s">
        <v>14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</row>
    <row r="2" spans="1:8">
      <c r="A2" s="2" t="s">
        <v>8</v>
      </c>
      <c r="B2" s="48">
        <f>Road!C44</f>
        <v>1.9185271653600656E-5</v>
      </c>
      <c r="C2" s="48">
        <f>Road!D44</f>
        <v>1.3762562068887589E-4</v>
      </c>
      <c r="D2" s="48">
        <f>Road!E44</f>
        <v>7.4066882935860471E-5</v>
      </c>
      <c r="E2" s="48">
        <f>Road!F44</f>
        <v>1.0749560153660953E-4</v>
      </c>
      <c r="F2" s="48">
        <f>Road!G44</f>
        <v>0</v>
      </c>
      <c r="G2" s="48">
        <f>Road!H44</f>
        <v>1.3753680882406556E-4</v>
      </c>
      <c r="H2" s="48">
        <f>E2*adjustments!$B$4</f>
        <v>3.2248680460982855E-4</v>
      </c>
    </row>
    <row r="3" spans="1:8">
      <c r="A3" s="2" t="s">
        <v>9</v>
      </c>
      <c r="B3" s="48">
        <f>Road!C45</f>
        <v>1.5005628221864591E-3</v>
      </c>
      <c r="C3" s="48">
        <f>Road!D45</f>
        <v>0</v>
      </c>
      <c r="D3" s="48">
        <f>Road!E45</f>
        <v>5.7930902879829681E-3</v>
      </c>
      <c r="E3" s="48">
        <f>Road!F45</f>
        <v>9.0540086396237816E-3</v>
      </c>
      <c r="F3" s="48">
        <f>Road!G45</f>
        <v>0</v>
      </c>
      <c r="G3" s="48">
        <f>Road!H45</f>
        <v>1.0609092351245585E-2</v>
      </c>
      <c r="H3" s="48">
        <f>E3*adjustments!$B$4</f>
        <v>2.7162025918871339E-2</v>
      </c>
    </row>
    <row r="4" spans="1:8">
      <c r="A4" s="2" t="s">
        <v>10</v>
      </c>
      <c r="B4" s="48">
        <f>E4/(1-adjustments!$B$12)</f>
        <v>9.6172518702715024E-2</v>
      </c>
      <c r="C4" s="48">
        <f>aircraft!D24</f>
        <v>0</v>
      </c>
      <c r="D4" s="48">
        <f>aircraft!E24</f>
        <v>0</v>
      </c>
      <c r="E4" s="48">
        <f>aircraft!F24</f>
        <v>2.992789097910166E-2</v>
      </c>
      <c r="F4" s="48">
        <f>aircraft!G24</f>
        <v>0</v>
      </c>
      <c r="G4" s="48">
        <f>aircraft!H24</f>
        <v>0</v>
      </c>
      <c r="H4" s="48">
        <f>E4*adjustments!$B$4</f>
        <v>8.9783672937304965E-2</v>
      </c>
    </row>
    <row r="5" spans="1:8">
      <c r="A5" s="2" t="s">
        <v>11</v>
      </c>
      <c r="B5" s="48">
        <f>rail!C23</f>
        <v>1.0021251453207708E-3</v>
      </c>
      <c r="C5" s="48">
        <f>rail!D23</f>
        <v>0</v>
      </c>
      <c r="D5" s="48">
        <f>rail!E23</f>
        <v>0</v>
      </c>
      <c r="E5" s="48">
        <f>rail!F23</f>
        <v>1.6108650602655154E-2</v>
      </c>
      <c r="F5" s="48">
        <f>rail!G23</f>
        <v>0</v>
      </c>
      <c r="G5" s="48">
        <f>rail!H23</f>
        <v>0</v>
      </c>
      <c r="H5" s="48">
        <f>E5*adjustments!$B$4</f>
        <v>4.832595180796545E-2</v>
      </c>
    </row>
    <row r="6" spans="1:8">
      <c r="A6" s="2" t="s">
        <v>12</v>
      </c>
      <c r="B6" s="48">
        <f>E6/(1-adjustments!$B$12)</f>
        <v>1.1521530229677897E-2</v>
      </c>
      <c r="C6" s="48">
        <v>0</v>
      </c>
      <c r="D6" s="48">
        <v>3.2499077185230334E-3</v>
      </c>
      <c r="E6" s="48">
        <v>3.5853807852542999E-3</v>
      </c>
      <c r="F6" s="48">
        <v>0</v>
      </c>
      <c r="G6" s="48">
        <v>0</v>
      </c>
      <c r="H6" s="48">
        <f>E6*adjustments!$B$4</f>
        <v>1.0756142355762898E-2</v>
      </c>
    </row>
    <row r="7" spans="1:8">
      <c r="A7" s="2" t="s">
        <v>13</v>
      </c>
      <c r="B7" s="48">
        <f>D7/(1-adjustments!$B$12)</f>
        <v>1.8103029084840444E-4</v>
      </c>
      <c r="C7" s="48">
        <v>0</v>
      </c>
      <c r="D7" s="48">
        <f>Motobikes!D19</f>
        <v>5.6334750108537641E-5</v>
      </c>
      <c r="E7" s="48">
        <v>0</v>
      </c>
      <c r="F7" s="48">
        <v>0</v>
      </c>
      <c r="G7" s="48">
        <v>0</v>
      </c>
      <c r="H7" s="48">
        <f>D7*adjustments!$B$4</f>
        <v>1.6900425032561291E-4</v>
      </c>
    </row>
    <row r="10" spans="1:8">
      <c r="B10" s="46"/>
      <c r="C10" s="25"/>
      <c r="D10" s="25"/>
      <c r="E10" s="25"/>
      <c r="F10" s="25"/>
      <c r="G10" s="25"/>
      <c r="H1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3DCD-8FDE-471C-B6D0-7DB36A9716D9}">
  <dimension ref="A1:H15"/>
  <sheetViews>
    <sheetView workbookViewId="0">
      <selection activeCell="C21" sqref="C21"/>
    </sheetView>
  </sheetViews>
  <sheetFormatPr defaultColWidth="9" defaultRowHeight="15"/>
  <cols>
    <col min="1" max="1" width="16.85546875" style="2" customWidth="1"/>
    <col min="2" max="2" width="24.5703125" style="2" customWidth="1"/>
    <col min="3" max="3" width="20.85546875" style="2" customWidth="1"/>
    <col min="4" max="4" width="18.28515625" style="2" customWidth="1"/>
    <col min="5" max="5" width="17.140625" style="2" customWidth="1"/>
    <col min="6" max="8" width="23.28515625" style="2" customWidth="1"/>
    <col min="9" max="9" width="10" style="2" bestFit="1" customWidth="1"/>
    <col min="10" max="10" width="14.28515625" style="2" bestFit="1" customWidth="1"/>
    <col min="11" max="16384" width="9" style="2"/>
  </cols>
  <sheetData>
    <row r="1" spans="1:8" ht="30">
      <c r="A1" s="17" t="s">
        <v>196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8</v>
      </c>
      <c r="B2" s="20">
        <v>907.7514621547972</v>
      </c>
      <c r="C2" s="20">
        <v>1217</v>
      </c>
      <c r="D2" s="20">
        <v>9802.0001098141292</v>
      </c>
      <c r="E2" s="20">
        <v>2691698.325326392</v>
      </c>
      <c r="F2" s="20">
        <v>0</v>
      </c>
      <c r="G2" s="20">
        <v>95017.558547199747</v>
      </c>
      <c r="H2" s="20">
        <v>0</v>
      </c>
    </row>
    <row r="3" spans="1:8">
      <c r="A3" s="19" t="s">
        <v>9</v>
      </c>
      <c r="B3" s="20">
        <v>256.24853784520275</v>
      </c>
      <c r="C3" s="20">
        <v>0</v>
      </c>
      <c r="D3" s="20">
        <v>2766.9998901858708</v>
      </c>
      <c r="E3" s="20">
        <v>759837.67467360804</v>
      </c>
      <c r="F3" s="20">
        <v>0</v>
      </c>
      <c r="G3" s="20">
        <v>26822.441452800264</v>
      </c>
      <c r="H3" s="20">
        <v>0</v>
      </c>
    </row>
    <row r="4" spans="1:8">
      <c r="A4" s="19" t="s">
        <v>10</v>
      </c>
      <c r="B4" s="20">
        <v>0</v>
      </c>
      <c r="C4" s="20">
        <v>0</v>
      </c>
      <c r="D4" s="20">
        <v>0</v>
      </c>
      <c r="E4" s="20">
        <v>36</v>
      </c>
      <c r="F4" s="20">
        <v>0</v>
      </c>
      <c r="G4" s="20">
        <v>0</v>
      </c>
      <c r="H4" s="20">
        <v>0</v>
      </c>
    </row>
    <row r="5" spans="1:8">
      <c r="A5" s="21" t="s">
        <v>11</v>
      </c>
      <c r="B5" s="20">
        <v>87.5</v>
      </c>
      <c r="C5" s="20">
        <v>0</v>
      </c>
      <c r="D5" s="20">
        <v>0</v>
      </c>
      <c r="E5" s="20">
        <v>127</v>
      </c>
      <c r="F5" s="20">
        <v>0</v>
      </c>
      <c r="G5" s="20">
        <v>0</v>
      </c>
      <c r="H5" s="20">
        <v>0</v>
      </c>
    </row>
    <row r="6" spans="1:8">
      <c r="A6" s="21" t="s">
        <v>12</v>
      </c>
      <c r="B6" s="20">
        <v>0</v>
      </c>
      <c r="C6" s="20">
        <v>0</v>
      </c>
      <c r="D6" s="20">
        <v>2.0689959414152108</v>
      </c>
      <c r="E6" s="20">
        <v>1404.1034056820188</v>
      </c>
      <c r="F6" s="20">
        <v>0</v>
      </c>
      <c r="G6" s="20">
        <v>0.82759837656608437</v>
      </c>
      <c r="H6" s="20">
        <v>0</v>
      </c>
    </row>
    <row r="7" spans="1:8">
      <c r="A7" s="19" t="s">
        <v>13</v>
      </c>
      <c r="B7" s="20">
        <v>0</v>
      </c>
      <c r="C7" s="20">
        <v>0</v>
      </c>
      <c r="D7" s="20">
        <v>1980784</v>
      </c>
      <c r="E7" s="20">
        <v>0</v>
      </c>
      <c r="F7" s="20">
        <v>0</v>
      </c>
      <c r="G7" s="20">
        <v>0</v>
      </c>
      <c r="H7" s="20">
        <v>0</v>
      </c>
    </row>
    <row r="8" spans="1:8">
      <c r="B8" s="22"/>
      <c r="C8" s="22"/>
      <c r="D8" s="22"/>
      <c r="E8" s="22"/>
      <c r="F8" s="22"/>
      <c r="G8" s="22"/>
      <c r="H8" s="22"/>
    </row>
    <row r="9" spans="1:8">
      <c r="A9" s="19"/>
      <c r="B9" s="3"/>
      <c r="C9" s="3"/>
      <c r="D9" s="3"/>
      <c r="E9" s="3"/>
      <c r="F9" s="3"/>
      <c r="G9" s="3"/>
      <c r="H9" s="3"/>
    </row>
    <row r="10" spans="1:8">
      <c r="A10" s="3"/>
    </row>
    <row r="11" spans="1:8">
      <c r="A11" s="3"/>
    </row>
    <row r="12" spans="1:8">
      <c r="A12" s="3"/>
    </row>
    <row r="13" spans="1:8">
      <c r="A13" s="3"/>
    </row>
    <row r="14" spans="1:8">
      <c r="A14" s="3"/>
    </row>
    <row r="15" spans="1:8">
      <c r="A1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E945-FB81-4D0F-831D-87C54D22CEE1}">
  <dimension ref="A1:AK7"/>
  <sheetViews>
    <sheetView workbookViewId="0">
      <selection activeCell="G28" sqref="G28"/>
    </sheetView>
  </sheetViews>
  <sheetFormatPr defaultColWidth="9" defaultRowHeight="15"/>
  <cols>
    <col min="1" max="1" width="13.140625" style="2" customWidth="1"/>
    <col min="2" max="2" width="8.7109375" style="2" customWidth="1"/>
    <col min="3" max="16384" width="9" style="2"/>
  </cols>
  <sheetData>
    <row r="1" spans="1:37" ht="45">
      <c r="A1" s="26" t="s">
        <v>198</v>
      </c>
      <c r="B1" s="27">
        <v>2015</v>
      </c>
      <c r="C1" s="28">
        <v>2016</v>
      </c>
      <c r="D1" s="27">
        <v>2017</v>
      </c>
      <c r="E1" s="28">
        <v>2018</v>
      </c>
      <c r="F1" s="27">
        <v>2019</v>
      </c>
      <c r="G1" s="28">
        <v>2020</v>
      </c>
      <c r="H1" s="27">
        <v>2021</v>
      </c>
      <c r="I1" s="28">
        <v>2022</v>
      </c>
      <c r="J1" s="27">
        <v>2023</v>
      </c>
      <c r="K1" s="28">
        <v>2024</v>
      </c>
      <c r="L1" s="27">
        <v>2025</v>
      </c>
      <c r="M1" s="28">
        <v>2026</v>
      </c>
      <c r="N1" s="27">
        <v>2027</v>
      </c>
      <c r="O1" s="28">
        <v>2028</v>
      </c>
      <c r="P1" s="27">
        <v>2029</v>
      </c>
      <c r="Q1" s="28">
        <v>2030</v>
      </c>
      <c r="R1" s="27">
        <v>2031</v>
      </c>
      <c r="S1" s="28">
        <v>2032</v>
      </c>
      <c r="T1" s="27">
        <v>2033</v>
      </c>
      <c r="U1" s="28">
        <v>2034</v>
      </c>
      <c r="V1" s="27">
        <v>2035</v>
      </c>
      <c r="W1" s="28">
        <v>2036</v>
      </c>
      <c r="X1" s="27">
        <v>2037</v>
      </c>
      <c r="Y1" s="28">
        <v>2038</v>
      </c>
      <c r="Z1" s="27">
        <v>2039</v>
      </c>
      <c r="AA1" s="28">
        <v>2040</v>
      </c>
      <c r="AB1" s="27">
        <v>2041</v>
      </c>
      <c r="AC1" s="28">
        <v>2042</v>
      </c>
      <c r="AD1" s="27">
        <v>2043</v>
      </c>
      <c r="AE1" s="28">
        <v>2044</v>
      </c>
      <c r="AF1" s="27">
        <v>2045</v>
      </c>
      <c r="AG1" s="28">
        <v>2046</v>
      </c>
      <c r="AH1" s="27">
        <v>2047</v>
      </c>
      <c r="AI1" s="28">
        <v>2048</v>
      </c>
      <c r="AJ1" s="27">
        <v>2049</v>
      </c>
      <c r="AK1" s="28">
        <v>2050</v>
      </c>
    </row>
    <row r="2" spans="1:37">
      <c r="A2" s="28" t="s">
        <v>8</v>
      </c>
      <c r="B2" s="29">
        <v>1.404094416519162</v>
      </c>
      <c r="C2" s="29">
        <v>1.404094416519162</v>
      </c>
      <c r="D2" s="29">
        <v>1.404094416519162</v>
      </c>
      <c r="E2" s="29">
        <v>1.404094416519162</v>
      </c>
      <c r="F2" s="29">
        <v>1.404094416519162</v>
      </c>
      <c r="G2" s="29">
        <v>1.404094416519162</v>
      </c>
      <c r="H2" s="29">
        <v>1.404094416519162</v>
      </c>
      <c r="I2" s="29">
        <v>1.404094416519162</v>
      </c>
      <c r="J2" s="29">
        <v>1.404094416519162</v>
      </c>
      <c r="K2" s="29">
        <v>1.404094416519162</v>
      </c>
      <c r="L2" s="29">
        <v>1.404094416519162</v>
      </c>
      <c r="M2" s="29">
        <v>1.404094416519162</v>
      </c>
      <c r="N2" s="29">
        <v>1.404094416519162</v>
      </c>
      <c r="O2" s="29">
        <v>1.404094416519162</v>
      </c>
      <c r="P2" s="29">
        <v>1.404094416519162</v>
      </c>
      <c r="Q2" s="29">
        <v>1.404094416519162</v>
      </c>
      <c r="R2" s="29">
        <v>1.404094416519162</v>
      </c>
      <c r="S2" s="29">
        <v>1.404094416519162</v>
      </c>
      <c r="T2" s="29">
        <v>1.404094416519162</v>
      </c>
      <c r="U2" s="29">
        <v>1.404094416519162</v>
      </c>
      <c r="V2" s="29">
        <v>1.404094416519162</v>
      </c>
      <c r="W2" s="29">
        <v>1.404094416519162</v>
      </c>
      <c r="X2" s="29">
        <v>1.404094416519162</v>
      </c>
      <c r="Y2" s="29">
        <v>1.404094416519162</v>
      </c>
      <c r="Z2" s="29">
        <v>1.404094416519162</v>
      </c>
      <c r="AA2" s="29">
        <v>1.404094416519162</v>
      </c>
      <c r="AB2" s="29">
        <v>1.404094416519162</v>
      </c>
      <c r="AC2" s="29">
        <v>1.404094416519162</v>
      </c>
      <c r="AD2" s="29">
        <v>1.404094416519162</v>
      </c>
      <c r="AE2" s="29">
        <v>1.404094416519162</v>
      </c>
      <c r="AF2" s="29">
        <v>1.404094416519162</v>
      </c>
      <c r="AG2" s="29">
        <v>1.404094416519162</v>
      </c>
      <c r="AH2" s="29">
        <v>1.404094416519162</v>
      </c>
      <c r="AI2" s="29">
        <v>1.404094416519162</v>
      </c>
      <c r="AJ2" s="29">
        <v>1.404094416519162</v>
      </c>
      <c r="AK2" s="29">
        <v>1.404094416519162</v>
      </c>
    </row>
    <row r="3" spans="1:37">
      <c r="A3" s="28" t="s">
        <v>9</v>
      </c>
      <c r="B3" s="30">
        <v>14.731070293267342</v>
      </c>
      <c r="C3" s="29">
        <v>14.731070293267342</v>
      </c>
      <c r="D3" s="29">
        <v>14.731070293267342</v>
      </c>
      <c r="E3" s="29">
        <v>14.731070293267342</v>
      </c>
      <c r="F3" s="29">
        <v>14.731070293267342</v>
      </c>
      <c r="G3" s="29">
        <v>14.731070293267342</v>
      </c>
      <c r="H3" s="29">
        <v>14.731070293267342</v>
      </c>
      <c r="I3" s="29">
        <v>14.731070293267342</v>
      </c>
      <c r="J3" s="29">
        <v>14.731070293267342</v>
      </c>
      <c r="K3" s="29">
        <v>14.731070293267342</v>
      </c>
      <c r="L3" s="29">
        <v>14.731070293267342</v>
      </c>
      <c r="M3" s="29">
        <v>14.731070293267342</v>
      </c>
      <c r="N3" s="29">
        <v>14.731070293267342</v>
      </c>
      <c r="O3" s="29">
        <v>14.731070293267342</v>
      </c>
      <c r="P3" s="29">
        <v>14.731070293267342</v>
      </c>
      <c r="Q3" s="29">
        <v>14.731070293267342</v>
      </c>
      <c r="R3" s="29">
        <v>14.731070293267342</v>
      </c>
      <c r="S3" s="29">
        <v>14.731070293267342</v>
      </c>
      <c r="T3" s="29">
        <v>14.731070293267342</v>
      </c>
      <c r="U3" s="29">
        <v>14.731070293267342</v>
      </c>
      <c r="V3" s="29">
        <v>14.731070293267342</v>
      </c>
      <c r="W3" s="29">
        <v>14.731070293267342</v>
      </c>
      <c r="X3" s="29">
        <v>14.731070293267342</v>
      </c>
      <c r="Y3" s="29">
        <v>14.731070293267342</v>
      </c>
      <c r="Z3" s="29">
        <v>14.731070293267342</v>
      </c>
      <c r="AA3" s="29">
        <v>14.731070293267342</v>
      </c>
      <c r="AB3" s="29">
        <v>14.731070293267342</v>
      </c>
      <c r="AC3" s="29">
        <v>14.731070293267342</v>
      </c>
      <c r="AD3" s="29">
        <v>14.731070293267342</v>
      </c>
      <c r="AE3" s="29">
        <v>14.731070293267342</v>
      </c>
      <c r="AF3" s="29">
        <v>14.731070293267342</v>
      </c>
      <c r="AG3" s="29">
        <v>14.731070293267342</v>
      </c>
      <c r="AH3" s="29">
        <v>14.731070293267342</v>
      </c>
      <c r="AI3" s="29">
        <v>14.731070293267342</v>
      </c>
      <c r="AJ3" s="29">
        <v>14.731070293267342</v>
      </c>
      <c r="AK3" s="29">
        <v>14.731070293267342</v>
      </c>
    </row>
    <row r="4" spans="1:37">
      <c r="A4" s="28" t="s">
        <v>10</v>
      </c>
      <c r="B4" s="30">
        <v>155.72981935122084</v>
      </c>
      <c r="C4" s="29">
        <v>155.72981935122084</v>
      </c>
      <c r="D4" s="29">
        <v>155.72981935122084</v>
      </c>
      <c r="E4" s="29">
        <v>155.72981935122084</v>
      </c>
      <c r="F4" s="29">
        <v>155.72981935122084</v>
      </c>
      <c r="G4" s="29">
        <v>155.72981935122084</v>
      </c>
      <c r="H4" s="29">
        <v>155.72981935122084</v>
      </c>
      <c r="I4" s="29">
        <v>155.72981935122084</v>
      </c>
      <c r="J4" s="29">
        <v>155.72981935122084</v>
      </c>
      <c r="K4" s="29">
        <v>155.72981935122084</v>
      </c>
      <c r="L4" s="29">
        <v>155.72981935122084</v>
      </c>
      <c r="M4" s="29">
        <v>155.72981935122084</v>
      </c>
      <c r="N4" s="29">
        <v>155.72981935122084</v>
      </c>
      <c r="O4" s="29">
        <v>155.72981935122084</v>
      </c>
      <c r="P4" s="29">
        <v>155.72981935122084</v>
      </c>
      <c r="Q4" s="29">
        <v>155.72981935122084</v>
      </c>
      <c r="R4" s="29">
        <v>155.72981935122084</v>
      </c>
      <c r="S4" s="29">
        <v>155.72981935122084</v>
      </c>
      <c r="T4" s="29">
        <v>155.72981935122084</v>
      </c>
      <c r="U4" s="29">
        <v>155.72981935122084</v>
      </c>
      <c r="V4" s="29">
        <v>155.72981935122084</v>
      </c>
      <c r="W4" s="29">
        <v>155.72981935122084</v>
      </c>
      <c r="X4" s="29">
        <v>155.72981935122084</v>
      </c>
      <c r="Y4" s="29">
        <v>155.72981935122084</v>
      </c>
      <c r="Z4" s="29">
        <v>155.72981935122084</v>
      </c>
      <c r="AA4" s="29">
        <v>155.72981935122084</v>
      </c>
      <c r="AB4" s="29">
        <v>155.72981935122084</v>
      </c>
      <c r="AC4" s="29">
        <v>155.72981935122084</v>
      </c>
      <c r="AD4" s="29">
        <v>155.72981935122084</v>
      </c>
      <c r="AE4" s="29">
        <v>155.72981935122084</v>
      </c>
      <c r="AF4" s="29">
        <v>155.72981935122084</v>
      </c>
      <c r="AG4" s="29">
        <v>155.72981935122084</v>
      </c>
      <c r="AH4" s="29">
        <v>155.72981935122084</v>
      </c>
      <c r="AI4" s="29">
        <v>155.72981935122084</v>
      </c>
      <c r="AJ4" s="29">
        <v>155.72981935122084</v>
      </c>
      <c r="AK4" s="29">
        <v>155.72981935122084</v>
      </c>
    </row>
    <row r="5" spans="1:37">
      <c r="A5" s="28" t="s">
        <v>11</v>
      </c>
      <c r="B5" s="30">
        <v>382.85954795395736</v>
      </c>
      <c r="C5" s="29">
        <v>382.85954795395736</v>
      </c>
      <c r="D5" s="29">
        <v>382.85954795395736</v>
      </c>
      <c r="E5" s="29">
        <v>382.85954795395736</v>
      </c>
      <c r="F5" s="29">
        <v>382.85954795395736</v>
      </c>
      <c r="G5" s="29">
        <v>382.85954795395736</v>
      </c>
      <c r="H5" s="29">
        <v>382.85954795395736</v>
      </c>
      <c r="I5" s="29">
        <v>382.85954795395736</v>
      </c>
      <c r="J5" s="29">
        <v>382.85954795395736</v>
      </c>
      <c r="K5" s="29">
        <v>382.85954795395736</v>
      </c>
      <c r="L5" s="29">
        <v>382.85954795395736</v>
      </c>
      <c r="M5" s="29">
        <v>382.85954795395736</v>
      </c>
      <c r="N5" s="29">
        <v>382.85954795395736</v>
      </c>
      <c r="O5" s="29">
        <v>382.85954795395736</v>
      </c>
      <c r="P5" s="29">
        <v>382.85954795395736</v>
      </c>
      <c r="Q5" s="29">
        <v>382.85954795395736</v>
      </c>
      <c r="R5" s="29">
        <v>382.85954795395736</v>
      </c>
      <c r="S5" s="29">
        <v>382.85954795395736</v>
      </c>
      <c r="T5" s="29">
        <v>382.85954795395736</v>
      </c>
      <c r="U5" s="29">
        <v>382.85954795395736</v>
      </c>
      <c r="V5" s="29">
        <v>382.85954795395736</v>
      </c>
      <c r="W5" s="29">
        <v>382.85954795395736</v>
      </c>
      <c r="X5" s="29">
        <v>382.85954795395736</v>
      </c>
      <c r="Y5" s="29">
        <v>382.85954795395736</v>
      </c>
      <c r="Z5" s="29">
        <v>382.85954795395736</v>
      </c>
      <c r="AA5" s="29">
        <v>382.85954795395736</v>
      </c>
      <c r="AB5" s="29">
        <v>382.85954795395736</v>
      </c>
      <c r="AC5" s="29">
        <v>382.85954795395736</v>
      </c>
      <c r="AD5" s="29">
        <v>382.85954795395736</v>
      </c>
      <c r="AE5" s="29">
        <v>382.85954795395736</v>
      </c>
      <c r="AF5" s="29">
        <v>382.85954795395736</v>
      </c>
      <c r="AG5" s="29">
        <v>382.85954795395736</v>
      </c>
      <c r="AH5" s="29">
        <v>382.85954795395736</v>
      </c>
      <c r="AI5" s="29">
        <v>382.85954795395736</v>
      </c>
      <c r="AJ5" s="29">
        <v>382.85954795395736</v>
      </c>
      <c r="AK5" s="29">
        <v>382.85954795395736</v>
      </c>
    </row>
    <row r="6" spans="1:37">
      <c r="A6" s="31" t="s">
        <v>12</v>
      </c>
      <c r="B6" s="29">
        <v>337.61417769892506</v>
      </c>
      <c r="C6" s="29">
        <v>337.61417769892506</v>
      </c>
      <c r="D6" s="29">
        <v>337.61417769892506</v>
      </c>
      <c r="E6" s="29">
        <v>337.61417769892506</v>
      </c>
      <c r="F6" s="29">
        <v>337.61417769892506</v>
      </c>
      <c r="G6" s="29">
        <v>337.61417769892506</v>
      </c>
      <c r="H6" s="29">
        <v>337.61417769892506</v>
      </c>
      <c r="I6" s="29">
        <v>337.61417769892506</v>
      </c>
      <c r="J6" s="29">
        <v>337.61417769892506</v>
      </c>
      <c r="K6" s="29">
        <v>337.61417769892506</v>
      </c>
      <c r="L6" s="29">
        <v>337.61417769892506</v>
      </c>
      <c r="M6" s="29">
        <v>337.61417769892506</v>
      </c>
      <c r="N6" s="29">
        <v>337.61417769892506</v>
      </c>
      <c r="O6" s="29">
        <v>337.61417769892506</v>
      </c>
      <c r="P6" s="29">
        <v>337.61417769892506</v>
      </c>
      <c r="Q6" s="29">
        <v>337.61417769892506</v>
      </c>
      <c r="R6" s="29">
        <v>337.61417769892506</v>
      </c>
      <c r="S6" s="29">
        <v>337.61417769892506</v>
      </c>
      <c r="T6" s="29">
        <v>337.61417769892506</v>
      </c>
      <c r="U6" s="29">
        <v>337.61417769892506</v>
      </c>
      <c r="V6" s="29">
        <v>337.61417769892506</v>
      </c>
      <c r="W6" s="29">
        <v>337.61417769892506</v>
      </c>
      <c r="X6" s="29">
        <v>337.61417769892506</v>
      </c>
      <c r="Y6" s="29">
        <v>337.61417769892506</v>
      </c>
      <c r="Z6" s="29">
        <v>337.61417769892506</v>
      </c>
      <c r="AA6" s="29">
        <v>337.61417769892506</v>
      </c>
      <c r="AB6" s="29">
        <v>337.61417769892506</v>
      </c>
      <c r="AC6" s="29">
        <v>337.61417769892506</v>
      </c>
      <c r="AD6" s="29">
        <v>337.61417769892506</v>
      </c>
      <c r="AE6" s="29">
        <v>337.61417769892506</v>
      </c>
      <c r="AF6" s="29">
        <v>337.61417769892506</v>
      </c>
      <c r="AG6" s="29">
        <v>337.61417769892506</v>
      </c>
      <c r="AH6" s="29">
        <v>337.61417769892506</v>
      </c>
      <c r="AI6" s="29">
        <v>337.61417769892506</v>
      </c>
      <c r="AJ6" s="29">
        <v>337.61417769892506</v>
      </c>
      <c r="AK6" s="29">
        <v>337.61417769892506</v>
      </c>
    </row>
    <row r="7" spans="1:37">
      <c r="A7" s="28" t="s">
        <v>13</v>
      </c>
      <c r="B7" s="32">
        <v>1.1000000000000001</v>
      </c>
      <c r="C7" s="29">
        <v>1.1000000000000001</v>
      </c>
      <c r="D7" s="29">
        <v>1.1000000000000001</v>
      </c>
      <c r="E7" s="29">
        <v>1.1000000000000001</v>
      </c>
      <c r="F7" s="29">
        <v>1.1000000000000001</v>
      </c>
      <c r="G7" s="29">
        <v>1.1000000000000001</v>
      </c>
      <c r="H7" s="29">
        <v>1.1000000000000001</v>
      </c>
      <c r="I7" s="29">
        <v>1.1000000000000001</v>
      </c>
      <c r="J7" s="29">
        <v>1.1000000000000001</v>
      </c>
      <c r="K7" s="29">
        <v>1.1000000000000001</v>
      </c>
      <c r="L7" s="29">
        <v>1.1000000000000001</v>
      </c>
      <c r="M7" s="29">
        <v>1.1000000000000001</v>
      </c>
      <c r="N7" s="29">
        <v>1.1000000000000001</v>
      </c>
      <c r="O7" s="29">
        <v>1.1000000000000001</v>
      </c>
      <c r="P7" s="29">
        <v>1.1000000000000001</v>
      </c>
      <c r="Q7" s="29">
        <v>1.1000000000000001</v>
      </c>
      <c r="R7" s="29">
        <v>1.1000000000000001</v>
      </c>
      <c r="S7" s="29">
        <v>1.1000000000000001</v>
      </c>
      <c r="T7" s="29">
        <v>1.1000000000000001</v>
      </c>
      <c r="U7" s="29">
        <v>1.1000000000000001</v>
      </c>
      <c r="V7" s="29">
        <v>1.1000000000000001</v>
      </c>
      <c r="W7" s="29">
        <v>1.1000000000000001</v>
      </c>
      <c r="X7" s="29">
        <v>1.1000000000000001</v>
      </c>
      <c r="Y7" s="29">
        <v>1.1000000000000001</v>
      </c>
      <c r="Z7" s="29">
        <v>1.1000000000000001</v>
      </c>
      <c r="AA7" s="29">
        <v>1.1000000000000001</v>
      </c>
      <c r="AB7" s="29">
        <v>1.1000000000000001</v>
      </c>
      <c r="AC7" s="29">
        <v>1.1000000000000001</v>
      </c>
      <c r="AD7" s="29">
        <v>1.1000000000000001</v>
      </c>
      <c r="AE7" s="29">
        <v>1.1000000000000001</v>
      </c>
      <c r="AF7" s="29">
        <v>1.1000000000000001</v>
      </c>
      <c r="AG7" s="29">
        <v>1.1000000000000001</v>
      </c>
      <c r="AH7" s="29">
        <v>1.1000000000000001</v>
      </c>
      <c r="AI7" s="29">
        <v>1.1000000000000001</v>
      </c>
      <c r="AJ7" s="29">
        <v>1.1000000000000001</v>
      </c>
      <c r="AK7" s="29">
        <v>1.1000000000000001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AE60-6B95-42BC-AEF5-79CF1BC4ED6F}">
  <dimension ref="A1:AJ7"/>
  <sheetViews>
    <sheetView workbookViewId="0">
      <selection activeCell="N13" sqref="N13"/>
    </sheetView>
  </sheetViews>
  <sheetFormatPr defaultColWidth="9" defaultRowHeight="15"/>
  <cols>
    <col min="1" max="1" width="11.85546875" style="2" customWidth="1"/>
    <col min="2" max="16384" width="9" style="2"/>
  </cols>
  <sheetData>
    <row r="1" spans="1:36" s="28" customFormat="1" ht="45">
      <c r="A1" s="26" t="s">
        <v>199</v>
      </c>
      <c r="B1" s="28">
        <v>2016</v>
      </c>
      <c r="C1" s="28">
        <v>2017</v>
      </c>
      <c r="D1" s="28">
        <v>2018</v>
      </c>
      <c r="E1" s="28">
        <v>2019</v>
      </c>
      <c r="F1" s="28">
        <v>2020</v>
      </c>
      <c r="G1" s="28">
        <v>2021</v>
      </c>
      <c r="H1" s="28">
        <v>2022</v>
      </c>
      <c r="I1" s="28">
        <v>2023</v>
      </c>
      <c r="J1" s="28">
        <v>2024</v>
      </c>
      <c r="K1" s="28">
        <v>2025</v>
      </c>
      <c r="L1" s="28">
        <v>2026</v>
      </c>
      <c r="M1" s="28">
        <v>2027</v>
      </c>
      <c r="N1" s="28">
        <v>2028</v>
      </c>
      <c r="O1" s="28">
        <v>2029</v>
      </c>
      <c r="P1" s="28">
        <v>2030</v>
      </c>
      <c r="Q1" s="28">
        <v>2031</v>
      </c>
      <c r="R1" s="28">
        <v>2032</v>
      </c>
      <c r="S1" s="28">
        <v>2033</v>
      </c>
      <c r="T1" s="28">
        <v>2034</v>
      </c>
      <c r="U1" s="28">
        <v>2035</v>
      </c>
      <c r="V1" s="28">
        <v>2036</v>
      </c>
      <c r="W1" s="28">
        <v>2037</v>
      </c>
      <c r="X1" s="28">
        <v>2038</v>
      </c>
      <c r="Y1" s="28">
        <v>2039</v>
      </c>
      <c r="Z1" s="28">
        <v>2040</v>
      </c>
      <c r="AA1" s="28">
        <v>2041</v>
      </c>
      <c r="AB1" s="28">
        <v>2042</v>
      </c>
      <c r="AC1" s="28">
        <v>2043</v>
      </c>
      <c r="AD1" s="28">
        <v>2044</v>
      </c>
      <c r="AE1" s="28">
        <v>2045</v>
      </c>
      <c r="AF1" s="28">
        <v>2046</v>
      </c>
      <c r="AG1" s="28">
        <v>2047</v>
      </c>
      <c r="AH1" s="28">
        <v>2048</v>
      </c>
      <c r="AI1" s="28">
        <v>2049</v>
      </c>
      <c r="AJ1" s="28">
        <v>2050</v>
      </c>
    </row>
    <row r="2" spans="1:36">
      <c r="A2" s="28" t="s">
        <v>8</v>
      </c>
      <c r="B2" s="33">
        <v>1.2304866591260886</v>
      </c>
      <c r="C2" s="33">
        <v>1.2304866591260886</v>
      </c>
      <c r="D2" s="33">
        <v>1.2304866591260886</v>
      </c>
      <c r="E2" s="33">
        <v>1.2304866591260886</v>
      </c>
      <c r="F2" s="33">
        <v>1.2304866591260886</v>
      </c>
      <c r="G2" s="33">
        <v>1.2304866591260886</v>
      </c>
      <c r="H2" s="33">
        <v>1.2304866591260886</v>
      </c>
      <c r="I2" s="33">
        <v>1.2304866591260886</v>
      </c>
      <c r="J2" s="33">
        <v>1.2304866591260886</v>
      </c>
      <c r="K2" s="33">
        <v>1.2304866591260886</v>
      </c>
      <c r="L2" s="33">
        <v>1.2304866591260886</v>
      </c>
      <c r="M2" s="33">
        <v>1.2304866591260886</v>
      </c>
      <c r="N2" s="33">
        <v>1.2304866591260886</v>
      </c>
      <c r="O2" s="33">
        <v>1.2304866591260886</v>
      </c>
      <c r="P2" s="33">
        <v>1.2304866591260886</v>
      </c>
      <c r="Q2" s="33">
        <v>1.2304866591260886</v>
      </c>
      <c r="R2" s="33">
        <v>1.2304866591260886</v>
      </c>
      <c r="S2" s="33">
        <v>1.2304866591260886</v>
      </c>
      <c r="T2" s="33">
        <v>1.2304866591260886</v>
      </c>
      <c r="U2" s="33">
        <v>1.2304866591260886</v>
      </c>
      <c r="V2" s="33">
        <v>1.2304866591260886</v>
      </c>
      <c r="W2" s="33">
        <v>1.2304866591260886</v>
      </c>
      <c r="X2" s="33">
        <v>1.2304866591260886</v>
      </c>
      <c r="Y2" s="33">
        <v>1.2304866591260886</v>
      </c>
      <c r="Z2" s="33">
        <v>1.2304866591260886</v>
      </c>
      <c r="AA2" s="33">
        <v>1.2304866591260886</v>
      </c>
      <c r="AB2" s="33">
        <v>1.2304866591260886</v>
      </c>
      <c r="AC2" s="33">
        <v>1.2304866591260886</v>
      </c>
      <c r="AD2" s="33">
        <v>1.2304866591260886</v>
      </c>
      <c r="AE2" s="33">
        <v>1.2304866591260886</v>
      </c>
      <c r="AF2" s="33">
        <v>1.2304866591260886</v>
      </c>
      <c r="AG2" s="33">
        <v>1.2304866591260886</v>
      </c>
      <c r="AH2" s="33">
        <v>1.2304866591260886</v>
      </c>
      <c r="AI2" s="33">
        <v>1.2304866591260886</v>
      </c>
      <c r="AJ2" s="33">
        <v>1.2304866591260886</v>
      </c>
    </row>
    <row r="3" spans="1:36">
      <c r="A3" s="28" t="s">
        <v>9</v>
      </c>
      <c r="B3" s="34">
        <v>27.6</v>
      </c>
      <c r="C3" s="2">
        <v>27.6</v>
      </c>
      <c r="D3" s="2">
        <v>27.6</v>
      </c>
      <c r="E3" s="2">
        <v>27.6</v>
      </c>
      <c r="F3" s="2">
        <v>27.6</v>
      </c>
      <c r="G3" s="2">
        <v>27.6</v>
      </c>
      <c r="H3" s="2">
        <v>27.6</v>
      </c>
      <c r="I3" s="2">
        <v>27.6</v>
      </c>
      <c r="J3" s="2">
        <v>27.6</v>
      </c>
      <c r="K3" s="2">
        <v>27.6</v>
      </c>
      <c r="L3" s="2">
        <v>27.6</v>
      </c>
      <c r="M3" s="2">
        <v>27.6</v>
      </c>
      <c r="N3" s="2">
        <v>27.6</v>
      </c>
      <c r="O3" s="2">
        <v>27.6</v>
      </c>
      <c r="P3" s="2">
        <v>27.6</v>
      </c>
      <c r="Q3" s="2">
        <v>27.6</v>
      </c>
      <c r="R3" s="2">
        <v>27.6</v>
      </c>
      <c r="S3" s="2">
        <v>27.6</v>
      </c>
      <c r="T3" s="2">
        <v>27.6</v>
      </c>
      <c r="U3" s="2">
        <v>27.6</v>
      </c>
      <c r="V3" s="2">
        <v>27.6</v>
      </c>
      <c r="W3" s="2">
        <v>27.6</v>
      </c>
      <c r="X3" s="2">
        <v>27.6</v>
      </c>
      <c r="Y3" s="2">
        <v>27.6</v>
      </c>
      <c r="Z3" s="2">
        <v>27.6</v>
      </c>
      <c r="AA3" s="2">
        <v>27.6</v>
      </c>
      <c r="AB3" s="2">
        <v>27.6</v>
      </c>
      <c r="AC3" s="2">
        <v>27.6</v>
      </c>
      <c r="AD3" s="2">
        <v>27.6</v>
      </c>
      <c r="AE3" s="2">
        <v>27.6</v>
      </c>
      <c r="AF3" s="2">
        <v>27.6</v>
      </c>
      <c r="AG3" s="2">
        <v>27.6</v>
      </c>
      <c r="AH3" s="2">
        <v>27.6</v>
      </c>
      <c r="AI3" s="2">
        <v>27.6</v>
      </c>
      <c r="AJ3" s="2">
        <v>27.6</v>
      </c>
    </row>
    <row r="4" spans="1:36">
      <c r="A4" s="28" t="s">
        <v>10</v>
      </c>
      <c r="B4" s="34">
        <v>63.556825639903742</v>
      </c>
      <c r="C4" s="24">
        <v>63.556825639903742</v>
      </c>
      <c r="D4" s="24">
        <v>63.556825639903742</v>
      </c>
      <c r="E4" s="24">
        <v>63.556825639903742</v>
      </c>
      <c r="F4" s="24">
        <v>63.556825639903742</v>
      </c>
      <c r="G4" s="24">
        <v>63.556825639903742</v>
      </c>
      <c r="H4" s="24">
        <v>63.556825639903742</v>
      </c>
      <c r="I4" s="24">
        <v>63.556825639903742</v>
      </c>
      <c r="J4" s="24">
        <v>63.556825639903742</v>
      </c>
      <c r="K4" s="24">
        <v>63.556825639903742</v>
      </c>
      <c r="L4" s="24">
        <v>63.556825639903742</v>
      </c>
      <c r="M4" s="24">
        <v>63.556825639903742</v>
      </c>
      <c r="N4" s="24">
        <v>63.556825639903742</v>
      </c>
      <c r="O4" s="24">
        <v>63.556825639903742</v>
      </c>
      <c r="P4" s="24">
        <v>63.556825639903742</v>
      </c>
      <c r="Q4" s="24">
        <v>63.556825639903742</v>
      </c>
      <c r="R4" s="24">
        <v>63.556825639903742</v>
      </c>
      <c r="S4" s="24">
        <v>63.556825639903742</v>
      </c>
      <c r="T4" s="24">
        <v>63.556825639903742</v>
      </c>
      <c r="U4" s="24">
        <v>63.556825639903742</v>
      </c>
      <c r="V4" s="24">
        <v>63.556825639903742</v>
      </c>
      <c r="W4" s="24">
        <v>63.556825639903742</v>
      </c>
      <c r="X4" s="24">
        <v>63.556825639903742</v>
      </c>
      <c r="Y4" s="24">
        <v>63.556825639903742</v>
      </c>
      <c r="Z4" s="24">
        <v>63.556825639903742</v>
      </c>
      <c r="AA4" s="24">
        <v>63.556825639903742</v>
      </c>
      <c r="AB4" s="24">
        <v>63.556825639903742</v>
      </c>
      <c r="AC4" s="24">
        <v>63.556825639903742</v>
      </c>
      <c r="AD4" s="24">
        <v>63.556825639903742</v>
      </c>
      <c r="AE4" s="24">
        <v>63.556825639903742</v>
      </c>
      <c r="AF4" s="24">
        <v>63.556825639903742</v>
      </c>
      <c r="AG4" s="24">
        <v>63.556825639903742</v>
      </c>
      <c r="AH4" s="24">
        <v>63.556825639903742</v>
      </c>
      <c r="AI4" s="24">
        <v>63.556825639903742</v>
      </c>
      <c r="AJ4" s="24">
        <v>63.556825639903742</v>
      </c>
    </row>
    <row r="5" spans="1:36">
      <c r="A5" s="28" t="s">
        <v>11</v>
      </c>
      <c r="B5" s="34">
        <v>1514.4</v>
      </c>
      <c r="C5" s="24">
        <v>1514.4</v>
      </c>
      <c r="D5" s="24">
        <v>1514.4</v>
      </c>
      <c r="E5" s="24">
        <v>1514.4</v>
      </c>
      <c r="F5" s="24">
        <v>1514.4</v>
      </c>
      <c r="G5" s="24">
        <v>1514.4</v>
      </c>
      <c r="H5" s="24">
        <v>1514.4</v>
      </c>
      <c r="I5" s="24">
        <v>1514.4</v>
      </c>
      <c r="J5" s="24">
        <v>1514.4</v>
      </c>
      <c r="K5" s="24">
        <v>1514.4</v>
      </c>
      <c r="L5" s="24">
        <v>1514.4</v>
      </c>
      <c r="M5" s="24">
        <v>1514.4</v>
      </c>
      <c r="N5" s="24">
        <v>1514.4</v>
      </c>
      <c r="O5" s="24">
        <v>1514.4</v>
      </c>
      <c r="P5" s="24">
        <v>1514.4</v>
      </c>
      <c r="Q5" s="24">
        <v>1514.4</v>
      </c>
      <c r="R5" s="24">
        <v>1514.4</v>
      </c>
      <c r="S5" s="24">
        <v>1514.4</v>
      </c>
      <c r="T5" s="24">
        <v>1514.4</v>
      </c>
      <c r="U5" s="24">
        <v>1514.4</v>
      </c>
      <c r="V5" s="24">
        <v>1514.4</v>
      </c>
      <c r="W5" s="24">
        <v>1514.4</v>
      </c>
      <c r="X5" s="24">
        <v>1514.4</v>
      </c>
      <c r="Y5" s="24">
        <v>1514.4</v>
      </c>
      <c r="Z5" s="24">
        <v>1514.4</v>
      </c>
      <c r="AA5" s="24">
        <v>1514.4</v>
      </c>
      <c r="AB5" s="24">
        <v>1514.4</v>
      </c>
      <c r="AC5" s="24">
        <v>1514.4</v>
      </c>
      <c r="AD5" s="24">
        <v>1514.4</v>
      </c>
      <c r="AE5" s="24">
        <v>1514.4</v>
      </c>
      <c r="AF5" s="24">
        <v>1514.4</v>
      </c>
      <c r="AG5" s="24">
        <v>1514.4</v>
      </c>
      <c r="AH5" s="24">
        <v>1514.4</v>
      </c>
      <c r="AI5" s="24">
        <v>1514.4</v>
      </c>
      <c r="AJ5" s="24">
        <v>1514.4</v>
      </c>
    </row>
    <row r="6" spans="1:36">
      <c r="A6" s="28" t="s">
        <v>12</v>
      </c>
      <c r="B6" s="34">
        <v>65977.620430441006</v>
      </c>
      <c r="C6" s="24">
        <v>65977.620430441006</v>
      </c>
      <c r="D6" s="24">
        <v>65977.620430441006</v>
      </c>
      <c r="E6" s="24">
        <v>65977.620430441006</v>
      </c>
      <c r="F6" s="24">
        <v>65977.620430441006</v>
      </c>
      <c r="G6" s="24">
        <v>65977.620430441006</v>
      </c>
      <c r="H6" s="24">
        <v>65977.620430441006</v>
      </c>
      <c r="I6" s="24">
        <v>65977.620430441006</v>
      </c>
      <c r="J6" s="24">
        <v>65977.620430441006</v>
      </c>
      <c r="K6" s="24">
        <v>65977.620430441006</v>
      </c>
      <c r="L6" s="24">
        <v>65977.620430441006</v>
      </c>
      <c r="M6" s="24">
        <v>65977.620430441006</v>
      </c>
      <c r="N6" s="24">
        <v>65977.620430441006</v>
      </c>
      <c r="O6" s="24">
        <v>65977.620430441006</v>
      </c>
      <c r="P6" s="24">
        <v>65977.620430441006</v>
      </c>
      <c r="Q6" s="24">
        <v>65977.620430441006</v>
      </c>
      <c r="R6" s="24">
        <v>65977.620430441006</v>
      </c>
      <c r="S6" s="24">
        <v>65977.620430441006</v>
      </c>
      <c r="T6" s="24">
        <v>65977.620430441006</v>
      </c>
      <c r="U6" s="24">
        <v>65977.620430441006</v>
      </c>
      <c r="V6" s="24">
        <v>65977.620430441006</v>
      </c>
      <c r="W6" s="24">
        <v>65977.620430441006</v>
      </c>
      <c r="X6" s="24">
        <v>65977.620430441006</v>
      </c>
      <c r="Y6" s="24">
        <v>65977.620430441006</v>
      </c>
      <c r="Z6" s="24">
        <v>65977.620430441006</v>
      </c>
      <c r="AA6" s="24">
        <v>65977.620430441006</v>
      </c>
      <c r="AB6" s="24">
        <v>65977.620430441006</v>
      </c>
      <c r="AC6" s="24">
        <v>65977.620430441006</v>
      </c>
      <c r="AD6" s="24">
        <v>65977.620430441006</v>
      </c>
      <c r="AE6" s="24">
        <v>65977.620430441006</v>
      </c>
      <c r="AF6" s="24">
        <v>65977.620430441006</v>
      </c>
      <c r="AG6" s="24">
        <v>65977.620430441006</v>
      </c>
      <c r="AH6" s="24">
        <v>65977.620430441006</v>
      </c>
      <c r="AI6" s="24">
        <v>65977.620430441006</v>
      </c>
      <c r="AJ6" s="24">
        <v>65977.620430441006</v>
      </c>
    </row>
    <row r="7" spans="1:36">
      <c r="A7" s="28" t="s">
        <v>13</v>
      </c>
      <c r="B7" s="35">
        <v>3.0000000000000001E-3</v>
      </c>
      <c r="C7" s="2">
        <v>3.0000000000000001E-3</v>
      </c>
      <c r="D7" s="2">
        <v>3.0000000000000001E-3</v>
      </c>
      <c r="E7" s="2">
        <v>3.0000000000000001E-3</v>
      </c>
      <c r="F7" s="2">
        <v>3.0000000000000001E-3</v>
      </c>
      <c r="G7" s="2">
        <v>3.0000000000000001E-3</v>
      </c>
      <c r="H7" s="2">
        <v>3.0000000000000001E-3</v>
      </c>
      <c r="I7" s="2">
        <v>3.0000000000000001E-3</v>
      </c>
      <c r="J7" s="2">
        <v>3.0000000000000001E-3</v>
      </c>
      <c r="K7" s="2">
        <v>3.0000000000000001E-3</v>
      </c>
      <c r="L7" s="2">
        <v>3.0000000000000001E-3</v>
      </c>
      <c r="M7" s="2">
        <v>3.0000000000000001E-3</v>
      </c>
      <c r="N7" s="2">
        <v>3.0000000000000001E-3</v>
      </c>
      <c r="O7" s="2">
        <v>3.0000000000000001E-3</v>
      </c>
      <c r="P7" s="2">
        <v>3.0000000000000001E-3</v>
      </c>
      <c r="Q7" s="2">
        <v>3.0000000000000001E-3</v>
      </c>
      <c r="R7" s="2">
        <v>3.0000000000000001E-3</v>
      </c>
      <c r="S7" s="2">
        <v>3.0000000000000001E-3</v>
      </c>
      <c r="T7" s="2">
        <v>3.0000000000000001E-3</v>
      </c>
      <c r="U7" s="2">
        <v>3.0000000000000001E-3</v>
      </c>
      <c r="V7" s="2">
        <v>3.0000000000000001E-3</v>
      </c>
      <c r="W7" s="2">
        <v>3.0000000000000001E-3</v>
      </c>
      <c r="X7" s="2">
        <v>3.0000000000000001E-3</v>
      </c>
      <c r="Y7" s="2">
        <v>3.0000000000000001E-3</v>
      </c>
      <c r="Z7" s="2">
        <v>3.0000000000000001E-3</v>
      </c>
      <c r="AA7" s="2">
        <v>3.0000000000000001E-3</v>
      </c>
      <c r="AB7" s="2">
        <v>3.0000000000000001E-3</v>
      </c>
      <c r="AC7" s="2">
        <v>3.0000000000000001E-3</v>
      </c>
      <c r="AD7" s="2">
        <v>3.0000000000000001E-3</v>
      </c>
      <c r="AE7" s="2">
        <v>3.0000000000000001E-3</v>
      </c>
      <c r="AF7" s="2">
        <v>3.0000000000000001E-3</v>
      </c>
      <c r="AG7" s="2">
        <v>3.0000000000000001E-3</v>
      </c>
      <c r="AH7" s="2">
        <v>3.0000000000000001E-3</v>
      </c>
      <c r="AI7" s="2">
        <v>3.0000000000000001E-3</v>
      </c>
      <c r="AJ7" s="2">
        <v>3.0000000000000001E-3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BABF-C05C-4F32-9A42-D8796171F0D0}">
  <dimension ref="A1:AH7"/>
  <sheetViews>
    <sheetView workbookViewId="0">
      <selection activeCell="D7" sqref="D7"/>
    </sheetView>
  </sheetViews>
  <sheetFormatPr defaultRowHeight="15"/>
  <sheetData>
    <row r="1" spans="1:34" ht="60">
      <c r="A1" s="26" t="s">
        <v>240</v>
      </c>
      <c r="B1" s="27">
        <v>2018</v>
      </c>
      <c r="C1" s="27">
        <v>2019</v>
      </c>
      <c r="D1" s="27">
        <v>2020</v>
      </c>
      <c r="E1" s="27">
        <v>2021</v>
      </c>
      <c r="F1" s="27">
        <v>2022</v>
      </c>
      <c r="G1" s="27">
        <v>2023</v>
      </c>
      <c r="H1" s="27">
        <v>2024</v>
      </c>
      <c r="I1" s="27">
        <v>2025</v>
      </c>
      <c r="J1" s="27">
        <v>2026</v>
      </c>
      <c r="K1" s="27">
        <v>2027</v>
      </c>
      <c r="L1" s="27">
        <v>2028</v>
      </c>
      <c r="M1" s="27">
        <v>2029</v>
      </c>
      <c r="N1" s="27">
        <v>2030</v>
      </c>
      <c r="O1" s="27">
        <v>2031</v>
      </c>
      <c r="P1" s="27">
        <v>2032</v>
      </c>
      <c r="Q1" s="27">
        <v>2033</v>
      </c>
      <c r="R1" s="27">
        <v>2034</v>
      </c>
      <c r="S1" s="27">
        <v>2035</v>
      </c>
      <c r="T1" s="27">
        <v>2036</v>
      </c>
      <c r="U1" s="27">
        <v>2037</v>
      </c>
      <c r="V1" s="27">
        <v>2038</v>
      </c>
      <c r="W1" s="27">
        <v>2039</v>
      </c>
      <c r="X1" s="27">
        <v>2040</v>
      </c>
      <c r="Y1" s="27">
        <v>2041</v>
      </c>
      <c r="Z1" s="27">
        <v>2042</v>
      </c>
      <c r="AA1" s="27">
        <v>2043</v>
      </c>
      <c r="AB1" s="27">
        <v>2044</v>
      </c>
      <c r="AC1" s="27">
        <v>2045</v>
      </c>
      <c r="AD1" s="27">
        <v>2046</v>
      </c>
      <c r="AE1" s="27">
        <v>2047</v>
      </c>
      <c r="AF1" s="27">
        <v>2048</v>
      </c>
      <c r="AG1" s="27">
        <v>2049</v>
      </c>
      <c r="AH1" s="27">
        <v>2050</v>
      </c>
    </row>
    <row r="2" spans="1:34">
      <c r="A2" s="2" t="s">
        <v>8</v>
      </c>
      <c r="B2" s="24">
        <f t="shared" ref="B2:B7" si="0">C2</f>
        <v>7645.3386159425945</v>
      </c>
      <c r="C2" s="24">
        <f>'[1]DV-Cal'!S4</f>
        <v>7645.3386159425945</v>
      </c>
      <c r="D2" s="24">
        <f>$C$2</f>
        <v>7645.3386159425945</v>
      </c>
      <c r="E2" s="24">
        <f t="shared" ref="E2:AH2" si="1">$C$2</f>
        <v>7645.3386159425945</v>
      </c>
      <c r="F2" s="24">
        <f t="shared" si="1"/>
        <v>7645.3386159425945</v>
      </c>
      <c r="G2" s="24">
        <f t="shared" si="1"/>
        <v>7645.3386159425945</v>
      </c>
      <c r="H2" s="24">
        <f t="shared" si="1"/>
        <v>7645.3386159425945</v>
      </c>
      <c r="I2" s="24">
        <f t="shared" si="1"/>
        <v>7645.3386159425945</v>
      </c>
      <c r="J2" s="24">
        <f t="shared" si="1"/>
        <v>7645.3386159425945</v>
      </c>
      <c r="K2" s="24">
        <f t="shared" si="1"/>
        <v>7645.3386159425945</v>
      </c>
      <c r="L2" s="24">
        <f t="shared" si="1"/>
        <v>7645.3386159425945</v>
      </c>
      <c r="M2" s="24">
        <f t="shared" si="1"/>
        <v>7645.3386159425945</v>
      </c>
      <c r="N2" s="24">
        <f t="shared" si="1"/>
        <v>7645.3386159425945</v>
      </c>
      <c r="O2" s="24">
        <f t="shared" si="1"/>
        <v>7645.3386159425945</v>
      </c>
      <c r="P2" s="24">
        <f t="shared" si="1"/>
        <v>7645.3386159425945</v>
      </c>
      <c r="Q2" s="24">
        <f t="shared" si="1"/>
        <v>7645.3386159425945</v>
      </c>
      <c r="R2" s="24">
        <f t="shared" si="1"/>
        <v>7645.3386159425945</v>
      </c>
      <c r="S2" s="24">
        <f t="shared" si="1"/>
        <v>7645.3386159425945</v>
      </c>
      <c r="T2" s="24">
        <f t="shared" si="1"/>
        <v>7645.3386159425945</v>
      </c>
      <c r="U2" s="24">
        <f t="shared" si="1"/>
        <v>7645.3386159425945</v>
      </c>
      <c r="V2" s="24">
        <f t="shared" si="1"/>
        <v>7645.3386159425945</v>
      </c>
      <c r="W2" s="24">
        <f t="shared" si="1"/>
        <v>7645.3386159425945</v>
      </c>
      <c r="X2" s="24">
        <f t="shared" si="1"/>
        <v>7645.3386159425945</v>
      </c>
      <c r="Y2" s="24">
        <f t="shared" si="1"/>
        <v>7645.3386159425945</v>
      </c>
      <c r="Z2" s="24">
        <f t="shared" si="1"/>
        <v>7645.3386159425945</v>
      </c>
      <c r="AA2" s="24">
        <f t="shared" si="1"/>
        <v>7645.3386159425945</v>
      </c>
      <c r="AB2" s="24">
        <f t="shared" si="1"/>
        <v>7645.3386159425945</v>
      </c>
      <c r="AC2" s="24">
        <f t="shared" si="1"/>
        <v>7645.3386159425945</v>
      </c>
      <c r="AD2" s="24">
        <f t="shared" si="1"/>
        <v>7645.3386159425945</v>
      </c>
      <c r="AE2" s="24">
        <f t="shared" si="1"/>
        <v>7645.3386159425945</v>
      </c>
      <c r="AF2" s="24">
        <f t="shared" si="1"/>
        <v>7645.3386159425945</v>
      </c>
      <c r="AG2" s="24">
        <f t="shared" si="1"/>
        <v>7645.3386159425945</v>
      </c>
      <c r="AH2" s="24">
        <f t="shared" si="1"/>
        <v>7645.3386159425945</v>
      </c>
    </row>
    <row r="3" spans="1:34">
      <c r="A3" s="2" t="s">
        <v>9</v>
      </c>
      <c r="B3" s="24">
        <f t="shared" si="0"/>
        <v>9323.117790227654</v>
      </c>
      <c r="C3" s="24">
        <f>'[1]DV-Cal'!S7</f>
        <v>9323.117790227654</v>
      </c>
      <c r="D3" s="24">
        <f>$C$3</f>
        <v>9323.117790227654</v>
      </c>
      <c r="E3" s="24">
        <f t="shared" ref="E3:AH3" si="2">$C$3</f>
        <v>9323.117790227654</v>
      </c>
      <c r="F3" s="24">
        <f t="shared" si="2"/>
        <v>9323.117790227654</v>
      </c>
      <c r="G3" s="24">
        <f t="shared" si="2"/>
        <v>9323.117790227654</v>
      </c>
      <c r="H3" s="24">
        <f t="shared" si="2"/>
        <v>9323.117790227654</v>
      </c>
      <c r="I3" s="24">
        <f t="shared" si="2"/>
        <v>9323.117790227654</v>
      </c>
      <c r="J3" s="24">
        <f t="shared" si="2"/>
        <v>9323.117790227654</v>
      </c>
      <c r="K3" s="24">
        <f t="shared" si="2"/>
        <v>9323.117790227654</v>
      </c>
      <c r="L3" s="24">
        <f t="shared" si="2"/>
        <v>9323.117790227654</v>
      </c>
      <c r="M3" s="24">
        <f t="shared" si="2"/>
        <v>9323.117790227654</v>
      </c>
      <c r="N3" s="24">
        <f t="shared" si="2"/>
        <v>9323.117790227654</v>
      </c>
      <c r="O3" s="24">
        <f t="shared" si="2"/>
        <v>9323.117790227654</v>
      </c>
      <c r="P3" s="24">
        <f t="shared" si="2"/>
        <v>9323.117790227654</v>
      </c>
      <c r="Q3" s="24">
        <f t="shared" si="2"/>
        <v>9323.117790227654</v>
      </c>
      <c r="R3" s="24">
        <f t="shared" si="2"/>
        <v>9323.117790227654</v>
      </c>
      <c r="S3" s="24">
        <f t="shared" si="2"/>
        <v>9323.117790227654</v>
      </c>
      <c r="T3" s="24">
        <f t="shared" si="2"/>
        <v>9323.117790227654</v>
      </c>
      <c r="U3" s="24">
        <f t="shared" si="2"/>
        <v>9323.117790227654</v>
      </c>
      <c r="V3" s="24">
        <f t="shared" si="2"/>
        <v>9323.117790227654</v>
      </c>
      <c r="W3" s="24">
        <f t="shared" si="2"/>
        <v>9323.117790227654</v>
      </c>
      <c r="X3" s="24">
        <f t="shared" si="2"/>
        <v>9323.117790227654</v>
      </c>
      <c r="Y3" s="24">
        <f t="shared" si="2"/>
        <v>9323.117790227654</v>
      </c>
      <c r="Z3" s="24">
        <f t="shared" si="2"/>
        <v>9323.117790227654</v>
      </c>
      <c r="AA3" s="24">
        <f t="shared" si="2"/>
        <v>9323.117790227654</v>
      </c>
      <c r="AB3" s="24">
        <f t="shared" si="2"/>
        <v>9323.117790227654</v>
      </c>
      <c r="AC3" s="24">
        <f t="shared" si="2"/>
        <v>9323.117790227654</v>
      </c>
      <c r="AD3" s="24">
        <f t="shared" si="2"/>
        <v>9323.117790227654</v>
      </c>
      <c r="AE3" s="24">
        <f t="shared" si="2"/>
        <v>9323.117790227654</v>
      </c>
      <c r="AF3" s="24">
        <f t="shared" si="2"/>
        <v>9323.117790227654</v>
      </c>
      <c r="AG3" s="24">
        <f t="shared" si="2"/>
        <v>9323.117790227654</v>
      </c>
      <c r="AH3" s="24">
        <f t="shared" si="2"/>
        <v>9323.117790227654</v>
      </c>
    </row>
    <row r="4" spans="1:34">
      <c r="A4" s="2" t="s">
        <v>10</v>
      </c>
      <c r="B4" s="24">
        <f t="shared" si="0"/>
        <v>1037079.5912426789</v>
      </c>
      <c r="C4" s="24">
        <f>'[1]Air-Cal'!O4</f>
        <v>1037079.5912426789</v>
      </c>
      <c r="D4" s="24">
        <f>$C$4</f>
        <v>1037079.5912426789</v>
      </c>
      <c r="E4" s="24">
        <f t="shared" ref="E4:AH4" si="3">$C$4</f>
        <v>1037079.5912426789</v>
      </c>
      <c r="F4" s="24">
        <f t="shared" si="3"/>
        <v>1037079.5912426789</v>
      </c>
      <c r="G4" s="24">
        <f t="shared" si="3"/>
        <v>1037079.5912426789</v>
      </c>
      <c r="H4" s="24">
        <f t="shared" si="3"/>
        <v>1037079.5912426789</v>
      </c>
      <c r="I4" s="24">
        <f t="shared" si="3"/>
        <v>1037079.5912426789</v>
      </c>
      <c r="J4" s="24">
        <f t="shared" si="3"/>
        <v>1037079.5912426789</v>
      </c>
      <c r="K4" s="24">
        <f t="shared" si="3"/>
        <v>1037079.5912426789</v>
      </c>
      <c r="L4" s="24">
        <f t="shared" si="3"/>
        <v>1037079.5912426789</v>
      </c>
      <c r="M4" s="24">
        <f t="shared" si="3"/>
        <v>1037079.5912426789</v>
      </c>
      <c r="N4" s="24">
        <f t="shared" si="3"/>
        <v>1037079.5912426789</v>
      </c>
      <c r="O4" s="24">
        <f t="shared" si="3"/>
        <v>1037079.5912426789</v>
      </c>
      <c r="P4" s="24">
        <f t="shared" si="3"/>
        <v>1037079.5912426789</v>
      </c>
      <c r="Q4" s="24">
        <f t="shared" si="3"/>
        <v>1037079.5912426789</v>
      </c>
      <c r="R4" s="24">
        <f t="shared" si="3"/>
        <v>1037079.5912426789</v>
      </c>
      <c r="S4" s="24">
        <f t="shared" si="3"/>
        <v>1037079.5912426789</v>
      </c>
      <c r="T4" s="24">
        <f t="shared" si="3"/>
        <v>1037079.5912426789</v>
      </c>
      <c r="U4" s="24">
        <f t="shared" si="3"/>
        <v>1037079.5912426789</v>
      </c>
      <c r="V4" s="24">
        <f t="shared" si="3"/>
        <v>1037079.5912426789</v>
      </c>
      <c r="W4" s="24">
        <f t="shared" si="3"/>
        <v>1037079.5912426789</v>
      </c>
      <c r="X4" s="24">
        <f t="shared" si="3"/>
        <v>1037079.5912426789</v>
      </c>
      <c r="Y4" s="24">
        <f t="shared" si="3"/>
        <v>1037079.5912426789</v>
      </c>
      <c r="Z4" s="24">
        <f t="shared" si="3"/>
        <v>1037079.5912426789</v>
      </c>
      <c r="AA4" s="24">
        <f t="shared" si="3"/>
        <v>1037079.5912426789</v>
      </c>
      <c r="AB4" s="24">
        <f t="shared" si="3"/>
        <v>1037079.5912426789</v>
      </c>
      <c r="AC4" s="24">
        <f t="shared" si="3"/>
        <v>1037079.5912426789</v>
      </c>
      <c r="AD4" s="24">
        <f t="shared" si="3"/>
        <v>1037079.5912426789</v>
      </c>
      <c r="AE4" s="24">
        <f t="shared" si="3"/>
        <v>1037079.5912426789</v>
      </c>
      <c r="AF4" s="24">
        <f t="shared" si="3"/>
        <v>1037079.5912426789</v>
      </c>
      <c r="AG4" s="24">
        <f t="shared" si="3"/>
        <v>1037079.5912426789</v>
      </c>
      <c r="AH4" s="24">
        <f t="shared" si="3"/>
        <v>1037079.5912426789</v>
      </c>
    </row>
    <row r="5" spans="1:34">
      <c r="A5" s="2" t="s">
        <v>11</v>
      </c>
      <c r="B5" s="24">
        <f t="shared" si="0"/>
        <v>87159.138758496847</v>
      </c>
      <c r="C5" s="24">
        <f>'[1]Rail-Cal'!$G$14</f>
        <v>87159.138758496847</v>
      </c>
      <c r="D5" s="24">
        <f>$C$5</f>
        <v>87159.138758496847</v>
      </c>
      <c r="E5" s="24">
        <f t="shared" ref="E5:AH5" si="4">$C$5</f>
        <v>87159.138758496847</v>
      </c>
      <c r="F5" s="24">
        <f t="shared" si="4"/>
        <v>87159.138758496847</v>
      </c>
      <c r="G5" s="24">
        <f t="shared" si="4"/>
        <v>87159.138758496847</v>
      </c>
      <c r="H5" s="24">
        <f t="shared" si="4"/>
        <v>87159.138758496847</v>
      </c>
      <c r="I5" s="24">
        <f t="shared" si="4"/>
        <v>87159.138758496847</v>
      </c>
      <c r="J5" s="24">
        <f t="shared" si="4"/>
        <v>87159.138758496847</v>
      </c>
      <c r="K5" s="24">
        <f t="shared" si="4"/>
        <v>87159.138758496847</v>
      </c>
      <c r="L5" s="24">
        <f t="shared" si="4"/>
        <v>87159.138758496847</v>
      </c>
      <c r="M5" s="24">
        <f t="shared" si="4"/>
        <v>87159.138758496847</v>
      </c>
      <c r="N5" s="24">
        <f t="shared" si="4"/>
        <v>87159.138758496847</v>
      </c>
      <c r="O5" s="24">
        <f t="shared" si="4"/>
        <v>87159.138758496847</v>
      </c>
      <c r="P5" s="24">
        <f t="shared" si="4"/>
        <v>87159.138758496847</v>
      </c>
      <c r="Q5" s="24">
        <f t="shared" si="4"/>
        <v>87159.138758496847</v>
      </c>
      <c r="R5" s="24">
        <f t="shared" si="4"/>
        <v>87159.138758496847</v>
      </c>
      <c r="S5" s="24">
        <f t="shared" si="4"/>
        <v>87159.138758496847</v>
      </c>
      <c r="T5" s="24">
        <f t="shared" si="4"/>
        <v>87159.138758496847</v>
      </c>
      <c r="U5" s="24">
        <f t="shared" si="4"/>
        <v>87159.138758496847</v>
      </c>
      <c r="V5" s="24">
        <f t="shared" si="4"/>
        <v>87159.138758496847</v>
      </c>
      <c r="W5" s="24">
        <f t="shared" si="4"/>
        <v>87159.138758496847</v>
      </c>
      <c r="X5" s="24">
        <f t="shared" si="4"/>
        <v>87159.138758496847</v>
      </c>
      <c r="Y5" s="24">
        <f t="shared" si="4"/>
        <v>87159.138758496847</v>
      </c>
      <c r="Z5" s="24">
        <f t="shared" si="4"/>
        <v>87159.138758496847</v>
      </c>
      <c r="AA5" s="24">
        <f t="shared" si="4"/>
        <v>87159.138758496847</v>
      </c>
      <c r="AB5" s="24">
        <f t="shared" si="4"/>
        <v>87159.138758496847</v>
      </c>
      <c r="AC5" s="24">
        <f t="shared" si="4"/>
        <v>87159.138758496847</v>
      </c>
      <c r="AD5" s="24">
        <f t="shared" si="4"/>
        <v>87159.138758496847</v>
      </c>
      <c r="AE5" s="24">
        <f t="shared" si="4"/>
        <v>87159.138758496847</v>
      </c>
      <c r="AF5" s="24">
        <f t="shared" si="4"/>
        <v>87159.138758496847</v>
      </c>
      <c r="AG5" s="24">
        <f t="shared" si="4"/>
        <v>87159.138758496847</v>
      </c>
      <c r="AH5" s="24">
        <f t="shared" si="4"/>
        <v>87159.138758496847</v>
      </c>
    </row>
    <row r="6" spans="1:34">
      <c r="A6" s="2" t="s">
        <v>12</v>
      </c>
      <c r="B6" s="24">
        <f t="shared" si="0"/>
        <v>10551.03452890655</v>
      </c>
      <c r="C6" s="24">
        <f>'[1]Ships-Cal'!H69</f>
        <v>10551.03452890655</v>
      </c>
      <c r="D6" s="24">
        <f>$C$6</f>
        <v>10551.03452890655</v>
      </c>
      <c r="E6" s="24">
        <f t="shared" ref="E6:AH6" si="5">$C$6</f>
        <v>10551.03452890655</v>
      </c>
      <c r="F6" s="24">
        <f t="shared" si="5"/>
        <v>10551.03452890655</v>
      </c>
      <c r="G6" s="24">
        <f t="shared" si="5"/>
        <v>10551.03452890655</v>
      </c>
      <c r="H6" s="24">
        <f t="shared" si="5"/>
        <v>10551.03452890655</v>
      </c>
      <c r="I6" s="24">
        <f t="shared" si="5"/>
        <v>10551.03452890655</v>
      </c>
      <c r="J6" s="24">
        <f t="shared" si="5"/>
        <v>10551.03452890655</v>
      </c>
      <c r="K6" s="24">
        <f t="shared" si="5"/>
        <v>10551.03452890655</v>
      </c>
      <c r="L6" s="24">
        <f t="shared" si="5"/>
        <v>10551.03452890655</v>
      </c>
      <c r="M6" s="24">
        <f t="shared" si="5"/>
        <v>10551.03452890655</v>
      </c>
      <c r="N6" s="24">
        <f t="shared" si="5"/>
        <v>10551.03452890655</v>
      </c>
      <c r="O6" s="24">
        <f t="shared" si="5"/>
        <v>10551.03452890655</v>
      </c>
      <c r="P6" s="24">
        <f t="shared" si="5"/>
        <v>10551.03452890655</v>
      </c>
      <c r="Q6" s="24">
        <f t="shared" si="5"/>
        <v>10551.03452890655</v>
      </c>
      <c r="R6" s="24">
        <f t="shared" si="5"/>
        <v>10551.03452890655</v>
      </c>
      <c r="S6" s="24">
        <f t="shared" si="5"/>
        <v>10551.03452890655</v>
      </c>
      <c r="T6" s="24">
        <f t="shared" si="5"/>
        <v>10551.03452890655</v>
      </c>
      <c r="U6" s="24">
        <f t="shared" si="5"/>
        <v>10551.03452890655</v>
      </c>
      <c r="V6" s="24">
        <f t="shared" si="5"/>
        <v>10551.03452890655</v>
      </c>
      <c r="W6" s="24">
        <f t="shared" si="5"/>
        <v>10551.03452890655</v>
      </c>
      <c r="X6" s="24">
        <f t="shared" si="5"/>
        <v>10551.03452890655</v>
      </c>
      <c r="Y6" s="24">
        <f t="shared" si="5"/>
        <v>10551.03452890655</v>
      </c>
      <c r="Z6" s="24">
        <f t="shared" si="5"/>
        <v>10551.03452890655</v>
      </c>
      <c r="AA6" s="24">
        <f t="shared" si="5"/>
        <v>10551.03452890655</v>
      </c>
      <c r="AB6" s="24">
        <f t="shared" si="5"/>
        <v>10551.03452890655</v>
      </c>
      <c r="AC6" s="24">
        <f t="shared" si="5"/>
        <v>10551.03452890655</v>
      </c>
      <c r="AD6" s="24">
        <f t="shared" si="5"/>
        <v>10551.03452890655</v>
      </c>
      <c r="AE6" s="24">
        <f t="shared" si="5"/>
        <v>10551.03452890655</v>
      </c>
      <c r="AF6" s="24">
        <f t="shared" si="5"/>
        <v>10551.03452890655</v>
      </c>
      <c r="AG6" s="24">
        <f t="shared" si="5"/>
        <v>10551.03452890655</v>
      </c>
      <c r="AH6" s="24">
        <f t="shared" si="5"/>
        <v>10551.03452890655</v>
      </c>
    </row>
    <row r="7" spans="1:34">
      <c r="A7" s="2" t="s">
        <v>13</v>
      </c>
      <c r="B7" s="24">
        <f t="shared" si="0"/>
        <v>4543.5229764190408</v>
      </c>
      <c r="C7" s="24">
        <f>[1]Motorbikes!$E$7*[1]About!$B$64*365</f>
        <v>4543.5229764190408</v>
      </c>
      <c r="D7" s="24">
        <f t="shared" ref="D7:AH7" si="6">$B$7</f>
        <v>4543.5229764190408</v>
      </c>
      <c r="E7" s="24">
        <f t="shared" si="6"/>
        <v>4543.5229764190408</v>
      </c>
      <c r="F7" s="24">
        <f t="shared" si="6"/>
        <v>4543.5229764190408</v>
      </c>
      <c r="G7" s="24">
        <f t="shared" si="6"/>
        <v>4543.5229764190408</v>
      </c>
      <c r="H7" s="24">
        <f t="shared" si="6"/>
        <v>4543.5229764190408</v>
      </c>
      <c r="I7" s="24">
        <f t="shared" si="6"/>
        <v>4543.5229764190408</v>
      </c>
      <c r="J7" s="24">
        <f t="shared" si="6"/>
        <v>4543.5229764190408</v>
      </c>
      <c r="K7" s="24">
        <f t="shared" si="6"/>
        <v>4543.5229764190408</v>
      </c>
      <c r="L7" s="24">
        <f t="shared" si="6"/>
        <v>4543.5229764190408</v>
      </c>
      <c r="M7" s="24">
        <f t="shared" si="6"/>
        <v>4543.5229764190408</v>
      </c>
      <c r="N7" s="24">
        <f t="shared" si="6"/>
        <v>4543.5229764190408</v>
      </c>
      <c r="O7" s="24">
        <f t="shared" si="6"/>
        <v>4543.5229764190408</v>
      </c>
      <c r="P7" s="24">
        <f t="shared" si="6"/>
        <v>4543.5229764190408</v>
      </c>
      <c r="Q7" s="24">
        <f t="shared" si="6"/>
        <v>4543.5229764190408</v>
      </c>
      <c r="R7" s="24">
        <f t="shared" si="6"/>
        <v>4543.5229764190408</v>
      </c>
      <c r="S7" s="24">
        <f t="shared" si="6"/>
        <v>4543.5229764190408</v>
      </c>
      <c r="T7" s="24">
        <f t="shared" si="6"/>
        <v>4543.5229764190408</v>
      </c>
      <c r="U7" s="24">
        <f t="shared" si="6"/>
        <v>4543.5229764190408</v>
      </c>
      <c r="V7" s="24">
        <f t="shared" si="6"/>
        <v>4543.5229764190408</v>
      </c>
      <c r="W7" s="24">
        <f t="shared" si="6"/>
        <v>4543.5229764190408</v>
      </c>
      <c r="X7" s="24">
        <f t="shared" si="6"/>
        <v>4543.5229764190408</v>
      </c>
      <c r="Y7" s="24">
        <f t="shared" si="6"/>
        <v>4543.5229764190408</v>
      </c>
      <c r="Z7" s="24">
        <f t="shared" si="6"/>
        <v>4543.5229764190408</v>
      </c>
      <c r="AA7" s="24">
        <f t="shared" si="6"/>
        <v>4543.5229764190408</v>
      </c>
      <c r="AB7" s="24">
        <f t="shared" si="6"/>
        <v>4543.5229764190408</v>
      </c>
      <c r="AC7" s="24">
        <f t="shared" si="6"/>
        <v>4543.5229764190408</v>
      </c>
      <c r="AD7" s="24">
        <f t="shared" si="6"/>
        <v>4543.5229764190408</v>
      </c>
      <c r="AE7" s="24">
        <f t="shared" si="6"/>
        <v>4543.5229764190408</v>
      </c>
      <c r="AF7" s="24">
        <f t="shared" si="6"/>
        <v>4543.5229764190408</v>
      </c>
      <c r="AG7" s="24">
        <f t="shared" si="6"/>
        <v>4543.5229764190408</v>
      </c>
      <c r="AH7" s="24">
        <f t="shared" si="6"/>
        <v>4543.5229764190408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2C4C-870C-4A21-9DFE-2049BC943C9E}">
  <dimension ref="A1:AG7"/>
  <sheetViews>
    <sheetView workbookViewId="0">
      <selection activeCell="G7" sqref="G7"/>
    </sheetView>
  </sheetViews>
  <sheetFormatPr defaultRowHeight="15"/>
  <sheetData>
    <row r="1" spans="1:33" ht="60">
      <c r="A1" s="26" t="s">
        <v>240</v>
      </c>
      <c r="B1" s="28">
        <v>2019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3">
      <c r="A2" s="2" t="s">
        <v>8</v>
      </c>
      <c r="B2" s="24">
        <f>C2</f>
        <v>9169.809811392035</v>
      </c>
      <c r="C2" s="24">
        <f>'[1]DV-Cal'!S10</f>
        <v>9169.809811392035</v>
      </c>
      <c r="D2" s="24">
        <f>$C$2</f>
        <v>9169.809811392035</v>
      </c>
      <c r="E2" s="24">
        <f t="shared" ref="E2:AG2" si="0">$C$2</f>
        <v>9169.809811392035</v>
      </c>
      <c r="F2" s="24">
        <f t="shared" si="0"/>
        <v>9169.809811392035</v>
      </c>
      <c r="G2" s="24">
        <f t="shared" si="0"/>
        <v>9169.809811392035</v>
      </c>
      <c r="H2" s="24">
        <f t="shared" si="0"/>
        <v>9169.809811392035</v>
      </c>
      <c r="I2" s="24">
        <f t="shared" si="0"/>
        <v>9169.809811392035</v>
      </c>
      <c r="J2" s="24">
        <f t="shared" si="0"/>
        <v>9169.809811392035</v>
      </c>
      <c r="K2" s="24">
        <f t="shared" si="0"/>
        <v>9169.809811392035</v>
      </c>
      <c r="L2" s="24">
        <f t="shared" si="0"/>
        <v>9169.809811392035</v>
      </c>
      <c r="M2" s="24">
        <f t="shared" si="0"/>
        <v>9169.809811392035</v>
      </c>
      <c r="N2" s="24">
        <f t="shared" si="0"/>
        <v>9169.809811392035</v>
      </c>
      <c r="O2" s="24">
        <f t="shared" si="0"/>
        <v>9169.809811392035</v>
      </c>
      <c r="P2" s="24">
        <f t="shared" si="0"/>
        <v>9169.809811392035</v>
      </c>
      <c r="Q2" s="24">
        <f t="shared" si="0"/>
        <v>9169.809811392035</v>
      </c>
      <c r="R2" s="24">
        <f t="shared" si="0"/>
        <v>9169.809811392035</v>
      </c>
      <c r="S2" s="24">
        <f t="shared" si="0"/>
        <v>9169.809811392035</v>
      </c>
      <c r="T2" s="24">
        <f t="shared" si="0"/>
        <v>9169.809811392035</v>
      </c>
      <c r="U2" s="24">
        <f t="shared" si="0"/>
        <v>9169.809811392035</v>
      </c>
      <c r="V2" s="24">
        <f t="shared" si="0"/>
        <v>9169.809811392035</v>
      </c>
      <c r="W2" s="24">
        <f t="shared" si="0"/>
        <v>9169.809811392035</v>
      </c>
      <c r="X2" s="24">
        <f t="shared" si="0"/>
        <v>9169.809811392035</v>
      </c>
      <c r="Y2" s="24">
        <f t="shared" si="0"/>
        <v>9169.809811392035</v>
      </c>
      <c r="Z2" s="24">
        <f t="shared" si="0"/>
        <v>9169.809811392035</v>
      </c>
      <c r="AA2" s="24">
        <f t="shared" si="0"/>
        <v>9169.809811392035</v>
      </c>
      <c r="AB2" s="24">
        <f t="shared" si="0"/>
        <v>9169.809811392035</v>
      </c>
      <c r="AC2" s="24">
        <f t="shared" si="0"/>
        <v>9169.809811392035</v>
      </c>
      <c r="AD2" s="24">
        <f t="shared" si="0"/>
        <v>9169.809811392035</v>
      </c>
      <c r="AE2" s="24">
        <f t="shared" si="0"/>
        <v>9169.809811392035</v>
      </c>
      <c r="AF2" s="24">
        <f t="shared" si="0"/>
        <v>9169.809811392035</v>
      </c>
      <c r="AG2" s="24">
        <f t="shared" si="0"/>
        <v>9169.809811392035</v>
      </c>
    </row>
    <row r="3" spans="1:33">
      <c r="A3" s="2" t="s">
        <v>9</v>
      </c>
      <c r="B3" s="24">
        <f>C3</f>
        <v>18979.686196888564</v>
      </c>
      <c r="C3" s="24">
        <f>'[1]DV-Cal'!S13</f>
        <v>18979.686196888564</v>
      </c>
      <c r="D3" s="24">
        <f>$C$3</f>
        <v>18979.686196888564</v>
      </c>
      <c r="E3" s="24">
        <f t="shared" ref="E3:AG3" si="1">$C$3</f>
        <v>18979.686196888564</v>
      </c>
      <c r="F3" s="24">
        <f t="shared" si="1"/>
        <v>18979.686196888564</v>
      </c>
      <c r="G3" s="24">
        <f t="shared" si="1"/>
        <v>18979.686196888564</v>
      </c>
      <c r="H3" s="24">
        <f t="shared" si="1"/>
        <v>18979.686196888564</v>
      </c>
      <c r="I3" s="24">
        <f t="shared" si="1"/>
        <v>18979.686196888564</v>
      </c>
      <c r="J3" s="24">
        <f t="shared" si="1"/>
        <v>18979.686196888564</v>
      </c>
      <c r="K3" s="24">
        <f t="shared" si="1"/>
        <v>18979.686196888564</v>
      </c>
      <c r="L3" s="24">
        <f t="shared" si="1"/>
        <v>18979.686196888564</v>
      </c>
      <c r="M3" s="24">
        <f t="shared" si="1"/>
        <v>18979.686196888564</v>
      </c>
      <c r="N3" s="24">
        <f t="shared" si="1"/>
        <v>18979.686196888564</v>
      </c>
      <c r="O3" s="24">
        <f t="shared" si="1"/>
        <v>18979.686196888564</v>
      </c>
      <c r="P3" s="24">
        <f t="shared" si="1"/>
        <v>18979.686196888564</v>
      </c>
      <c r="Q3" s="24">
        <f t="shared" si="1"/>
        <v>18979.686196888564</v>
      </c>
      <c r="R3" s="24">
        <f t="shared" si="1"/>
        <v>18979.686196888564</v>
      </c>
      <c r="S3" s="24">
        <f t="shared" si="1"/>
        <v>18979.686196888564</v>
      </c>
      <c r="T3" s="24">
        <f t="shared" si="1"/>
        <v>18979.686196888564</v>
      </c>
      <c r="U3" s="24">
        <f t="shared" si="1"/>
        <v>18979.686196888564</v>
      </c>
      <c r="V3" s="24">
        <f t="shared" si="1"/>
        <v>18979.686196888564</v>
      </c>
      <c r="W3" s="24">
        <f t="shared" si="1"/>
        <v>18979.686196888564</v>
      </c>
      <c r="X3" s="24">
        <f t="shared" si="1"/>
        <v>18979.686196888564</v>
      </c>
      <c r="Y3" s="24">
        <f t="shared" si="1"/>
        <v>18979.686196888564</v>
      </c>
      <c r="Z3" s="24">
        <f t="shared" si="1"/>
        <v>18979.686196888564</v>
      </c>
      <c r="AA3" s="24">
        <f t="shared" si="1"/>
        <v>18979.686196888564</v>
      </c>
      <c r="AB3" s="24">
        <f t="shared" si="1"/>
        <v>18979.686196888564</v>
      </c>
      <c r="AC3" s="24">
        <f t="shared" si="1"/>
        <v>18979.686196888564</v>
      </c>
      <c r="AD3" s="24">
        <f t="shared" si="1"/>
        <v>18979.686196888564</v>
      </c>
      <c r="AE3" s="24">
        <f t="shared" si="1"/>
        <v>18979.686196888564</v>
      </c>
      <c r="AF3" s="24">
        <f t="shared" si="1"/>
        <v>18979.686196888564</v>
      </c>
      <c r="AG3" s="24">
        <f t="shared" si="1"/>
        <v>18979.686196888564</v>
      </c>
    </row>
    <row r="4" spans="1:33">
      <c r="A4" s="2" t="s">
        <v>10</v>
      </c>
      <c r="B4" s="24">
        <f>'[1]Air-Cal'!O7</f>
        <v>3355599.9662397844</v>
      </c>
      <c r="C4" s="24">
        <f>$B$4</f>
        <v>3355599.9662397844</v>
      </c>
      <c r="D4" s="24">
        <f t="shared" ref="D4:AG4" si="2">$B$4</f>
        <v>3355599.9662397844</v>
      </c>
      <c r="E4" s="24">
        <f t="shared" si="2"/>
        <v>3355599.9662397844</v>
      </c>
      <c r="F4" s="24">
        <f t="shared" si="2"/>
        <v>3355599.9662397844</v>
      </c>
      <c r="G4" s="24">
        <f t="shared" si="2"/>
        <v>3355599.9662397844</v>
      </c>
      <c r="H4" s="24">
        <f t="shared" si="2"/>
        <v>3355599.9662397844</v>
      </c>
      <c r="I4" s="24">
        <f t="shared" si="2"/>
        <v>3355599.9662397844</v>
      </c>
      <c r="J4" s="24">
        <f t="shared" si="2"/>
        <v>3355599.9662397844</v>
      </c>
      <c r="K4" s="24">
        <f t="shared" si="2"/>
        <v>3355599.9662397844</v>
      </c>
      <c r="L4" s="24">
        <f t="shared" si="2"/>
        <v>3355599.9662397844</v>
      </c>
      <c r="M4" s="24">
        <f t="shared" si="2"/>
        <v>3355599.9662397844</v>
      </c>
      <c r="N4" s="24">
        <f t="shared" si="2"/>
        <v>3355599.9662397844</v>
      </c>
      <c r="O4" s="24">
        <f t="shared" si="2"/>
        <v>3355599.9662397844</v>
      </c>
      <c r="P4" s="24">
        <f t="shared" si="2"/>
        <v>3355599.9662397844</v>
      </c>
      <c r="Q4" s="24">
        <f t="shared" si="2"/>
        <v>3355599.9662397844</v>
      </c>
      <c r="R4" s="24">
        <f t="shared" si="2"/>
        <v>3355599.9662397844</v>
      </c>
      <c r="S4" s="24">
        <f t="shared" si="2"/>
        <v>3355599.9662397844</v>
      </c>
      <c r="T4" s="24">
        <f t="shared" si="2"/>
        <v>3355599.9662397844</v>
      </c>
      <c r="U4" s="24">
        <f t="shared" si="2"/>
        <v>3355599.9662397844</v>
      </c>
      <c r="V4" s="24">
        <f t="shared" si="2"/>
        <v>3355599.9662397844</v>
      </c>
      <c r="W4" s="24">
        <f t="shared" si="2"/>
        <v>3355599.9662397844</v>
      </c>
      <c r="X4" s="24">
        <f t="shared" si="2"/>
        <v>3355599.9662397844</v>
      </c>
      <c r="Y4" s="24">
        <f t="shared" si="2"/>
        <v>3355599.9662397844</v>
      </c>
      <c r="Z4" s="24">
        <f t="shared" si="2"/>
        <v>3355599.9662397844</v>
      </c>
      <c r="AA4" s="24">
        <f t="shared" si="2"/>
        <v>3355599.9662397844</v>
      </c>
      <c r="AB4" s="24">
        <f t="shared" si="2"/>
        <v>3355599.9662397844</v>
      </c>
      <c r="AC4" s="24">
        <f t="shared" si="2"/>
        <v>3355599.9662397844</v>
      </c>
      <c r="AD4" s="24">
        <f t="shared" si="2"/>
        <v>3355599.9662397844</v>
      </c>
      <c r="AE4" s="24">
        <f t="shared" si="2"/>
        <v>3355599.9662397844</v>
      </c>
      <c r="AF4" s="24">
        <f t="shared" si="2"/>
        <v>3355599.9662397844</v>
      </c>
      <c r="AG4" s="24">
        <f t="shared" si="2"/>
        <v>3355599.9662397844</v>
      </c>
    </row>
    <row r="5" spans="1:33">
      <c r="A5" s="2" t="s">
        <v>11</v>
      </c>
      <c r="B5" s="24">
        <f>'[1]Rail-Cal'!G6</f>
        <v>15068.57360345372</v>
      </c>
      <c r="C5" s="24">
        <f>$B$5</f>
        <v>15068.57360345372</v>
      </c>
      <c r="D5" s="24">
        <f t="shared" ref="D5:AG5" si="3">$B$5</f>
        <v>15068.57360345372</v>
      </c>
      <c r="E5" s="24">
        <f t="shared" si="3"/>
        <v>15068.57360345372</v>
      </c>
      <c r="F5" s="24">
        <f t="shared" si="3"/>
        <v>15068.57360345372</v>
      </c>
      <c r="G5" s="24">
        <f t="shared" si="3"/>
        <v>15068.57360345372</v>
      </c>
      <c r="H5" s="24">
        <f t="shared" si="3"/>
        <v>15068.57360345372</v>
      </c>
      <c r="I5" s="24">
        <f t="shared" si="3"/>
        <v>15068.57360345372</v>
      </c>
      <c r="J5" s="24">
        <f t="shared" si="3"/>
        <v>15068.57360345372</v>
      </c>
      <c r="K5" s="24">
        <f t="shared" si="3"/>
        <v>15068.57360345372</v>
      </c>
      <c r="L5" s="24">
        <f t="shared" si="3"/>
        <v>15068.57360345372</v>
      </c>
      <c r="M5" s="24">
        <f t="shared" si="3"/>
        <v>15068.57360345372</v>
      </c>
      <c r="N5" s="24">
        <f t="shared" si="3"/>
        <v>15068.57360345372</v>
      </c>
      <c r="O5" s="24">
        <f t="shared" si="3"/>
        <v>15068.57360345372</v>
      </c>
      <c r="P5" s="24">
        <f t="shared" si="3"/>
        <v>15068.57360345372</v>
      </c>
      <c r="Q5" s="24">
        <f t="shared" si="3"/>
        <v>15068.57360345372</v>
      </c>
      <c r="R5" s="24">
        <f t="shared" si="3"/>
        <v>15068.57360345372</v>
      </c>
      <c r="S5" s="24">
        <f t="shared" si="3"/>
        <v>15068.57360345372</v>
      </c>
      <c r="T5" s="24">
        <f t="shared" si="3"/>
        <v>15068.57360345372</v>
      </c>
      <c r="U5" s="24">
        <f t="shared" si="3"/>
        <v>15068.57360345372</v>
      </c>
      <c r="V5" s="24">
        <f t="shared" si="3"/>
        <v>15068.57360345372</v>
      </c>
      <c r="W5" s="24">
        <f t="shared" si="3"/>
        <v>15068.57360345372</v>
      </c>
      <c r="X5" s="24">
        <f t="shared" si="3"/>
        <v>15068.57360345372</v>
      </c>
      <c r="Y5" s="24">
        <f t="shared" si="3"/>
        <v>15068.57360345372</v>
      </c>
      <c r="Z5" s="24">
        <f t="shared" si="3"/>
        <v>15068.57360345372</v>
      </c>
      <c r="AA5" s="24">
        <f t="shared" si="3"/>
        <v>15068.57360345372</v>
      </c>
      <c r="AB5" s="24">
        <f t="shared" si="3"/>
        <v>15068.57360345372</v>
      </c>
      <c r="AC5" s="24">
        <f t="shared" si="3"/>
        <v>15068.57360345372</v>
      </c>
      <c r="AD5" s="24">
        <f t="shared" si="3"/>
        <v>15068.57360345372</v>
      </c>
      <c r="AE5" s="24">
        <f t="shared" si="3"/>
        <v>15068.57360345372</v>
      </c>
      <c r="AF5" s="24">
        <f t="shared" si="3"/>
        <v>15068.57360345372</v>
      </c>
      <c r="AG5" s="24">
        <f t="shared" si="3"/>
        <v>15068.57360345372</v>
      </c>
    </row>
    <row r="6" spans="1:33">
      <c r="A6" s="2" t="s">
        <v>12</v>
      </c>
      <c r="B6" s="24">
        <f>'[1]Ships-Cal'!H72</f>
        <v>81662.909988119718</v>
      </c>
      <c r="C6" s="24">
        <f>$B$6</f>
        <v>81662.909988119718</v>
      </c>
      <c r="D6" s="24">
        <f t="shared" ref="D6:AG6" si="4">$B$6</f>
        <v>81662.909988119718</v>
      </c>
      <c r="E6" s="24">
        <f t="shared" si="4"/>
        <v>81662.909988119718</v>
      </c>
      <c r="F6" s="24">
        <f t="shared" si="4"/>
        <v>81662.909988119718</v>
      </c>
      <c r="G6" s="24">
        <f t="shared" si="4"/>
        <v>81662.909988119718</v>
      </c>
      <c r="H6" s="24">
        <f t="shared" si="4"/>
        <v>81662.909988119718</v>
      </c>
      <c r="I6" s="24">
        <f t="shared" si="4"/>
        <v>81662.909988119718</v>
      </c>
      <c r="J6" s="24">
        <f t="shared" si="4"/>
        <v>81662.909988119718</v>
      </c>
      <c r="K6" s="24">
        <f t="shared" si="4"/>
        <v>81662.909988119718</v>
      </c>
      <c r="L6" s="24">
        <f t="shared" si="4"/>
        <v>81662.909988119718</v>
      </c>
      <c r="M6" s="24">
        <f t="shared" si="4"/>
        <v>81662.909988119718</v>
      </c>
      <c r="N6" s="24">
        <f t="shared" si="4"/>
        <v>81662.909988119718</v>
      </c>
      <c r="O6" s="24">
        <f t="shared" si="4"/>
        <v>81662.909988119718</v>
      </c>
      <c r="P6" s="24">
        <f t="shared" si="4"/>
        <v>81662.909988119718</v>
      </c>
      <c r="Q6" s="24">
        <f t="shared" si="4"/>
        <v>81662.909988119718</v>
      </c>
      <c r="R6" s="24">
        <f t="shared" si="4"/>
        <v>81662.909988119718</v>
      </c>
      <c r="S6" s="24">
        <f t="shared" si="4"/>
        <v>81662.909988119718</v>
      </c>
      <c r="T6" s="24">
        <f t="shared" si="4"/>
        <v>81662.909988119718</v>
      </c>
      <c r="U6" s="24">
        <f t="shared" si="4"/>
        <v>81662.909988119718</v>
      </c>
      <c r="V6" s="24">
        <f t="shared" si="4"/>
        <v>81662.909988119718</v>
      </c>
      <c r="W6" s="24">
        <f t="shared" si="4"/>
        <v>81662.909988119718</v>
      </c>
      <c r="X6" s="24">
        <f t="shared" si="4"/>
        <v>81662.909988119718</v>
      </c>
      <c r="Y6" s="24">
        <f t="shared" si="4"/>
        <v>81662.909988119718</v>
      </c>
      <c r="Z6" s="24">
        <f t="shared" si="4"/>
        <v>81662.909988119718</v>
      </c>
      <c r="AA6" s="24">
        <f t="shared" si="4"/>
        <v>81662.909988119718</v>
      </c>
      <c r="AB6" s="24">
        <f t="shared" si="4"/>
        <v>81662.909988119718</v>
      </c>
      <c r="AC6" s="24">
        <f t="shared" si="4"/>
        <v>81662.909988119718</v>
      </c>
      <c r="AD6" s="24">
        <f t="shared" si="4"/>
        <v>81662.909988119718</v>
      </c>
      <c r="AE6" s="24">
        <f t="shared" si="4"/>
        <v>81662.909988119718</v>
      </c>
      <c r="AF6" s="24">
        <f t="shared" si="4"/>
        <v>81662.909988119718</v>
      </c>
      <c r="AG6" s="24">
        <f t="shared" si="4"/>
        <v>81662.909988119718</v>
      </c>
    </row>
    <row r="7" spans="1:33">
      <c r="A7" s="2" t="s">
        <v>13</v>
      </c>
      <c r="B7" s="24">
        <f>[1]Motorbikes!$E$2*[1]About!$B$64*365</f>
        <v>10573.883538920783</v>
      </c>
      <c r="C7" s="24">
        <f t="shared" ref="C7:AG7" si="5">B7</f>
        <v>10573.883538920783</v>
      </c>
      <c r="D7" s="24">
        <f t="shared" si="5"/>
        <v>10573.883538920783</v>
      </c>
      <c r="E7" s="24">
        <f t="shared" si="5"/>
        <v>10573.883538920783</v>
      </c>
      <c r="F7" s="24">
        <f t="shared" si="5"/>
        <v>10573.883538920783</v>
      </c>
      <c r="G7" s="24">
        <f t="shared" si="5"/>
        <v>10573.883538920783</v>
      </c>
      <c r="H7" s="24">
        <f t="shared" si="5"/>
        <v>10573.883538920783</v>
      </c>
      <c r="I7" s="24">
        <f t="shared" si="5"/>
        <v>10573.883538920783</v>
      </c>
      <c r="J7" s="24">
        <f t="shared" si="5"/>
        <v>10573.883538920783</v>
      </c>
      <c r="K7" s="24">
        <f t="shared" si="5"/>
        <v>10573.883538920783</v>
      </c>
      <c r="L7" s="24">
        <f t="shared" si="5"/>
        <v>10573.883538920783</v>
      </c>
      <c r="M7" s="24">
        <f t="shared" si="5"/>
        <v>10573.883538920783</v>
      </c>
      <c r="N7" s="24">
        <f t="shared" si="5"/>
        <v>10573.883538920783</v>
      </c>
      <c r="O7" s="24">
        <f t="shared" si="5"/>
        <v>10573.883538920783</v>
      </c>
      <c r="P7" s="24">
        <f t="shared" si="5"/>
        <v>10573.883538920783</v>
      </c>
      <c r="Q7" s="24">
        <f t="shared" si="5"/>
        <v>10573.883538920783</v>
      </c>
      <c r="R7" s="24">
        <f t="shared" si="5"/>
        <v>10573.883538920783</v>
      </c>
      <c r="S7" s="24">
        <f t="shared" si="5"/>
        <v>10573.883538920783</v>
      </c>
      <c r="T7" s="24">
        <f t="shared" si="5"/>
        <v>10573.883538920783</v>
      </c>
      <c r="U7" s="24">
        <f t="shared" si="5"/>
        <v>10573.883538920783</v>
      </c>
      <c r="V7" s="24">
        <f t="shared" si="5"/>
        <v>10573.883538920783</v>
      </c>
      <c r="W7" s="24">
        <f t="shared" si="5"/>
        <v>10573.883538920783</v>
      </c>
      <c r="X7" s="24">
        <f t="shared" si="5"/>
        <v>10573.883538920783</v>
      </c>
      <c r="Y7" s="24">
        <f t="shared" si="5"/>
        <v>10573.883538920783</v>
      </c>
      <c r="Z7" s="24">
        <f t="shared" si="5"/>
        <v>10573.883538920783</v>
      </c>
      <c r="AA7" s="24">
        <f t="shared" si="5"/>
        <v>10573.883538920783</v>
      </c>
      <c r="AB7" s="24">
        <f t="shared" si="5"/>
        <v>10573.883538920783</v>
      </c>
      <c r="AC7" s="24">
        <f t="shared" si="5"/>
        <v>10573.883538920783</v>
      </c>
      <c r="AD7" s="24">
        <f t="shared" si="5"/>
        <v>10573.883538920783</v>
      </c>
      <c r="AE7" s="24">
        <f t="shared" si="5"/>
        <v>10573.883538920783</v>
      </c>
      <c r="AF7" s="24">
        <f t="shared" si="5"/>
        <v>10573.883538920783</v>
      </c>
      <c r="AG7" s="24">
        <f t="shared" si="5"/>
        <v>10573.883538920783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641C-47D3-4723-A0EF-352F3398A8E3}">
  <dimension ref="A1:AG7"/>
  <sheetViews>
    <sheetView workbookViewId="0">
      <selection sqref="A1:AG7"/>
    </sheetView>
  </sheetViews>
  <sheetFormatPr defaultRowHeight="15"/>
  <sheetData>
    <row r="1" spans="1:33" ht="135">
      <c r="A1" s="26" t="s">
        <v>289</v>
      </c>
      <c r="B1" s="27">
        <v>2019</v>
      </c>
      <c r="C1" s="27">
        <v>2020</v>
      </c>
      <c r="D1" s="27">
        <v>2021</v>
      </c>
      <c r="E1" s="27">
        <v>2022</v>
      </c>
      <c r="F1" s="27">
        <v>2023</v>
      </c>
      <c r="G1" s="27">
        <v>2024</v>
      </c>
      <c r="H1" s="27">
        <v>2025</v>
      </c>
      <c r="I1" s="27">
        <v>2026</v>
      </c>
      <c r="J1" s="27">
        <v>2027</v>
      </c>
      <c r="K1" s="27">
        <v>2028</v>
      </c>
      <c r="L1" s="27">
        <v>2029</v>
      </c>
      <c r="M1" s="27">
        <v>2030</v>
      </c>
      <c r="N1" s="27">
        <v>2031</v>
      </c>
      <c r="O1" s="27">
        <v>2032</v>
      </c>
      <c r="P1" s="27">
        <v>2033</v>
      </c>
      <c r="Q1" s="27">
        <v>2034</v>
      </c>
      <c r="R1" s="27">
        <v>2035</v>
      </c>
      <c r="S1" s="27">
        <v>2036</v>
      </c>
      <c r="T1" s="27">
        <v>2037</v>
      </c>
      <c r="U1" s="27">
        <v>2038</v>
      </c>
      <c r="V1" s="27">
        <v>2039</v>
      </c>
      <c r="W1" s="27">
        <v>2040</v>
      </c>
      <c r="X1" s="27">
        <v>2041</v>
      </c>
      <c r="Y1" s="27">
        <v>2042</v>
      </c>
      <c r="Z1" s="27">
        <v>2043</v>
      </c>
      <c r="AA1" s="27">
        <v>2044</v>
      </c>
      <c r="AB1" s="27">
        <v>2045</v>
      </c>
      <c r="AC1" s="27">
        <v>2046</v>
      </c>
      <c r="AD1" s="27">
        <v>2047</v>
      </c>
      <c r="AE1" s="27">
        <v>2048</v>
      </c>
      <c r="AF1" s="27">
        <v>2049</v>
      </c>
      <c r="AG1" s="27">
        <v>2050</v>
      </c>
    </row>
    <row r="2" spans="1:33">
      <c r="A2" s="2" t="s">
        <v>8</v>
      </c>
      <c r="B2" s="85">
        <v>1</v>
      </c>
      <c r="C2" s="85">
        <v>0.98688307386916851</v>
      </c>
      <c r="D2" s="85">
        <v>0.97393820148945875</v>
      </c>
      <c r="E2" s="85">
        <v>0.96116312604452669</v>
      </c>
      <c r="F2" s="85">
        <v>0.94855562032052154</v>
      </c>
      <c r="G2" s="85">
        <v>0.93611348631779223</v>
      </c>
      <c r="H2" s="85">
        <v>0.92383455486768662</v>
      </c>
      <c r="I2" s="85">
        <v>0.91171668525437755</v>
      </c>
      <c r="J2" s="85">
        <v>0.89975776484164938</v>
      </c>
      <c r="K2" s="85">
        <v>0.88795570870457941</v>
      </c>
      <c r="L2" s="85">
        <v>0.87630845926605128</v>
      </c>
      <c r="M2" s="85">
        <v>0.86481398593803571</v>
      </c>
      <c r="N2" s="85">
        <v>0.85347028476757658</v>
      </c>
      <c r="O2" s="85">
        <v>0.84227537808742059</v>
      </c>
      <c r="P2" s="85">
        <v>0.83122731417122975</v>
      </c>
      <c r="Q2" s="85">
        <v>0.82032416689331622</v>
      </c>
      <c r="R2" s="85">
        <v>0.80956403539284072</v>
      </c>
      <c r="S2" s="85">
        <v>0.79894504374241493</v>
      </c>
      <c r="T2" s="85">
        <v>0.78846534062105178</v>
      </c>
      <c r="U2" s="85">
        <v>0.77812309899140453</v>
      </c>
      <c r="V2" s="85">
        <v>0.76791651578124065</v>
      </c>
      <c r="W2" s="85">
        <v>0.75784381156909264</v>
      </c>
      <c r="X2" s="85">
        <v>0.74790323027403305</v>
      </c>
      <c r="Y2" s="85">
        <v>0.73809303884951827</v>
      </c>
      <c r="Z2" s="85">
        <v>0.72841152698124823</v>
      </c>
      <c r="AA2" s="85">
        <v>0.71885700678898901</v>
      </c>
      <c r="AB2" s="85">
        <v>0.70942781253230724</v>
      </c>
      <c r="AC2" s="85">
        <v>0.70012230032016365</v>
      </c>
      <c r="AD2" s="85">
        <v>0.69093884782431625</v>
      </c>
      <c r="AE2" s="85">
        <v>0.68187585399648287</v>
      </c>
      <c r="AF2" s="85">
        <v>0.67293173878921342</v>
      </c>
      <c r="AG2" s="85">
        <v>0.66410494288042332</v>
      </c>
    </row>
    <row r="3" spans="1:33">
      <c r="A3" s="2" t="s">
        <v>9</v>
      </c>
      <c r="B3" s="85">
        <v>1</v>
      </c>
      <c r="C3" s="85">
        <v>0.98368801795707062</v>
      </c>
      <c r="D3" s="85">
        <v>0.96764211667231004</v>
      </c>
      <c r="E3" s="85">
        <v>0.95185795584116917</v>
      </c>
      <c r="F3" s="85">
        <v>0.93633126595806859</v>
      </c>
      <c r="G3" s="85">
        <v>0.92105784716152728</v>
      </c>
      <c r="H3" s="85">
        <v>0.90603356809812929</v>
      </c>
      <c r="I3" s="85">
        <v>0.8912543648050214</v>
      </c>
      <c r="J3" s="85">
        <v>0.87671623961063949</v>
      </c>
      <c r="K3" s="85">
        <v>0.86241526005336622</v>
      </c>
      <c r="L3" s="85">
        <v>0.84834755781782745</v>
      </c>
      <c r="M3" s="85">
        <v>0.83450932768854003</v>
      </c>
      <c r="N3" s="85">
        <v>0.82089682652062745</v>
      </c>
      <c r="O3" s="85">
        <v>0.80750637222732524</v>
      </c>
      <c r="P3" s="85">
        <v>0.79433434278400206</v>
      </c>
      <c r="Q3" s="85">
        <v>0.78137717524842731</v>
      </c>
      <c r="R3" s="85">
        <v>0.7686313647970201</v>
      </c>
      <c r="S3" s="85">
        <v>0.75609346377681885</v>
      </c>
      <c r="T3" s="85">
        <v>0.74376008077291511</v>
      </c>
      <c r="U3" s="85">
        <v>0.73162787969109966</v>
      </c>
      <c r="V3" s="85">
        <v>0.71969357885547192</v>
      </c>
      <c r="W3" s="85">
        <v>0.70795395012076989</v>
      </c>
      <c r="X3" s="85">
        <v>0.696405817999179</v>
      </c>
      <c r="Y3" s="85">
        <v>0.68504605880138481</v>
      </c>
      <c r="Z3" s="85">
        <v>0.67387159979163702</v>
      </c>
      <c r="AA3" s="85">
        <v>0.6628794183565957</v>
      </c>
      <c r="AB3" s="85">
        <v>0.65206654118773544</v>
      </c>
      <c r="AC3" s="85">
        <v>0.64143004347708599</v>
      </c>
      <c r="AD3" s="85">
        <v>0.63096704812609239</v>
      </c>
      <c r="AE3" s="85">
        <v>0.62067472496737941</v>
      </c>
      <c r="AF3" s="85">
        <v>0.61055028999921135</v>
      </c>
      <c r="AG3" s="85">
        <v>0.60059100463243886</v>
      </c>
    </row>
    <row r="4" spans="1:33">
      <c r="A4" s="2" t="s">
        <v>10</v>
      </c>
      <c r="B4" s="85">
        <v>1</v>
      </c>
      <c r="C4" s="85">
        <v>0.39189939646309102</v>
      </c>
      <c r="D4" s="85">
        <v>0.34910898091961506</v>
      </c>
      <c r="E4" s="86">
        <v>0.56607265394641004</v>
      </c>
      <c r="F4" s="86">
        <v>0.78303632697320502</v>
      </c>
      <c r="G4" s="87">
        <v>1</v>
      </c>
      <c r="H4" s="85">
        <v>1.042</v>
      </c>
      <c r="I4" s="85">
        <v>1.0857640000000002</v>
      </c>
      <c r="J4" s="85">
        <v>1.1313660880000003</v>
      </c>
      <c r="K4" s="85">
        <v>1.1788834636960004</v>
      </c>
      <c r="L4" s="85">
        <v>1.2283965691712324</v>
      </c>
      <c r="M4" s="85">
        <v>1.2799892250764242</v>
      </c>
      <c r="N4" s="85">
        <v>1.333748772529634</v>
      </c>
      <c r="O4" s="85">
        <v>1.3897662209758785</v>
      </c>
      <c r="P4" s="85">
        <v>1.4481364022568655</v>
      </c>
      <c r="Q4" s="85">
        <v>1.5089581311516538</v>
      </c>
      <c r="R4" s="85">
        <v>1.5723343726600234</v>
      </c>
      <c r="S4" s="85">
        <v>1.6383724163117444</v>
      </c>
      <c r="T4" s="85">
        <v>1.7071840577968376</v>
      </c>
      <c r="U4" s="85">
        <v>1.7788857882243048</v>
      </c>
      <c r="V4" s="85">
        <v>1.8535989913297257</v>
      </c>
      <c r="W4" s="85">
        <v>1.9314501489655742</v>
      </c>
      <c r="X4" s="85">
        <v>2.0125710552221285</v>
      </c>
      <c r="Y4" s="85">
        <v>2.0970990395414582</v>
      </c>
      <c r="Z4" s="85">
        <v>2.1851771992021995</v>
      </c>
      <c r="AA4" s="85">
        <v>2.2769546415686919</v>
      </c>
      <c r="AB4" s="85">
        <v>2.372586736514577</v>
      </c>
      <c r="AC4" s="85">
        <v>2.4722353794481893</v>
      </c>
      <c r="AD4" s="85">
        <v>2.5760692653850135</v>
      </c>
      <c r="AE4" s="85">
        <v>2.6842641745311839</v>
      </c>
      <c r="AF4" s="85">
        <v>2.6842641745311839</v>
      </c>
      <c r="AG4" s="85">
        <v>2.6842641745311839</v>
      </c>
    </row>
    <row r="5" spans="1:33">
      <c r="A5" s="2" t="s">
        <v>11</v>
      </c>
      <c r="B5" s="85">
        <v>1</v>
      </c>
      <c r="C5" s="85">
        <v>0.63449793100934282</v>
      </c>
      <c r="D5" s="85">
        <v>0.63972651023832128</v>
      </c>
      <c r="E5" s="85">
        <v>0.6645703969252037</v>
      </c>
      <c r="F5" s="85">
        <v>0.69037910013263448</v>
      </c>
      <c r="G5" s="85">
        <v>0.71719008867256129</v>
      </c>
      <c r="H5" s="85">
        <v>0.74504228646454973</v>
      </c>
      <c r="I5" s="85">
        <v>0.77397612904513235</v>
      </c>
      <c r="J5" s="85">
        <v>0.80403362227170794</v>
      </c>
      <c r="K5" s="85">
        <v>0.83525840330621659</v>
      </c>
      <c r="L5" s="85">
        <v>0.86769580396712631</v>
      </c>
      <c r="M5" s="85">
        <v>0.90139291654170428</v>
      </c>
      <c r="N5" s="85">
        <v>0.93639866215411915</v>
      </c>
      <c r="O5" s="85">
        <v>0.97276386178862961</v>
      </c>
      <c r="P5" s="85">
        <v>1.0105413100709708</v>
      </c>
      <c r="Q5" s="85">
        <v>1.0497858519150536</v>
      </c>
      <c r="R5" s="85">
        <v>1.0905544621462504</v>
      </c>
      <c r="S5" s="85">
        <v>1.1329063282168657</v>
      </c>
      <c r="T5" s="85">
        <v>1.1769029361338745</v>
      </c>
      <c r="U5" s="85">
        <v>1.2226081597236811</v>
      </c>
      <c r="V5" s="85">
        <v>1.2700883533634872</v>
      </c>
      <c r="W5" s="85">
        <v>1.3194124483139007</v>
      </c>
      <c r="X5" s="85">
        <v>1.3706520527926351</v>
      </c>
      <c r="Y5" s="85">
        <v>1.4238815559345908</v>
      </c>
      <c r="Z5" s="85">
        <v>1.4791782357892407</v>
      </c>
      <c r="AA5" s="85">
        <v>1.5366223715121146</v>
      </c>
      <c r="AB5" s="85">
        <v>1.5962973599132575</v>
      </c>
      <c r="AC5" s="85">
        <v>1.6582898365318681</v>
      </c>
      <c r="AD5" s="85">
        <v>1.72268980141289</v>
      </c>
      <c r="AE5" s="85">
        <v>1.789590749768158</v>
      </c>
      <c r="AF5" s="85">
        <v>1.8590898077117939</v>
      </c>
      <c r="AG5" s="85">
        <v>1.9312878732669065</v>
      </c>
    </row>
    <row r="6" spans="1:33">
      <c r="A6" s="2" t="s">
        <v>12</v>
      </c>
      <c r="B6" s="85">
        <v>1</v>
      </c>
      <c r="C6" s="85">
        <v>0.98896712459176861</v>
      </c>
      <c r="D6" s="85">
        <v>0.97805597352331075</v>
      </c>
      <c r="E6" s="85">
        <v>0.96726520382515158</v>
      </c>
      <c r="F6" s="85">
        <v>0.95659348734463112</v>
      </c>
      <c r="G6" s="85">
        <v>0.94603951058243219</v>
      </c>
      <c r="H6" s="85">
        <v>0.93560197453091198</v>
      </c>
      <c r="I6" s="85">
        <v>0.92527959451421715</v>
      </c>
      <c r="J6" s="85">
        <v>0.9150711000301629</v>
      </c>
      <c r="K6" s="85">
        <v>0.90497523459385687</v>
      </c>
      <c r="L6" s="85">
        <v>0.89499075558304786</v>
      </c>
      <c r="M6" s="85">
        <v>0.88511643408518126</v>
      </c>
      <c r="N6" s="85">
        <v>0.87535105474614139</v>
      </c>
      <c r="O6" s="85">
        <v>0.86569341562066326</v>
      </c>
      <c r="P6" s="85">
        <v>0.85614232802439416</v>
      </c>
      <c r="Q6" s="85">
        <v>0.84669661638758786</v>
      </c>
      <c r="R6" s="85">
        <v>0.83735511811041252</v>
      </c>
      <c r="S6" s="85">
        <v>0.82811668341985545</v>
      </c>
      <c r="T6" s="85">
        <v>0.81898017522820643</v>
      </c>
      <c r="U6" s="85">
        <v>0.80994446899310213</v>
      </c>
      <c r="V6" s="85">
        <v>0.80100845257911513</v>
      </c>
      <c r="W6" s="85">
        <v>0.79217102612086954</v>
      </c>
      <c r="X6" s="85">
        <v>0.78343110188766718</v>
      </c>
      <c r="Y6" s="85">
        <v>0.77478760414960712</v>
      </c>
      <c r="Z6" s="85">
        <v>0.76623946904518236</v>
      </c>
      <c r="AA6" s="85">
        <v>0.75778564445033747</v>
      </c>
      <c r="AB6" s="85">
        <v>0.7494250898489706</v>
      </c>
      <c r="AC6" s="85">
        <v>0.74115677620486431</v>
      </c>
      <c r="AD6" s="85">
        <v>0.73297968583502959</v>
      </c>
      <c r="AE6" s="85">
        <v>0.72489281228444713</v>
      </c>
      <c r="AF6" s="85">
        <v>0.71689516020219035</v>
      </c>
      <c r="AG6" s="85">
        <v>0.70898574521891555</v>
      </c>
    </row>
    <row r="7" spans="1:33">
      <c r="A7" s="2" t="s">
        <v>13</v>
      </c>
      <c r="B7" s="87">
        <v>1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85">
        <v>1</v>
      </c>
      <c r="J7" s="85">
        <v>1</v>
      </c>
      <c r="K7" s="85">
        <v>1</v>
      </c>
      <c r="L7" s="85">
        <v>1</v>
      </c>
      <c r="M7" s="85">
        <v>1</v>
      </c>
      <c r="N7" s="85">
        <v>1</v>
      </c>
      <c r="O7" s="85">
        <v>1</v>
      </c>
      <c r="P7" s="85">
        <v>1</v>
      </c>
      <c r="Q7" s="85">
        <v>1</v>
      </c>
      <c r="R7" s="85">
        <v>1</v>
      </c>
      <c r="S7" s="85">
        <v>1</v>
      </c>
      <c r="T7" s="85">
        <v>1</v>
      </c>
      <c r="U7" s="85">
        <v>1</v>
      </c>
      <c r="V7" s="85">
        <v>1</v>
      </c>
      <c r="W7" s="85">
        <v>1</v>
      </c>
      <c r="X7" s="85">
        <v>1</v>
      </c>
      <c r="Y7" s="85">
        <v>1</v>
      </c>
      <c r="Z7" s="85">
        <v>1</v>
      </c>
      <c r="AA7" s="85">
        <v>1</v>
      </c>
      <c r="AB7" s="85">
        <v>1</v>
      </c>
      <c r="AC7" s="85">
        <v>1</v>
      </c>
      <c r="AD7" s="85">
        <v>1</v>
      </c>
      <c r="AE7" s="85">
        <v>1</v>
      </c>
      <c r="AF7" s="85">
        <v>1</v>
      </c>
      <c r="AG7" s="85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1B52-4F10-4B69-9230-60347A9D45BE}">
  <dimension ref="A1:AG7"/>
  <sheetViews>
    <sheetView workbookViewId="0">
      <selection activeCell="A2" sqref="A2"/>
    </sheetView>
  </sheetViews>
  <sheetFormatPr defaultRowHeight="15"/>
  <sheetData>
    <row r="1" spans="1:33" ht="135">
      <c r="A1" s="26" t="s">
        <v>289</v>
      </c>
      <c r="B1" s="27">
        <v>2019</v>
      </c>
      <c r="C1" s="27">
        <v>2020</v>
      </c>
      <c r="D1" s="27">
        <v>2021</v>
      </c>
      <c r="E1" s="27">
        <v>2022</v>
      </c>
      <c r="F1" s="27">
        <v>2023</v>
      </c>
      <c r="G1" s="27">
        <v>2024</v>
      </c>
      <c r="H1" s="27">
        <v>2025</v>
      </c>
      <c r="I1" s="27">
        <v>2026</v>
      </c>
      <c r="J1" s="27">
        <v>2027</v>
      </c>
      <c r="K1" s="27">
        <v>2028</v>
      </c>
      <c r="L1" s="27">
        <v>2029</v>
      </c>
      <c r="M1" s="27">
        <v>2030</v>
      </c>
      <c r="N1" s="27">
        <v>2031</v>
      </c>
      <c r="O1" s="27">
        <v>2032</v>
      </c>
      <c r="P1" s="27">
        <v>2033</v>
      </c>
      <c r="Q1" s="27">
        <v>2034</v>
      </c>
      <c r="R1" s="27">
        <v>2035</v>
      </c>
      <c r="S1" s="27">
        <v>2036</v>
      </c>
      <c r="T1" s="27">
        <v>2037</v>
      </c>
      <c r="U1" s="27">
        <v>2038</v>
      </c>
      <c r="V1" s="27">
        <v>2039</v>
      </c>
      <c r="W1" s="27">
        <v>2040</v>
      </c>
      <c r="X1" s="27">
        <v>2041</v>
      </c>
      <c r="Y1" s="27">
        <v>2042</v>
      </c>
      <c r="Z1" s="27">
        <v>2043</v>
      </c>
      <c r="AA1" s="27">
        <v>2044</v>
      </c>
      <c r="AB1" s="27">
        <v>2045</v>
      </c>
      <c r="AC1" s="27">
        <v>2046</v>
      </c>
      <c r="AD1" s="27">
        <v>2047</v>
      </c>
      <c r="AE1" s="27">
        <v>2048</v>
      </c>
      <c r="AF1" s="27">
        <v>2049</v>
      </c>
      <c r="AG1" s="27">
        <v>2050</v>
      </c>
    </row>
    <row r="2" spans="1:33">
      <c r="A2" s="2" t="s">
        <v>8</v>
      </c>
      <c r="B2" s="85">
        <v>1</v>
      </c>
      <c r="C2" s="85">
        <v>0.99043546689566553</v>
      </c>
      <c r="D2" s="85">
        <v>0.98096241408483498</v>
      </c>
      <c r="E2" s="85">
        <v>0.97157996660121271</v>
      </c>
      <c r="F2" s="85">
        <v>0.96228725784714719</v>
      </c>
      <c r="G2" s="85">
        <v>0.95308342951358893</v>
      </c>
      <c r="H2" s="85">
        <v>0.94396763150081353</v>
      </c>
      <c r="I2" s="85">
        <v>0.93493902183990385</v>
      </c>
      <c r="J2" s="85">
        <v>0.92599676661498198</v>
      </c>
      <c r="K2" s="85">
        <v>0.91714003988618631</v>
      </c>
      <c r="L2" s="85">
        <v>0.9083680236133842</v>
      </c>
      <c r="M2" s="85">
        <v>0.89967990758061511</v>
      </c>
      <c r="N2" s="85">
        <v>0.89107488932125578</v>
      </c>
      <c r="O2" s="85">
        <v>0.88255217404390141</v>
      </c>
      <c r="P2" s="85">
        <v>0.87411097455895614</v>
      </c>
      <c r="Q2" s="85">
        <v>0.86575051120592494</v>
      </c>
      <c r="R2" s="85">
        <v>0.85747001178140136</v>
      </c>
      <c r="S2" s="85">
        <v>0.84926871146774408</v>
      </c>
      <c r="T2" s="85">
        <v>0.84114585276243536</v>
      </c>
      <c r="U2" s="85">
        <v>0.83310068540811544</v>
      </c>
      <c r="V2" s="85">
        <v>0.82513246632328574</v>
      </c>
      <c r="W2" s="85">
        <v>0.81724045953367552</v>
      </c>
      <c r="X2" s="85">
        <v>0.80942393610426422</v>
      </c>
      <c r="Y2" s="85">
        <v>0.8016821740719543</v>
      </c>
      <c r="Z2" s="85">
        <v>0.79401445837888829</v>
      </c>
      <c r="AA2" s="85">
        <v>0.78642008080640324</v>
      </c>
      <c r="AB2" s="85">
        <v>0.77889833990961699</v>
      </c>
      <c r="AC2" s="85">
        <v>0.77144854095264026</v>
      </c>
      <c r="AD2" s="85">
        <v>0.76406999584440816</v>
      </c>
      <c r="AE2" s="85">
        <v>0.75676202307512563</v>
      </c>
      <c r="AF2" s="85">
        <v>0.74952394765332042</v>
      </c>
      <c r="AG2" s="85">
        <v>0.74235510104349878</v>
      </c>
    </row>
    <row r="3" spans="1:33">
      <c r="A3" s="2" t="s">
        <v>9</v>
      </c>
      <c r="B3" s="85">
        <v>1</v>
      </c>
      <c r="C3" s="85">
        <v>1.0097877219504034</v>
      </c>
      <c r="D3" s="85">
        <v>1.0196712434017854</v>
      </c>
      <c r="E3" s="85">
        <v>1.0296515020130241</v>
      </c>
      <c r="F3" s="85">
        <v>1.039729444620543</v>
      </c>
      <c r="G3" s="85">
        <v>1.0499060273281362</v>
      </c>
      <c r="H3" s="85">
        <v>1.0601822155976768</v>
      </c>
      <c r="I3" s="85">
        <v>1.0705589843407095</v>
      </c>
      <c r="J3" s="85">
        <v>1.0810373180109427</v>
      </c>
      <c r="K3" s="85">
        <v>1.0916182106976438</v>
      </c>
      <c r="L3" s="85">
        <v>1.1023026662199493</v>
      </c>
      <c r="M3" s="85">
        <v>1.1130916982220986</v>
      </c>
      <c r="N3" s="85">
        <v>1.1239863302695989</v>
      </c>
      <c r="O3" s="85">
        <v>1.134987595946332</v>
      </c>
      <c r="P3" s="85">
        <v>1.1460965389526117</v>
      </c>
      <c r="Q3" s="85">
        <v>1.1573142132041996</v>
      </c>
      <c r="R3" s="85">
        <v>1.1686416829322923</v>
      </c>
      <c r="S3" s="85">
        <v>1.1800800227844852</v>
      </c>
      <c r="T3" s="85">
        <v>1.1916303179267256</v>
      </c>
      <c r="U3" s="85">
        <v>1.2032936641462633</v>
      </c>
      <c r="V3" s="85">
        <v>1.215071167955609</v>
      </c>
      <c r="W3" s="85">
        <v>1.2269639466975104</v>
      </c>
      <c r="X3" s="85">
        <v>1.2389731286509553</v>
      </c>
      <c r="Y3" s="85">
        <v>1.2510998531382123</v>
      </c>
      <c r="Z3" s="85">
        <v>1.2633452706329196</v>
      </c>
      <c r="AA3" s="85">
        <v>1.2757105428692317</v>
      </c>
      <c r="AB3" s="85">
        <v>1.2881968429520341</v>
      </c>
      <c r="AC3" s="85">
        <v>1.3008053554682362</v>
      </c>
      <c r="AD3" s="85">
        <v>1.3135372765991551</v>
      </c>
      <c r="AE3" s="85">
        <v>1.3263938142339977</v>
      </c>
      <c r="AF3" s="85">
        <v>1.3393761880844552</v>
      </c>
      <c r="AG3" s="85">
        <v>1.3524856298004171</v>
      </c>
    </row>
    <row r="4" spans="1:33">
      <c r="A4" s="2" t="s">
        <v>10</v>
      </c>
      <c r="B4" s="85">
        <v>1</v>
      </c>
      <c r="C4" s="85">
        <v>0.80494672770980769</v>
      </c>
      <c r="D4" s="85">
        <v>0.88189763966989509</v>
      </c>
      <c r="E4" s="86">
        <v>0.90659077358065221</v>
      </c>
      <c r="F4" s="86">
        <v>0.93197531524091048</v>
      </c>
      <c r="G4" s="87">
        <v>0.95807062406765597</v>
      </c>
      <c r="H4" s="85">
        <v>0.98489660154155034</v>
      </c>
      <c r="I4" s="85">
        <v>1.0124737063847138</v>
      </c>
      <c r="J4" s="85">
        <v>1.0408229701634859</v>
      </c>
      <c r="K4" s="85">
        <v>1.0699660133280635</v>
      </c>
      <c r="L4" s="85">
        <v>1.0999250617012493</v>
      </c>
      <c r="M4" s="85">
        <v>1.1307229634288842</v>
      </c>
      <c r="N4" s="85">
        <v>1.1623832064048931</v>
      </c>
      <c r="O4" s="85">
        <v>1.1949299361842303</v>
      </c>
      <c r="P4" s="85">
        <v>1.2283879743973887</v>
      </c>
      <c r="Q4" s="85">
        <v>1.2627828376805157</v>
      </c>
      <c r="R4" s="85">
        <v>1.2981407571355701</v>
      </c>
      <c r="S4" s="85">
        <v>1.3344886983353661</v>
      </c>
      <c r="T4" s="85">
        <v>1.3718543818887563</v>
      </c>
      <c r="U4" s="85">
        <v>1.4102663045816415</v>
      </c>
      <c r="V4" s="85">
        <v>1.4497537611099274</v>
      </c>
      <c r="W4" s="85">
        <v>1.4903468664210053</v>
      </c>
      <c r="X4" s="85">
        <v>1.5320765786807935</v>
      </c>
      <c r="Y4" s="85">
        <v>1.5749747228838558</v>
      </c>
      <c r="Z4" s="85">
        <v>1.6190740151246037</v>
      </c>
      <c r="AA4" s="85">
        <v>1.6644080875480927</v>
      </c>
      <c r="AB4" s="85">
        <v>1.7110115139994393</v>
      </c>
      <c r="AC4" s="85">
        <v>1.7589198363914236</v>
      </c>
      <c r="AD4" s="85">
        <v>1.8081695918103835</v>
      </c>
      <c r="AE4" s="85">
        <v>1.8587983403810744</v>
      </c>
      <c r="AF4" s="85">
        <v>1.8587983403810744</v>
      </c>
      <c r="AG4" s="85">
        <v>1.8587983403810744</v>
      </c>
    </row>
    <row r="5" spans="1:33">
      <c r="A5" s="2" t="s">
        <v>11</v>
      </c>
      <c r="B5" s="85">
        <v>1</v>
      </c>
      <c r="C5" s="85">
        <v>0.95914986038640171</v>
      </c>
      <c r="D5" s="85">
        <v>0.91453366351748455</v>
      </c>
      <c r="E5" s="85">
        <v>0.88393102617206043</v>
      </c>
      <c r="F5" s="85">
        <v>0.85435243140686623</v>
      </c>
      <c r="G5" s="85">
        <v>0.82576361213588945</v>
      </c>
      <c r="H5" s="85">
        <v>0.79813144793753033</v>
      </c>
      <c r="I5" s="85">
        <v>0.77142392668427517</v>
      </c>
      <c r="J5" s="85">
        <v>0.74561010745633971</v>
      </c>
      <c r="K5" s="85">
        <v>0.72066008469631604</v>
      </c>
      <c r="L5" s="85">
        <v>0.69654495356329749</v>
      </c>
      <c r="M5" s="85">
        <v>0.67323677644634294</v>
      </c>
      <c r="N5" s="85">
        <v>0.65070855059848609</v>
      </c>
      <c r="O5" s="85">
        <v>0.62893417685379416</v>
      </c>
      <c r="P5" s="85">
        <v>0.60788842939123344</v>
      </c>
      <c r="Q5" s="85">
        <v>0.58754692651031326</v>
      </c>
      <c r="R5" s="85">
        <v>0.56788610238465231</v>
      </c>
      <c r="S5" s="85">
        <v>0.54888317976074208</v>
      </c>
      <c r="T5" s="85">
        <v>0.53051614357028032</v>
      </c>
      <c r="U5" s="85">
        <v>0.51276371542550292</v>
      </c>
      <c r="V5" s="85">
        <v>0.49560532896796722</v>
      </c>
      <c r="W5" s="85">
        <v>0.47902110604222869</v>
      </c>
      <c r="X5" s="85">
        <v>0.46299183366680674</v>
      </c>
      <c r="Y5" s="85">
        <v>0.44749894177576122</v>
      </c>
      <c r="Z5" s="85">
        <v>0.43252448170509283</v>
      </c>
      <c r="AA5" s="85">
        <v>0.4180511053990435</v>
      </c>
      <c r="AB5" s="85">
        <v>0.40406204531220724</v>
      </c>
      <c r="AC5" s="85">
        <v>0.39054109498416784</v>
      </c>
      <c r="AD5" s="85">
        <v>0.37747259026415891</v>
      </c>
      <c r="AE5" s="85">
        <v>0.36484139116399472</v>
      </c>
      <c r="AF5" s="85">
        <v>0.35263286431824864</v>
      </c>
      <c r="AG5" s="85">
        <v>0.34083286603135871</v>
      </c>
    </row>
    <row r="6" spans="1:33">
      <c r="A6" s="2" t="s">
        <v>12</v>
      </c>
      <c r="B6" s="85">
        <v>1</v>
      </c>
      <c r="C6" s="85">
        <v>0.91534842984659492</v>
      </c>
      <c r="D6" s="85">
        <v>0.95750723845510444</v>
      </c>
      <c r="E6" s="85">
        <v>1.0016077832214909</v>
      </c>
      <c r="F6" s="85">
        <v>1.0076174299208198</v>
      </c>
      <c r="G6" s="85">
        <v>1.0136631345003448</v>
      </c>
      <c r="H6" s="85">
        <v>1.019745113307347</v>
      </c>
      <c r="I6" s="85">
        <v>1.025863583987191</v>
      </c>
      <c r="J6" s="85">
        <v>1.0320187654911142</v>
      </c>
      <c r="K6" s="85">
        <v>1.0382108780840609</v>
      </c>
      <c r="L6" s="85">
        <v>1.0444401433525652</v>
      </c>
      <c r="M6" s="85">
        <v>1.0507067842126805</v>
      </c>
      <c r="N6" s="85">
        <v>1.0570110249179565</v>
      </c>
      <c r="O6" s="85">
        <v>1.0633530910674642</v>
      </c>
      <c r="P6" s="85">
        <v>1.069733209613869</v>
      </c>
      <c r="Q6" s="85">
        <v>1.0761516088715521</v>
      </c>
      <c r="R6" s="85">
        <v>1.0826085185247816</v>
      </c>
      <c r="S6" s="85">
        <v>1.0891041696359303</v>
      </c>
      <c r="T6" s="85">
        <v>1.0956387946537458</v>
      </c>
      <c r="U6" s="85">
        <v>1.1022126274216684</v>
      </c>
      <c r="V6" s="85">
        <v>1.1088259031861984</v>
      </c>
      <c r="W6" s="85">
        <v>1.1154788586053157</v>
      </c>
      <c r="X6" s="85">
        <v>1.1221717317569475</v>
      </c>
      <c r="Y6" s="85">
        <v>1.1289047621474892</v>
      </c>
      <c r="Z6" s="85">
        <v>1.1356781907203741</v>
      </c>
      <c r="AA6" s="85">
        <v>1.1424922598646963</v>
      </c>
      <c r="AB6" s="85">
        <v>1.1493472134238845</v>
      </c>
      <c r="AC6" s="85">
        <v>1.1562432967044278</v>
      </c>
      <c r="AD6" s="85">
        <v>1.1631807564846544</v>
      </c>
      <c r="AE6" s="85">
        <v>1.1701598410235623</v>
      </c>
      <c r="AF6" s="85">
        <v>1.1771808000697037</v>
      </c>
      <c r="AG6" s="85">
        <v>1.184243884870122</v>
      </c>
    </row>
    <row r="7" spans="1:33">
      <c r="A7" s="2" t="s">
        <v>13</v>
      </c>
      <c r="B7" s="87">
        <v>1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85">
        <v>1</v>
      </c>
      <c r="J7" s="85">
        <v>1</v>
      </c>
      <c r="K7" s="85">
        <v>1</v>
      </c>
      <c r="L7" s="85">
        <v>1</v>
      </c>
      <c r="M7" s="85">
        <v>1</v>
      </c>
      <c r="N7" s="85">
        <v>1</v>
      </c>
      <c r="O7" s="85">
        <v>1</v>
      </c>
      <c r="P7" s="85">
        <v>1</v>
      </c>
      <c r="Q7" s="85">
        <v>1</v>
      </c>
      <c r="R7" s="85">
        <v>1</v>
      </c>
      <c r="S7" s="85">
        <v>1</v>
      </c>
      <c r="T7" s="85">
        <v>1</v>
      </c>
      <c r="U7" s="85">
        <v>1</v>
      </c>
      <c r="V7" s="85">
        <v>1</v>
      </c>
      <c r="W7" s="85">
        <v>1</v>
      </c>
      <c r="X7" s="85">
        <v>1</v>
      </c>
      <c r="Y7" s="85">
        <v>1</v>
      </c>
      <c r="Z7" s="85">
        <v>1</v>
      </c>
      <c r="AA7" s="85">
        <v>1</v>
      </c>
      <c r="AB7" s="85">
        <v>1</v>
      </c>
      <c r="AC7" s="85">
        <v>1</v>
      </c>
      <c r="AD7" s="85">
        <v>1</v>
      </c>
      <c r="AE7" s="85">
        <v>1</v>
      </c>
      <c r="AF7" s="85">
        <v>1</v>
      </c>
      <c r="AG7" s="8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SYVbT-passenger</vt:lpstr>
      <vt:lpstr>SYVbT-freight</vt:lpstr>
      <vt:lpstr>AVLo-passengers</vt:lpstr>
      <vt:lpstr>AVLo-freight</vt:lpstr>
      <vt:lpstr>BAADTbVT-Passenger</vt:lpstr>
      <vt:lpstr>BAADTbVT-Freight</vt:lpstr>
      <vt:lpstr>BCDTRTSY_Passenger</vt:lpstr>
      <vt:lpstr>BCDTRTSY_freight</vt:lpstr>
      <vt:lpstr>Total_CargoDistance</vt:lpstr>
      <vt:lpstr>Total_CargoDistance_annual</vt:lpstr>
      <vt:lpstr>KOTEMS</vt:lpstr>
      <vt:lpstr>Road</vt:lpstr>
      <vt:lpstr>Motobikes</vt:lpstr>
      <vt:lpstr>aircraft</vt:lpstr>
      <vt:lpstr>rail</vt:lpstr>
      <vt:lpstr>ships</vt:lpstr>
      <vt:lpstr>adjustments</vt:lpstr>
      <vt:lpstr>SYFAFE-psgr</vt:lpstr>
      <vt:lpstr>SYFAFE-frgt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GyeHyunPark</dc:creator>
  <cp:lastModifiedBy>Megan Mahajan</cp:lastModifiedBy>
  <dcterms:created xsi:type="dcterms:W3CDTF">2022-02-07T13:32:55Z</dcterms:created>
  <dcterms:modified xsi:type="dcterms:W3CDTF">2022-02-22T21:03:37Z</dcterms:modified>
</cp:coreProperties>
</file>