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TX\elec\EIaE\"/>
    </mc:Choice>
  </mc:AlternateContent>
  <xr:revisionPtr revIDLastSave="0" documentId="8_{55F56735-F20C-498E-9030-C9FEDAC9F6F1}"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I11" i="6"/>
  <c r="AC7" i="6"/>
  <c r="U7" i="6"/>
  <c r="M7" i="6"/>
  <c r="E7" i="6"/>
  <c r="X11" i="6"/>
  <c r="P11" i="6"/>
  <c r="H11" i="6"/>
  <c r="H15" i="6" s="1"/>
  <c r="AB7" i="6"/>
  <c r="T7" i="6"/>
  <c r="L7" i="6"/>
  <c r="D7" i="6"/>
  <c r="AE11" i="6"/>
  <c r="W11" i="6"/>
  <c r="O11" i="6"/>
  <c r="G11" i="6"/>
  <c r="G15" i="6" s="1"/>
  <c r="AA7" i="6"/>
  <c r="S7" i="6"/>
  <c r="K7" i="6"/>
  <c r="C7" i="6"/>
  <c r="AD11" i="6"/>
  <c r="V11" i="6"/>
  <c r="N11" i="6"/>
  <c r="F11" i="6"/>
  <c r="Z7" i="6"/>
  <c r="R7" i="6"/>
  <c r="J7" i="6"/>
  <c r="AC11" i="6"/>
  <c r="AC15" i="6" s="1"/>
  <c r="U11" i="6"/>
  <c r="M11" i="6"/>
  <c r="E11" i="6"/>
  <c r="Y7" i="6"/>
  <c r="Q7" i="6"/>
  <c r="I7" i="6"/>
  <c r="L11" i="6"/>
  <c r="H7" i="6"/>
  <c r="K11" i="6"/>
  <c r="G7" i="6"/>
  <c r="D11" i="6"/>
  <c r="D15" i="6" s="1"/>
  <c r="C11" i="6"/>
  <c r="AE7" i="6"/>
  <c r="AB11" i="6"/>
  <c r="AB15" i="6" s="1"/>
  <c r="X7" i="6"/>
  <c r="AA11" i="6"/>
  <c r="AA15" i="6" s="1"/>
  <c r="W7" i="6"/>
  <c r="T11" i="6"/>
  <c r="P7" i="6"/>
  <c r="S11" i="6"/>
  <c r="O7" i="6"/>
  <c r="X92" i="4"/>
  <c r="C15" i="6" l="1"/>
  <c r="F15" i="6"/>
  <c r="Q15" i="6"/>
  <c r="M15" i="6"/>
  <c r="V15" i="6"/>
  <c r="X15" i="6"/>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<sst xmlns="http://schemas.openxmlformats.org/spreadsheetml/2006/main" count="67272" uniqueCount="4676">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</sst>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131</v>
      </c>
      <c r="C1" s="93">
        <v>44865</v>
      </c>
      <c r="K1" s="44" t="s">
        <v>2</v>
      </c>
      <c r="L1" s="44" t="s">
        <v>3</v>
      </c>
    </row>
    <row r="2" spans="1:15" ht="14.5">
      <c r="A2" s="70" t="s">
        <v>4</v>
      </c>
      <c r="B2" s="1" t="str">
        <f>LOOKUP(B1,K1:L50,L1:L50)</f>
        <v>TX</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TX</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318.96680020000002</v>
      </c>
      <c r="R7" s="1">
        <f t="shared" si="3"/>
        <v>2.0105819844958538E-2</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5423.3067319999991</v>
      </c>
      <c r="R21" s="1">
        <f t="shared" si="3"/>
        <v>0.34185384826625231</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6017.1399999999994</v>
      </c>
      <c r="R34" s="1">
        <f t="shared" si="3"/>
        <v>0.3792856584009266</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4104.9880520000006</v>
      </c>
      <c r="R39" s="1">
        <f t="shared" si="5"/>
        <v>0.25875467348786257</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15864.401584199999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f t="shared" si="6"/>
        <v>314.45999999999998</v>
      </c>
      <c r="M80" s="1" t="str">
        <f t="shared" si="7"/>
        <v>NM</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f t="shared" si="6"/>
        <v>2859</v>
      </c>
      <c r="M81" s="1" t="str">
        <f t="shared" si="7"/>
        <v>NM</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f t="shared" si="6"/>
        <v>2843.68</v>
      </c>
      <c r="M119" s="1" t="str">
        <f t="shared" si="7"/>
        <v>NM</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f t="shared" si="6"/>
        <v>1115.106</v>
      </c>
      <c r="M120" s="1" t="str">
        <f t="shared" si="7"/>
        <v>OK</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f t="shared" si="6"/>
        <v>1691.8487520000001</v>
      </c>
      <c r="M121" s="1" t="str">
        <f t="shared" si="7"/>
        <v>OK</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f t="shared" si="6"/>
        <v>952.12729999999999</v>
      </c>
      <c r="M128" s="1" t="str">
        <f t="shared" si="7"/>
        <v>OK</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f t="shared" si="6"/>
        <v>345.90600000000001</v>
      </c>
      <c r="M129" s="1" t="str">
        <f t="shared" si="7"/>
        <v>OK</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f t="shared" ref="L130:L193" si="8">IF(AND(K130="Different",OR(I130 = $O$1,J130=$O$1)),E130,"")</f>
        <v>0</v>
      </c>
      <c r="M130" s="1" t="str">
        <f t="shared" ref="M130:M193" si="9">IF(L130&lt;&gt;"",IF(I130=$O$1,J130,I130),"")</f>
        <v>OK</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f t="shared" si="8"/>
        <v>1325.565732</v>
      </c>
      <c r="M147" s="1" t="str">
        <f t="shared" si="9"/>
        <v>LA</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f t="shared" si="8"/>
        <v>318.96680020000002</v>
      </c>
      <c r="M150" s="1" t="str">
        <f t="shared" si="9"/>
        <v>AR</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f t="shared" si="8"/>
        <v>3051.19</v>
      </c>
      <c r="M151" s="1" t="str">
        <f t="shared" si="9"/>
        <v>LA</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f t="shared" si="8"/>
        <v>1046.5509999999999</v>
      </c>
      <c r="M167" s="1" t="str">
        <f t="shared" si="9"/>
        <v>LA</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15864.401584199999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2.0105819844958538E-2</v>
      </c>
      <c r="D5" s="1">
        <f t="shared" si="0"/>
        <v>2.0105819844958538E-2</v>
      </c>
      <c r="E5" s="1">
        <f t="shared" si="1"/>
        <v>3.0549171778933876E-2</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0.34185384826625231</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0.3792856584009266</v>
      </c>
      <c r="D35" s="1">
        <f t="shared" ref="D35:D53" si="2">B35*C35</f>
        <v>0.3792856584009266</v>
      </c>
      <c r="E35" s="1">
        <f t="shared" ref="E35:E53" si="3">IF($D$54=0,0,D35/$D$54)</f>
        <v>0.57629396966278423</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0.25875467348786257</v>
      </c>
      <c r="D39" s="1">
        <f t="shared" si="2"/>
        <v>0.25875467348786257</v>
      </c>
      <c r="E39" s="1">
        <f t="shared" si="3"/>
        <v>0.39315685855828192</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0.65814615173374769</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0.38489159636444381</v>
      </c>
      <c r="C60" s="1">
        <f>SUMIFS('ReEDs Generation Data'!H$729:H$1448,'ReEDs Generation Data'!$E$729:$E$1448,Calculations!$A60)</f>
        <v>0.37733129907588753</v>
      </c>
      <c r="D60" s="1">
        <f>SUMIFS('ReEDs Generation Data'!I$729:I$1448,'ReEDs Generation Data'!$E$729:$E$1448,Calculations!$A60)</f>
        <v>0.36958045594611794</v>
      </c>
      <c r="E60" s="1">
        <f>SUMIFS('ReEDs Generation Data'!J$729:J$1448,'ReEDs Generation Data'!$E$729:$E$1448,Calculations!$A60)</f>
        <v>0.36108349320824257</v>
      </c>
      <c r="F60" s="1">
        <f>SUMIFS('ReEDs Generation Data'!K$729:K$1448,'ReEDs Generation Data'!$E$729:$E$1448,Calculations!$A60)</f>
        <v>0.3737095822014187</v>
      </c>
      <c r="G60" s="1">
        <f>SUMIFS('ReEDs Generation Data'!L$729:L$1448,'ReEDs Generation Data'!$E$729:$E$1448,Calculations!$A60)</f>
        <v>0.38712741509332765</v>
      </c>
      <c r="H60" s="1">
        <f>SUMIFS('ReEDs Generation Data'!M$729:M$1448,'ReEDs Generation Data'!$E$729:$E$1448,Calculations!$A60)</f>
        <v>0.36446023636388669</v>
      </c>
      <c r="I60" s="1">
        <f>SUMIFS('ReEDs Generation Data'!N$729:N$1448,'ReEDs Generation Data'!$E$729:$E$1448,Calculations!$A60)</f>
        <v>0.34230276467467374</v>
      </c>
      <c r="J60" s="1">
        <f>SUMIFS('ReEDs Generation Data'!O$729:O$1448,'ReEDs Generation Data'!$E$729:$E$1448,Calculations!$A60)</f>
        <v>0.32811145022870247</v>
      </c>
      <c r="K60" s="1">
        <f>SUMIFS('ReEDs Generation Data'!P$729:P$1448,'ReEDs Generation Data'!$E$729:$E$1448,Calculations!$A60)</f>
        <v>0.31527097337758841</v>
      </c>
      <c r="L60" s="1">
        <f>SUMIFS('ReEDs Generation Data'!Q$729:Q$1448,'ReEDs Generation Data'!$E$729:$E$1448,Calculations!$A60)</f>
        <v>0.31747417037267334</v>
      </c>
      <c r="M60" s="1">
        <f>SUMIFS('ReEDs Generation Data'!R$729:R$1448,'ReEDs Generation Data'!$E$729:$E$1448,Calculations!$A60)</f>
        <v>0.31966443489241581</v>
      </c>
    </row>
    <row r="61" spans="1:33" ht="15.75" customHeight="1">
      <c r="A61" s="4" t="s">
        <v>488</v>
      </c>
      <c r="B61" s="1">
        <f>SUMIFS('ReEDs Generation Data'!G$729:G$1448,'ReEDs Generation Data'!$E$729:$E$1448,Calculations!$A61)</f>
        <v>0.30933935838658411</v>
      </c>
      <c r="C61" s="1">
        <f>SUMIFS('ReEDs Generation Data'!H$729:H$1448,'ReEDs Generation Data'!$E$729:$E$1448,Calculations!$A61)</f>
        <v>0.30571656094769573</v>
      </c>
      <c r="D61" s="1">
        <f>SUMIFS('ReEDs Generation Data'!I$729:I$1448,'ReEDs Generation Data'!$E$729:$E$1448,Calculations!$A61)</f>
        <v>0.29912162980125889</v>
      </c>
      <c r="E61" s="1">
        <f>SUMIFS('ReEDs Generation Data'!J$729:J$1448,'ReEDs Generation Data'!$E$729:$E$1448,Calculations!$A61)</f>
        <v>0.29264413731228622</v>
      </c>
      <c r="F61" s="1">
        <f>SUMIFS('ReEDs Generation Data'!K$729:K$1448,'ReEDs Generation Data'!$E$729:$E$1448,Calculations!$A61)</f>
        <v>0.24937525939188029</v>
      </c>
      <c r="G61" s="1">
        <f>SUMIFS('ReEDs Generation Data'!L$729:L$1448,'ReEDs Generation Data'!$E$729:$E$1448,Calculations!$A61)</f>
        <v>0.20356550039693644</v>
      </c>
      <c r="H61" s="1">
        <f>SUMIFS('ReEDs Generation Data'!M$729:M$1448,'ReEDs Generation Data'!$E$729:$E$1448,Calculations!$A61)</f>
        <v>0.19295243801651324</v>
      </c>
      <c r="I61" s="1">
        <f>SUMIFS('ReEDs Generation Data'!N$729:N$1448,'ReEDs Generation Data'!$E$729:$E$1448,Calculations!$A61)</f>
        <v>0.18269345967538939</v>
      </c>
      <c r="J61" s="1">
        <f>SUMIFS('ReEDs Generation Data'!O$729:O$1448,'ReEDs Generation Data'!$E$729:$E$1448,Calculations!$A61)</f>
        <v>0.17542703873551613</v>
      </c>
      <c r="K61" s="1">
        <f>SUMIFS('ReEDs Generation Data'!P$729:P$1448,'ReEDs Generation Data'!$E$729:$E$1448,Calculations!$A61)</f>
        <v>0.16859757952307286</v>
      </c>
      <c r="L61" s="1">
        <f>SUMIFS('ReEDs Generation Data'!Q$729:Q$1448,'ReEDs Generation Data'!$E$729:$E$1448,Calculations!$A61)</f>
        <v>0.16142393529093152</v>
      </c>
      <c r="M61" s="1">
        <f>SUMIFS('ReEDs Generation Data'!R$729:R$1448,'ReEDs Generation Data'!$E$729:$E$1448,Calculations!$A61)</f>
        <v>0.15428986503511505</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7.5920966954328645E-3</v>
      </c>
      <c r="C62" s="1">
        <f>SUMIFS('ReEDs Generation Data'!H$729:H$1448,'ReEDs Generation Data'!$E$729:$E$1448,Calculations!$A62)</f>
        <v>7.9689623836576053E-3</v>
      </c>
      <c r="D62" s="1">
        <f>SUMIFS('ReEDs Generation Data'!I$729:I$1448,'ReEDs Generation Data'!$E$729:$E$1448,Calculations!$A62)</f>
        <v>8.1731436831992722E-3</v>
      </c>
      <c r="E62" s="1">
        <f>SUMIFS('ReEDs Generation Data'!J$729:J$1448,'ReEDs Generation Data'!$E$729:$E$1448,Calculations!$A62)</f>
        <v>8.3880632128676847E-3</v>
      </c>
      <c r="F62" s="1">
        <f>SUMIFS('ReEDs Generation Data'!K$729:K$1448,'ReEDs Generation Data'!$E$729:$E$1448,Calculations!$A62)</f>
        <v>8.9303021235300779E-3</v>
      </c>
      <c r="G62" s="1">
        <f>SUMIFS('ReEDs Generation Data'!L$729:L$1448,'ReEDs Generation Data'!$E$729:$E$1448,Calculations!$A62)</f>
        <v>9.5474912306055312E-3</v>
      </c>
      <c r="H62" s="1">
        <f>SUMIFS('ReEDs Generation Data'!M$729:M$1448,'ReEDs Generation Data'!$E$729:$E$1448,Calculations!$A62)</f>
        <v>8.7295903077857315E-3</v>
      </c>
      <c r="I62" s="1">
        <f>SUMIFS('ReEDs Generation Data'!N$729:N$1448,'ReEDs Generation Data'!$E$729:$E$1448,Calculations!$A62)</f>
        <v>8.0407654314189215E-3</v>
      </c>
      <c r="J62" s="1">
        <f>SUMIFS('ReEDs Generation Data'!O$729:O$1448,'ReEDs Generation Data'!$E$729:$E$1448,Calculations!$A62)</f>
        <v>8.0369699473960381E-3</v>
      </c>
      <c r="K62" s="1">
        <f>SUMIFS('ReEDs Generation Data'!P$729:P$1448,'ReEDs Generation Data'!$E$729:$E$1448,Calculations!$A62)</f>
        <v>8.0331780448486684E-3</v>
      </c>
      <c r="L62" s="1">
        <f>SUMIFS('ReEDs Generation Data'!Q$729:Q$1448,'ReEDs Generation Data'!$E$729:$E$1448,Calculations!$A62)</f>
        <v>8.0821930785686981E-3</v>
      </c>
      <c r="M62" s="1">
        <f>SUMIFS('ReEDs Generation Data'!R$729:R$1448,'ReEDs Generation Data'!$E$729:$E$1448,Calculations!$A62)</f>
        <v>8.1318099220281381E-3</v>
      </c>
    </row>
    <row r="63" spans="1:33" ht="15.75" customHeight="1">
      <c r="A63" s="4" t="s">
        <v>490</v>
      </c>
      <c r="B63" s="1">
        <f>SUMIFS('ReEDs Generation Data'!G$729:G$1448,'ReEDs Generation Data'!$E$729:$E$1448,Calculations!$A63)</f>
        <v>1.4850028371872773E-2</v>
      </c>
      <c r="C63" s="1">
        <f>SUMIFS('ReEDs Generation Data'!H$729:H$1448,'ReEDs Generation Data'!$E$729:$E$1448,Calculations!$A63)</f>
        <v>1.49296632280734E-2</v>
      </c>
      <c r="D63" s="1">
        <f>SUMIFS('ReEDs Generation Data'!I$729:I$1448,'ReEDs Generation Data'!$E$729:$E$1448,Calculations!$A63)</f>
        <v>1.5411424215864677E-2</v>
      </c>
      <c r="E63" s="1">
        <f>SUMIFS('ReEDs Generation Data'!J$729:J$1448,'ReEDs Generation Data'!$E$729:$E$1448,Calculations!$A63)</f>
        <v>1.5932581202939642E-2</v>
      </c>
      <c r="F63" s="1">
        <f>SUMIFS('ReEDs Generation Data'!K$729:K$1448,'ReEDs Generation Data'!$E$729:$E$1448,Calculations!$A63)</f>
        <v>1.6497461127443696E-2</v>
      </c>
      <c r="G63" s="1">
        <f>SUMIFS('ReEDs Generation Data'!L$729:L$1448,'ReEDs Generation Data'!$E$729:$E$1448,Calculations!$A63)</f>
        <v>1.7108145617261077E-2</v>
      </c>
      <c r="H63" s="1">
        <f>SUMIFS('ReEDs Generation Data'!M$729:M$1448,'ReEDs Generation Data'!$E$729:$E$1448,Calculations!$A63)</f>
        <v>1.737694528910385E-2</v>
      </c>
      <c r="I63" s="1">
        <f>SUMIFS('ReEDs Generation Data'!N$729:N$1448,'ReEDs Generation Data'!$E$729:$E$1448,Calculations!$A63)</f>
        <v>1.7734998871387467E-2</v>
      </c>
      <c r="J63" s="1">
        <f>SUMIFS('ReEDs Generation Data'!O$729:O$1448,'ReEDs Generation Data'!$E$729:$E$1448,Calculations!$A63)</f>
        <v>1.7378781739871996E-2</v>
      </c>
      <c r="K63" s="1">
        <f>SUMIFS('ReEDs Generation Data'!P$729:P$1448,'ReEDs Generation Data'!$E$729:$E$1448,Calculations!$A63)</f>
        <v>1.7042634998753865E-2</v>
      </c>
      <c r="L63" s="1">
        <f>SUMIFS('ReEDs Generation Data'!Q$729:Q$1448,'ReEDs Generation Data'!$E$729:$E$1448,Calculations!$A63)</f>
        <v>1.7007972837711598E-2</v>
      </c>
      <c r="M63" s="1">
        <f>SUMIFS('ReEDs Generation Data'!R$729:R$1448,'ReEDs Generation Data'!$E$729:$E$1448,Calculations!$A63)</f>
        <v>1.6973699721359457E-2</v>
      </c>
    </row>
    <row r="64" spans="1:33" ht="15.75" customHeight="1">
      <c r="A64" s="4" t="s">
        <v>491</v>
      </c>
      <c r="B64" s="1">
        <f>SUMIFS('ReEDs Generation Data'!G$729:G$1448,'ReEDs Generation Data'!$E$729:$E$1448,Calculations!$A64)</f>
        <v>0.24965914321630661</v>
      </c>
      <c r="C64" s="1">
        <f>SUMIFS('ReEDs Generation Data'!H$729:H$1448,'ReEDs Generation Data'!$E$729:$E$1448,Calculations!$A64)</f>
        <v>0.26004833652662518</v>
      </c>
      <c r="D64" s="1">
        <f>SUMIFS('ReEDs Generation Data'!I$729:I$1448,'ReEDs Generation Data'!$E$729:$E$1448,Calculations!$A64)</f>
        <v>0.27217364268966093</v>
      </c>
      <c r="E64" s="1">
        <f>SUMIFS('ReEDs Generation Data'!J$729:J$1448,'ReEDs Generation Data'!$E$729:$E$1448,Calculations!$A64)</f>
        <v>0.28485464182689946</v>
      </c>
      <c r="F64" s="1">
        <f>SUMIFS('ReEDs Generation Data'!K$729:K$1448,'ReEDs Generation Data'!$E$729:$E$1448,Calculations!$A64)</f>
        <v>0.29109263399161783</v>
      </c>
      <c r="G64" s="1">
        <f>SUMIFS('ReEDs Generation Data'!L$729:L$1448,'ReEDs Generation Data'!$E$729:$E$1448,Calculations!$A64)</f>
        <v>0.29772978984750387</v>
      </c>
      <c r="H64" s="1">
        <f>SUMIFS('ReEDs Generation Data'!M$729:M$1448,'ReEDs Generation Data'!$E$729:$E$1448,Calculations!$A64)</f>
        <v>0.32041941187637446</v>
      </c>
      <c r="I64" s="1">
        <f>SUMIFS('ReEDs Generation Data'!N$729:N$1448,'ReEDs Generation Data'!$E$729:$E$1448,Calculations!$A64)</f>
        <v>0.34264731213024757</v>
      </c>
      <c r="J64" s="1">
        <f>SUMIFS('ReEDs Generation Data'!O$729:O$1448,'ReEDs Generation Data'!$E$729:$E$1448,Calculations!$A64)</f>
        <v>0.35965382908726973</v>
      </c>
      <c r="K64" s="1">
        <f>SUMIFS('ReEDs Generation Data'!P$729:P$1448,'ReEDs Generation Data'!$E$729:$E$1448,Calculations!$A64)</f>
        <v>0.37481213346266817</v>
      </c>
      <c r="L64" s="1">
        <f>SUMIFS('ReEDs Generation Data'!Q$729:Q$1448,'ReEDs Generation Data'!$E$729:$E$1448,Calculations!$A64)</f>
        <v>0.37406617595130631</v>
      </c>
      <c r="M64" s="1">
        <f>SUMIFS('ReEDs Generation Data'!R$729:R$1448,'ReEDs Generation Data'!$E$729:$E$1448,Calculations!$A64)</f>
        <v>0.37332458638537358</v>
      </c>
    </row>
    <row r="65" spans="1:37" ht="15.75" customHeight="1">
      <c r="A65" s="4" t="s">
        <v>492</v>
      </c>
      <c r="B65" s="1">
        <f>SUMIFS('ReEDs Generation Data'!G$729:G$1448,'ReEDs Generation Data'!$E$729:$E$1448,Calculations!$A65)</f>
        <v>3.1732419119167535E-2</v>
      </c>
      <c r="C65" s="1">
        <f>SUMIFS('ReEDs Generation Data'!H$729:H$1448,'ReEDs Generation Data'!$E$729:$E$1448,Calculations!$A65)</f>
        <v>3.2585538829305989E-2</v>
      </c>
      <c r="D65" s="1">
        <f>SUMIFS('ReEDs Generation Data'!I$729:I$1448,'ReEDs Generation Data'!$E$729:$E$1448,Calculations!$A65)</f>
        <v>3.4102023358356583E-2</v>
      </c>
      <c r="E65" s="1">
        <f>SUMIFS('ReEDs Generation Data'!J$729:J$1448,'ReEDs Generation Data'!$E$729:$E$1448,Calculations!$A65)</f>
        <v>3.5639637582847133E-2</v>
      </c>
      <c r="F65" s="1">
        <f>SUMIFS('ReEDs Generation Data'!K$729:K$1448,'ReEDs Generation Data'!$E$729:$E$1448,Calculations!$A65)</f>
        <v>5.9170243519191493E-2</v>
      </c>
      <c r="G65" s="1">
        <f>SUMIFS('ReEDs Generation Data'!L$729:L$1448,'ReEDs Generation Data'!$E$729:$E$1448,Calculations!$A65)</f>
        <v>8.3946252122581583E-2</v>
      </c>
      <c r="H65" s="1">
        <f>SUMIFS('ReEDs Generation Data'!M$729:M$1448,'ReEDs Generation Data'!$E$729:$E$1448,Calculations!$A65)</f>
        <v>9.5123440904786083E-2</v>
      </c>
      <c r="I65" s="1">
        <f>SUMIFS('ReEDs Generation Data'!N$729:N$1448,'ReEDs Generation Data'!$E$729:$E$1448,Calculations!$A65)</f>
        <v>0.10567637000249445</v>
      </c>
      <c r="J65" s="1">
        <f>SUMIFS('ReEDs Generation Data'!O$729:O$1448,'ReEDs Generation Data'!$E$729:$E$1448,Calculations!$A65)</f>
        <v>0.11051393745229107</v>
      </c>
      <c r="K65" s="1">
        <f>SUMIFS('ReEDs Generation Data'!P$729:P$1448,'ReEDs Generation Data'!$E$729:$E$1448,Calculations!$A65)</f>
        <v>0.11538986618636836</v>
      </c>
      <c r="L65" s="1">
        <f>SUMIFS('ReEDs Generation Data'!Q$729:Q$1448,'ReEDs Generation Data'!$E$729:$E$1448,Calculations!$A65)</f>
        <v>0.12109395305463941</v>
      </c>
      <c r="M65" s="1">
        <f>SUMIFS('ReEDs Generation Data'!R$729:R$1448,'ReEDs Generation Data'!$E$729:$E$1448,Calculations!$A65)</f>
        <v>0.12676602413262006</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1.0785722897062745E-3</v>
      </c>
      <c r="C70" s="1">
        <f>SUMIFS('ReEDs Generation Data'!H$729:H$1448,'ReEDs Generation Data'!$E$729:$E$1448,Calculations!$A70)</f>
        <v>1.0736773527540021E-3</v>
      </c>
      <c r="D70" s="1">
        <f>SUMIFS('ReEDs Generation Data'!I$729:I$1448,'ReEDs Generation Data'!$E$729:$E$1448,Calculations!$A70)</f>
        <v>1.0864715455777833E-3</v>
      </c>
      <c r="E70" s="1">
        <f>SUMIFS('ReEDs Generation Data'!J$729:J$1448,'ReEDs Generation Data'!$E$729:$E$1448,Calculations!$A70)</f>
        <v>1.1006150865727721E-3</v>
      </c>
      <c r="F70" s="1">
        <f>SUMIFS('ReEDs Generation Data'!K$729:K$1448,'ReEDs Generation Data'!$E$729:$E$1448,Calculations!$A70)</f>
        <v>8.5732616905647829E-4</v>
      </c>
      <c r="G70" s="1">
        <f>SUMIFS('ReEDs Generation Data'!L$729:L$1448,'ReEDs Generation Data'!$E$729:$E$1448,Calculations!$A70)</f>
        <v>5.9714097001349403E-4</v>
      </c>
      <c r="H70" s="1">
        <f>SUMIFS('ReEDs Generation Data'!M$729:M$1448,'ReEDs Generation Data'!$E$729:$E$1448,Calculations!$A70)</f>
        <v>5.6681417754722531E-4</v>
      </c>
      <c r="I70" s="1">
        <f>SUMIFS('ReEDs Generation Data'!N$729:N$1448,'ReEDs Generation Data'!$E$729:$E$1448,Calculations!$A70)</f>
        <v>5.3870205292917738E-4</v>
      </c>
      <c r="J70" s="1">
        <f>SUMIFS('ReEDs Generation Data'!O$729:O$1448,'ReEDs Generation Data'!$E$729:$E$1448,Calculations!$A70)</f>
        <v>5.25265485026334E-4</v>
      </c>
      <c r="K70" s="1">
        <f>SUMIFS('ReEDs Generation Data'!P$729:P$1448,'ReEDs Generation Data'!$E$729:$E$1448,Calculations!$A70)</f>
        <v>5.1271655805138362E-4</v>
      </c>
      <c r="L70" s="1">
        <f>SUMIFS('ReEDs Generation Data'!Q$729:Q$1448,'ReEDs Generation Data'!$E$729:$E$1448,Calculations!$A70)</f>
        <v>5.1139024900427881E-4</v>
      </c>
      <c r="M70" s="1">
        <f>SUMIFS('ReEDs Generation Data'!R$729:R$1448,'ReEDs Generation Data'!$E$729:$E$1448,Calculations!$A70)</f>
        <v>5.1007321381967073E-4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8.5678555648594824E-4</v>
      </c>
      <c r="C73" s="1">
        <f>SUMIFS('ReEDs Generation Data'!H$729:H$1448,'ReEDs Generation Data'!$E$729:$E$1448,Calculations!$A73)</f>
        <v>3.4596165600046911E-4</v>
      </c>
      <c r="D73" s="1">
        <f>SUMIFS('ReEDs Generation Data'!I$729:I$1448,'ReEDs Generation Data'!$E$729:$E$1448,Calculations!$A73)</f>
        <v>3.5120875996391015E-4</v>
      </c>
      <c r="E73" s="1">
        <f>SUMIFS('ReEDs Generation Data'!J$729:J$1448,'ReEDs Generation Data'!$E$729:$E$1448,Calculations!$A73)</f>
        <v>3.5683056734445612E-4</v>
      </c>
      <c r="F73" s="1">
        <f>SUMIFS('ReEDs Generation Data'!K$729:K$1448,'ReEDs Generation Data'!$E$729:$E$1448,Calculations!$A73)</f>
        <v>3.6719147586150558E-4</v>
      </c>
      <c r="G73" s="1">
        <f>SUMIFS('ReEDs Generation Data'!L$729:L$1448,'ReEDs Generation Data'!$E$729:$E$1448,Calculations!$A73)</f>
        <v>3.7826472177028873E-4</v>
      </c>
      <c r="H73" s="1">
        <f>SUMIFS('ReEDs Generation Data'!M$729:M$1448,'ReEDs Generation Data'!$E$729:$E$1448,Calculations!$A73)</f>
        <v>3.7112306400263322E-4</v>
      </c>
      <c r="I73" s="1">
        <f>SUMIFS('ReEDs Generation Data'!N$729:N$1448,'ReEDs Generation Data'!$E$729:$E$1448,Calculations!$A73)</f>
        <v>3.6562716145928283E-4</v>
      </c>
      <c r="J73" s="1">
        <f>SUMIFS('ReEDs Generation Data'!O$729:O$1448,'ReEDs Generation Data'!$E$729:$E$1448,Calculations!$A73)</f>
        <v>3.5272732392618248E-4</v>
      </c>
      <c r="K73" s="1">
        <f>SUMIFS('ReEDs Generation Data'!P$729:P$1448,'ReEDs Generation Data'!$E$729:$E$1448,Calculations!$A73)</f>
        <v>3.409178486483405E-4</v>
      </c>
      <c r="L73" s="1">
        <f>SUMIFS('ReEDs Generation Data'!Q$729:Q$1448,'ReEDs Generation Data'!$E$729:$E$1448,Calculations!$A73)</f>
        <v>3.402091651649612E-4</v>
      </c>
      <c r="M73" s="1">
        <f>SUMIFS('ReEDs Generation Data'!R$729:R$1448,'ReEDs Generation Data'!$E$729:$E$1448,Calculations!$A73)</f>
        <v>3.3950669726840469E-4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9.2020890736120003E-3</v>
      </c>
      <c r="G745" s="44">
        <f>G19/SUMIFS(G$3:G$722,$B$3:$B$722,$B745)*SUMIFS(Calculations!$E$3:$E$53,Calculations!$A$3:$A$53,$B745)</f>
        <v>9.3005767148593467E-3</v>
      </c>
      <c r="H745" s="44">
        <f>H19/SUMIFS(H$3:H$722,$B$3:$B$722,$B745)*SUMIFS(Calculations!$E$3:$E$53,Calculations!$A$3:$A$53,$B745)</f>
        <v>9.408842053675438E-3</v>
      </c>
      <c r="I745" s="44">
        <f>I19/SUMIFS(I$3:I$722,$B$3:$B$722,$B745)*SUMIFS(Calculations!$E$3:$E$53,Calculations!$A$3:$A$53,$B745)</f>
        <v>9.459676792347934E-3</v>
      </c>
      <c r="J745" s="44">
        <f>J19/SUMIFS(J$3:J$722,$B$3:$B$722,$B745)*SUMIFS(Calculations!$E$3:$E$53,Calculations!$A$3:$A$53,$B745)</f>
        <v>9.5131850134770705E-3</v>
      </c>
      <c r="K745" s="44">
        <f>K19/SUMIFS(K$3:K$722,$B$3:$B$722,$B745)*SUMIFS(Calculations!$E$3:$E$53,Calculations!$A$3:$A$53,$B745)</f>
        <v>1.0443225880250276E-2</v>
      </c>
      <c r="L745" s="44">
        <f>L19/SUMIFS(L$3:L$722,$B$3:$B$722,$B745)*SUMIFS(Calculations!$E$3:$E$53,Calculations!$A$3:$A$53,$B745)</f>
        <v>1.1501820313110566E-2</v>
      </c>
      <c r="M745" s="44">
        <f>M19/SUMIFS(M$3:M$722,$B$3:$B$722,$B745)*SUMIFS(Calculations!$E$3:$E$53,Calculations!$A$3:$A$53,$B745)</f>
        <v>1.0096691608683529E-2</v>
      </c>
      <c r="N745" s="44">
        <f>N19/SUMIFS(N$3:N$722,$B$3:$B$722,$B745)*SUMIFS(Calculations!$E$3:$E$53,Calculations!$A$3:$A$53,$B745)</f>
        <v>8.9133115939385669E-3</v>
      </c>
      <c r="O745" s="44">
        <f>O19/SUMIFS(O$3:O$722,$B$3:$B$722,$B745)*SUMIFS(Calculations!$E$3:$E$53,Calculations!$A$3:$A$53,$B745)</f>
        <v>8.6740002265580218E-3</v>
      </c>
      <c r="P745" s="44">
        <f>P19/SUMIFS(P$3:P$722,$B$3:$B$722,$B745)*SUMIFS(Calculations!$E$3:$E$53,Calculations!$A$3:$A$53,$B745)</f>
        <v>8.4349146769644081E-3</v>
      </c>
      <c r="Q745" s="44">
        <f>Q19/SUMIFS(Q$3:Q$722,$B$3:$B$722,$B745)*SUMIFS(Calculations!$E$3:$E$53,Calculations!$A$3:$A$53,$B745)</f>
        <v>8.4880938186523373E-3</v>
      </c>
      <c r="R745" s="44">
        <f>R19/SUMIFS(R$3:R$722,$B$3:$B$722,$B745)*SUMIFS(Calculations!$E$3:$E$53,Calculations!$A$3:$A$53,$B745)</f>
        <v>8.5419258972653737E-3</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1.4309154601316969E-3</v>
      </c>
      <c r="G748" s="44">
        <f>G22/SUMIFS(G$3:G$722,$B$3:$B$722,$B748)*SUMIFS(Calculations!$E$3:$E$53,Calculations!$A$3:$A$53,$B748)</f>
        <v>1.4997588818928989E-3</v>
      </c>
      <c r="H748" s="44">
        <f>H22/SUMIFS(H$3:H$722,$B$3:$B$722,$B748)*SUMIFS(Calculations!$E$3:$E$53,Calculations!$A$3:$A$53,$B748)</f>
        <v>1.5754369699031189E-3</v>
      </c>
      <c r="I748" s="44">
        <f>I22/SUMIFS(I$3:I$722,$B$3:$B$722,$B748)*SUMIFS(Calculations!$E$3:$E$53,Calculations!$A$3:$A$53,$B748)</f>
        <v>1.6152841029529069E-3</v>
      </c>
      <c r="J748" s="44">
        <f>J22/SUMIFS(J$3:J$722,$B$3:$B$722,$B748)*SUMIFS(Calculations!$E$3:$E$53,Calculations!$A$3:$A$53,$B748)</f>
        <v>1.6572268622208658E-3</v>
      </c>
      <c r="K748" s="44">
        <f>K22/SUMIFS(K$3:K$722,$B$3:$B$722,$B748)*SUMIFS(Calculations!$E$3:$E$53,Calculations!$A$3:$A$53,$B748)</f>
        <v>1.7645790308855717E-3</v>
      </c>
      <c r="L748" s="44">
        <f>L22/SUMIFS(L$3:L$722,$B$3:$B$722,$B748)*SUMIFS(Calculations!$E$3:$E$53,Calculations!$A$3:$A$53,$B748)</f>
        <v>1.8867697992312905E-3</v>
      </c>
      <c r="M748" s="44">
        <f>M22/SUMIFS(M$3:M$722,$B$3:$B$722,$B748)*SUMIFS(Calculations!$E$3:$E$53,Calculations!$A$3:$A$53,$B748)</f>
        <v>1.7259246715823902E-3</v>
      </c>
      <c r="N748" s="44">
        <f>N22/SUMIFS(N$3:N$722,$B$3:$B$722,$B748)*SUMIFS(Calculations!$E$3:$E$53,Calculations!$A$3:$A$53,$B748)</f>
        <v>1.5904631235198405E-3</v>
      </c>
      <c r="O748" s="44">
        <f>O22/SUMIFS(O$3:O$722,$B$3:$B$722,$B748)*SUMIFS(Calculations!$E$3:$E$53,Calculations!$A$3:$A$53,$B748)</f>
        <v>1.5897123769117233E-3</v>
      </c>
      <c r="P748" s="44">
        <f>P22/SUMIFS(P$3:P$722,$B$3:$B$722,$B748)*SUMIFS(Calculations!$E$3:$E$53,Calculations!$A$3:$A$53,$B748)</f>
        <v>1.5889623387193381E-3</v>
      </c>
      <c r="Q748" s="44">
        <f>Q22/SUMIFS(Q$3:Q$722,$B$3:$B$722,$B748)*SUMIFS(Calculations!$E$3:$E$53,Calculations!$A$3:$A$53,$B748)</f>
        <v>1.599280108104541E-3</v>
      </c>
      <c r="R748" s="44">
        <f>R22/SUMIFS(R$3:R$722,$B$3:$B$722,$B748)*SUMIFS(Calculations!$E$3:$E$53,Calculations!$A$3:$A$53,$B748)</f>
        <v>1.6097245597264732E-3</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1.2574922054776633E-2</v>
      </c>
      <c r="G751" s="44">
        <f>G25/SUMIFS(G$3:G$722,$B$3:$B$722,$B751)*SUMIFS(Calculations!$E$3:$E$53,Calculations!$A$3:$A$53,$B751)</f>
        <v>1.2053376702979068E-2</v>
      </c>
      <c r="H751" s="44">
        <f>H25/SUMIFS(H$3:H$722,$B$3:$B$722,$B751)*SUMIFS(Calculations!$E$3:$E$53,Calculations!$A$3:$A$53,$B751)</f>
        <v>1.1480053151869618E-2</v>
      </c>
      <c r="I751" s="44">
        <f>I25/SUMIFS(I$3:I$722,$B$3:$B$722,$B751)*SUMIFS(Calculations!$E$3:$E$53,Calculations!$A$3:$A$53,$B751)</f>
        <v>1.114514461135368E-2</v>
      </c>
      <c r="J751" s="44">
        <f>J25/SUMIFS(J$3:J$722,$B$3:$B$722,$B751)*SUMIFS(Calculations!$E$3:$E$53,Calculations!$A$3:$A$53,$B751)</f>
        <v>1.0792622680250327E-2</v>
      </c>
      <c r="K751" s="44">
        <f>K25/SUMIFS(K$3:K$722,$B$3:$B$722,$B751)*SUMIFS(Calculations!$E$3:$E$53,Calculations!$A$3:$A$53,$B751)</f>
        <v>9.1302548931292814E-3</v>
      </c>
      <c r="L751" s="44">
        <f>L25/SUMIFS(L$3:L$722,$B$3:$B$722,$B751)*SUMIFS(Calculations!$E$3:$E$53,Calculations!$A$3:$A$53,$B751)</f>
        <v>7.2381087007601375E-3</v>
      </c>
      <c r="M751" s="44">
        <f>M25/SUMIFS(M$3:M$722,$B$3:$B$722,$B751)*SUMIFS(Calculations!$E$3:$E$53,Calculations!$A$3:$A$53,$B751)</f>
        <v>9.6119694927451413E-3</v>
      </c>
      <c r="N751" s="44">
        <f>N25/SUMIFS(N$3:N$722,$B$3:$B$722,$B751)*SUMIFS(Calculations!$E$3:$E$53,Calculations!$A$3:$A$53,$B751)</f>
        <v>1.1611202310472815E-2</v>
      </c>
      <c r="O751" s="44">
        <f>O25/SUMIFS(O$3:O$722,$B$3:$B$722,$B751)*SUMIFS(Calculations!$E$3:$E$53,Calculations!$A$3:$A$53,$B751)</f>
        <v>1.1714796208963041E-2</v>
      </c>
      <c r="P751" s="44">
        <f>P25/SUMIFS(P$3:P$722,$B$3:$B$722,$B751)*SUMIFS(Calculations!$E$3:$E$53,Calculations!$A$3:$A$53,$B751)</f>
        <v>1.1818292354700631E-2</v>
      </c>
      <c r="Q751" s="44">
        <f>Q25/SUMIFS(Q$3:Q$722,$B$3:$B$722,$B751)*SUMIFS(Calculations!$E$3:$E$53,Calculations!$A$3:$A$53,$B751)</f>
        <v>1.1657452386285395E-2</v>
      </c>
      <c r="R751" s="44">
        <f>R25/SUMIFS(R$3:R$722,$B$3:$B$722,$B751)*SUMIFS(Calculations!$E$3:$E$53,Calculations!$A$3:$A$53,$B751)</f>
        <v>1.1494637614383702E-2</v>
      </c>
    </row>
    <row r="752" spans="2:18" ht="15.75" customHeight="1">
      <c r="B752" s="44" t="s">
        <v>14</v>
      </c>
      <c r="C752" s="44" t="s">
        <v>522</v>
      </c>
      <c r="D752" s="44" t="s">
        <v>533</v>
      </c>
      <c r="E752" s="44" t="str">
        <f t="shared" si="300"/>
        <v>natural gas peaker</v>
      </c>
      <c r="F752" s="44">
        <f>F26/SUMIFS(F$3:F$722,$B$3:$B$722,$B752)*SUMIFS(Calculations!$E$3:$E$53,Calculations!$A$3:$A$53,$B752)</f>
        <v>4.277417611208029E-5</v>
      </c>
      <c r="G752" s="44">
        <f>G26/SUMIFS(G$3:G$722,$B$3:$B$722,$B752)*SUMIFS(Calculations!$E$3:$E$53,Calculations!$A$3:$A$53,$B752)</f>
        <v>3.8245453221531706E-5</v>
      </c>
      <c r="H752" s="44">
        <f>H26/SUMIFS(H$3:H$722,$B$3:$B$722,$B752)*SUMIFS(Calculations!$E$3:$E$53,Calculations!$A$3:$A$53,$B752)</f>
        <v>3.3267125870609906E-5</v>
      </c>
      <c r="I752" s="44">
        <f>I26/SUMIFS(I$3:I$722,$B$3:$B$722,$B752)*SUMIFS(Calculations!$E$3:$E$53,Calculations!$A$3:$A$53,$B752)</f>
        <v>3.3878754059147334E-5</v>
      </c>
      <c r="J752" s="44">
        <f>J26/SUMIFS(J$3:J$722,$B$3:$B$722,$B752)*SUMIFS(Calculations!$E$3:$E$53,Calculations!$A$3:$A$53,$B752)</f>
        <v>3.4522548779366465E-5</v>
      </c>
      <c r="K752" s="44">
        <f>K26/SUMIFS(K$3:K$722,$B$3:$B$722,$B752)*SUMIFS(Calculations!$E$3:$E$53,Calculations!$A$3:$A$53,$B752)</f>
        <v>2.6840648233492929E-5</v>
      </c>
      <c r="L752" s="44">
        <f>L26/SUMIFS(L$3:L$722,$B$3:$B$722,$B752)*SUMIFS(Calculations!$E$3:$E$53,Calculations!$A$3:$A$53,$B752)</f>
        <v>1.809692799261538E-5</v>
      </c>
      <c r="M752" s="44">
        <f>M26/SUMIFS(M$3:M$722,$B$3:$B$722,$B752)*SUMIFS(Calculations!$E$3:$E$53,Calculations!$A$3:$A$53,$B752)</f>
        <v>1.6546626060112346E-5</v>
      </c>
      <c r="N752" s="44">
        <f>N26/SUMIFS(N$3:N$722,$B$3:$B$722,$B752)*SUMIFS(Calculations!$E$3:$E$53,Calculations!$A$3:$A$53,$B752)</f>
        <v>1.5240983154971729E-5</v>
      </c>
      <c r="O752" s="44">
        <f>O26/SUMIFS(O$3:O$722,$B$3:$B$722,$B752)*SUMIFS(Calculations!$E$3:$E$53,Calculations!$A$3:$A$53,$B752)</f>
        <v>1.5233788950819015E-5</v>
      </c>
      <c r="P752" s="44">
        <f>P26/SUMIFS(P$3:P$722,$B$3:$B$722,$B752)*SUMIFS(Calculations!$E$3:$E$53,Calculations!$A$3:$A$53,$B752)</f>
        <v>1.5226601535224978E-5</v>
      </c>
      <c r="Q752" s="44">
        <f>Q26/SUMIFS(Q$3:Q$722,$B$3:$B$722,$B752)*SUMIFS(Calculations!$E$3:$E$53,Calculations!$A$3:$A$53,$B752)</f>
        <v>1.5319507777751135E-5</v>
      </c>
      <c r="R752" s="44">
        <f>R26/SUMIFS(R$3:R$722,$B$3:$B$722,$B752)*SUMIFS(Calculations!$E$3:$E$53,Calculations!$A$3:$A$53,$B752)</f>
        <v>1.5413554729103967E-5</v>
      </c>
    </row>
    <row r="753" spans="2:18" ht="15.75" customHeight="1">
      <c r="B753" s="44" t="s">
        <v>14</v>
      </c>
      <c r="C753" s="44" t="s">
        <v>522</v>
      </c>
      <c r="D753" s="44" t="s">
        <v>534</v>
      </c>
      <c r="E753" s="44" t="str">
        <f t="shared" si="300"/>
        <v>nuclear</v>
      </c>
      <c r="F753" s="44">
        <f>F27/SUMIFS(F$3:F$722,$B$3:$B$722,$B753)*SUMIFS(Calculations!$E$3:$E$53,Calculations!$A$3:$A$53,$B753)</f>
        <v>7.2492666345270271E-3</v>
      </c>
      <c r="G753" s="44">
        <f>G27/SUMIFS(G$3:G$722,$B$3:$B$722,$B753)*SUMIFS(Calculations!$E$3:$E$53,Calculations!$A$3:$A$53,$B753)</f>
        <v>7.5920966954328645E-3</v>
      </c>
      <c r="H753" s="44">
        <f>H27/SUMIFS(H$3:H$722,$B$3:$B$722,$B753)*SUMIFS(Calculations!$E$3:$E$53,Calculations!$A$3:$A$53,$B753)</f>
        <v>7.9689623836576053E-3</v>
      </c>
      <c r="I753" s="44">
        <f>I27/SUMIFS(I$3:I$722,$B$3:$B$722,$B753)*SUMIFS(Calculations!$E$3:$E$53,Calculations!$A$3:$A$53,$B753)</f>
        <v>8.1731436831992722E-3</v>
      </c>
      <c r="J753" s="44">
        <f>J27/SUMIFS(J$3:J$722,$B$3:$B$722,$B753)*SUMIFS(Calculations!$E$3:$E$53,Calculations!$A$3:$A$53,$B753)</f>
        <v>8.3880632128676847E-3</v>
      </c>
      <c r="K753" s="44">
        <f>K27/SUMIFS(K$3:K$722,$B$3:$B$722,$B753)*SUMIFS(Calculations!$E$3:$E$53,Calculations!$A$3:$A$53,$B753)</f>
        <v>8.9303021235300779E-3</v>
      </c>
      <c r="L753" s="44">
        <f>L27/SUMIFS(L$3:L$722,$B$3:$B$722,$B753)*SUMIFS(Calculations!$E$3:$E$53,Calculations!$A$3:$A$53,$B753)</f>
        <v>9.5474912306055312E-3</v>
      </c>
      <c r="M753" s="44">
        <f>M27/SUMIFS(M$3:M$722,$B$3:$B$722,$B753)*SUMIFS(Calculations!$E$3:$E$53,Calculations!$A$3:$A$53,$B753)</f>
        <v>8.7295903077857315E-3</v>
      </c>
      <c r="N753" s="44">
        <f>N27/SUMIFS(N$3:N$722,$B$3:$B$722,$B753)*SUMIFS(Calculations!$E$3:$E$53,Calculations!$A$3:$A$53,$B753)</f>
        <v>8.0407654314189215E-3</v>
      </c>
      <c r="O753" s="44">
        <f>O27/SUMIFS(O$3:O$722,$B$3:$B$722,$B753)*SUMIFS(Calculations!$E$3:$E$53,Calculations!$A$3:$A$53,$B753)</f>
        <v>8.0369699473960381E-3</v>
      </c>
      <c r="P753" s="44">
        <f>P27/SUMIFS(P$3:P$722,$B$3:$B$722,$B753)*SUMIFS(Calculations!$E$3:$E$53,Calculations!$A$3:$A$53,$B753)</f>
        <v>8.0331780448486684E-3</v>
      </c>
      <c r="Q753" s="44">
        <f>Q27/SUMIFS(Q$3:Q$722,$B$3:$B$722,$B753)*SUMIFS(Calculations!$E$3:$E$53,Calculations!$A$3:$A$53,$B753)</f>
        <v>8.0821930785686981E-3</v>
      </c>
      <c r="R753" s="44">
        <f>R27/SUMIFS(R$3:R$722,$B$3:$B$722,$B753)*SUMIFS(Calculations!$E$3:$E$53,Calculations!$A$3:$A$53,$B753)</f>
        <v>8.1318099220281381E-3</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2.0318593024694364E-5</v>
      </c>
      <c r="G755" s="44">
        <f>G29/SUMIFS(G$3:G$722,$B$3:$B$722,$B755)*SUMIFS(Calculations!$E$3:$E$53,Calculations!$A$3:$A$53,$B755)</f>
        <v>2.1279493600622951E-5</v>
      </c>
      <c r="H755" s="44">
        <f>H29/SUMIFS(H$3:H$722,$B$3:$B$722,$B755)*SUMIFS(Calculations!$E$3:$E$53,Calculations!$A$3:$A$53,$B755)</f>
        <v>2.233579086903063E-5</v>
      </c>
      <c r="I755" s="44">
        <f>I29/SUMIFS(I$3:I$722,$B$3:$B$722,$B755)*SUMIFS(Calculations!$E$3:$E$53,Calculations!$A$3:$A$53,$B755)</f>
        <v>2.290808003120338E-5</v>
      </c>
      <c r="J755" s="44">
        <f>J29/SUMIFS(J$3:J$722,$B$3:$B$722,$B755)*SUMIFS(Calculations!$E$3:$E$53,Calculations!$A$3:$A$53,$B755)</f>
        <v>2.3510466821005348E-5</v>
      </c>
      <c r="K755" s="44">
        <f>K29/SUMIFS(K$3:K$722,$B$3:$B$722,$B755)*SUMIFS(Calculations!$E$3:$E$53,Calculations!$A$3:$A$53,$B755)</f>
        <v>2.5030280107418084E-5</v>
      </c>
      <c r="L755" s="44">
        <f>L29/SUMIFS(L$3:L$722,$B$3:$B$722,$B755)*SUMIFS(Calculations!$E$3:$E$53,Calculations!$A$3:$A$53,$B755)</f>
        <v>2.6760167407495142E-5</v>
      </c>
      <c r="M755" s="44">
        <f>M29/SUMIFS(M$3:M$722,$B$3:$B$722,$B755)*SUMIFS(Calculations!$E$3:$E$53,Calculations!$A$3:$A$53,$B755)</f>
        <v>2.4467715381224529E-5</v>
      </c>
      <c r="N755" s="44">
        <f>N29/SUMIFS(N$3:N$722,$B$3:$B$722,$B755)*SUMIFS(Calculations!$E$3:$E$53,Calculations!$A$3:$A$53,$B755)</f>
        <v>2.2537043903157729E-5</v>
      </c>
      <c r="O755" s="44">
        <f>O29/SUMIFS(O$3:O$722,$B$3:$B$722,$B755)*SUMIFS(Calculations!$E$3:$E$53,Calculations!$A$3:$A$53,$B755)</f>
        <v>2.2526405738074189E-5</v>
      </c>
      <c r="P755" s="44">
        <f>P29/SUMIFS(P$3:P$722,$B$3:$B$722,$B755)*SUMIFS(Calculations!$E$3:$E$53,Calculations!$A$3:$A$53,$B755)</f>
        <v>2.251577761132239E-5</v>
      </c>
      <c r="Q755" s="44">
        <f>Q29/SUMIFS(Q$3:Q$722,$B$3:$B$722,$B755)*SUMIFS(Calculations!$E$3:$E$53,Calculations!$A$3:$A$53,$B755)</f>
        <v>2.2653159304182962E-5</v>
      </c>
      <c r="R755" s="44">
        <f>R29/SUMIFS(R$3:R$722,$B$3:$B$722,$B755)*SUMIFS(Calculations!$E$3:$E$53,Calculations!$A$3:$A$53,$B755)</f>
        <v>2.2792227778312567E-5</v>
      </c>
    </row>
    <row r="756" spans="2:18" ht="15.75" customHeight="1">
      <c r="B756" s="44" t="s">
        <v>14</v>
      </c>
      <c r="C756" s="44" t="s">
        <v>522</v>
      </c>
      <c r="D756" s="44" t="s">
        <v>537</v>
      </c>
      <c r="E756" s="44" t="str">
        <f t="shared" si="300"/>
        <v>solar PV</v>
      </c>
      <c r="F756" s="44">
        <f>F30/SUMIFS(F$3:F$722,$B$3:$B$722,$B756)*SUMIFS(Calculations!$E$3:$E$53,Calculations!$A$3:$A$53,$B756)</f>
        <v>8.0649384610583311E-6</v>
      </c>
      <c r="G756" s="44">
        <f>G30/SUMIFS(G$3:G$722,$B$3:$B$722,$B756)*SUMIFS(Calculations!$E$3:$E$53,Calculations!$A$3:$A$53,$B756)</f>
        <v>2.2018929089323652E-5</v>
      </c>
      <c r="H756" s="44">
        <f>H30/SUMIFS(H$3:H$722,$B$3:$B$722,$B756)*SUMIFS(Calculations!$E$3:$E$53,Calculations!$A$3:$A$53,$B756)</f>
        <v>3.7358249881986444E-5</v>
      </c>
      <c r="I756" s="44">
        <f>I30/SUMIFS(I$3:I$722,$B$3:$B$722,$B756)*SUMIFS(Calculations!$E$3:$E$53,Calculations!$A$3:$A$53,$B756)</f>
        <v>7.5636194853213119E-5</v>
      </c>
      <c r="J756" s="44">
        <f>J30/SUMIFS(J$3:J$722,$B$3:$B$722,$B756)*SUMIFS(Calculations!$E$3:$E$53,Calculations!$A$3:$A$53,$B756)</f>
        <v>1.1592723986250719E-4</v>
      </c>
      <c r="K756" s="44">
        <f>K30/SUMIFS(K$3:K$722,$B$3:$B$722,$B756)*SUMIFS(Calculations!$E$3:$E$53,Calculations!$A$3:$A$53,$B756)</f>
        <v>2.035036294430167E-4</v>
      </c>
      <c r="L756" s="44">
        <f>L30/SUMIFS(L$3:L$722,$B$3:$B$722,$B756)*SUMIFS(Calculations!$E$3:$E$53,Calculations!$A$3:$A$53,$B756)</f>
        <v>3.0318513997876673E-4</v>
      </c>
      <c r="M756" s="44">
        <f>M30/SUMIFS(M$3:M$722,$B$3:$B$722,$B756)*SUMIFS(Calculations!$E$3:$E$53,Calculations!$A$3:$A$53,$B756)</f>
        <v>3.1964311370326836E-4</v>
      </c>
      <c r="N756" s="44">
        <f>N30/SUMIFS(N$3:N$722,$B$3:$B$722,$B756)*SUMIFS(Calculations!$E$3:$E$53,Calculations!$A$3:$A$53,$B756)</f>
        <v>3.3350379217877822E-4</v>
      </c>
      <c r="O756" s="44">
        <f>O30/SUMIFS(O$3:O$722,$B$3:$B$722,$B756)*SUMIFS(Calculations!$E$3:$E$53,Calculations!$A$3:$A$53,$B756)</f>
        <v>3.7908621288434806E-4</v>
      </c>
      <c r="P756" s="44">
        <f>P30/SUMIFS(P$3:P$722,$B$3:$B$722,$B756)*SUMIFS(Calculations!$E$3:$E$53,Calculations!$A$3:$A$53,$B756)</f>
        <v>4.246256213357175E-4</v>
      </c>
      <c r="Q756" s="44">
        <f>Q30/SUMIFS(Q$3:Q$722,$B$3:$B$722,$B756)*SUMIFS(Calculations!$E$3:$E$53,Calculations!$A$3:$A$53,$B756)</f>
        <v>4.7284527995874906E-4</v>
      </c>
      <c r="R756" s="44">
        <f>R30/SUMIFS(R$3:R$722,$B$3:$B$722,$B756)*SUMIFS(Calculations!$E$3:$E$53,Calculations!$A$3:$A$53,$B756)</f>
        <v>5.2165698265454856E-4</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2.0820848288688581E-5</v>
      </c>
      <c r="G758" s="44">
        <f>G32/SUMIFS(G$3:G$722,$B$3:$B$722,$B758)*SUMIFS(Calculations!$E$3:$E$53,Calculations!$A$3:$A$53,$B758)</f>
        <v>2.1818907858223545E-5</v>
      </c>
      <c r="H758" s="44">
        <f>H32/SUMIFS(H$3:H$722,$B$3:$B$722,$B758)*SUMIFS(Calculations!$E$3:$E$53,Calculations!$A$3:$A$53,$B758)</f>
        <v>2.291605320647056E-5</v>
      </c>
      <c r="I758" s="44">
        <f>I32/SUMIFS(I$3:I$722,$B$3:$B$722,$B758)*SUMIFS(Calculations!$E$3:$E$53,Calculations!$A$3:$A$53,$B758)</f>
        <v>2.3499560136523695E-5</v>
      </c>
      <c r="J758" s="44">
        <f>J32/SUMIFS(J$3:J$722,$B$3:$B$722,$B758)*SUMIFS(Calculations!$E$3:$E$53,Calculations!$A$3:$A$53,$B758)</f>
        <v>2.4113754655055929E-5</v>
      </c>
      <c r="K758" s="44">
        <f>K32/SUMIFS(K$3:K$722,$B$3:$B$722,$B758)*SUMIFS(Calculations!$E$3:$E$53,Calculations!$A$3:$A$53,$B758)</f>
        <v>2.5435293354745727E-5</v>
      </c>
      <c r="L758" s="44">
        <f>L32/SUMIFS(L$3:L$722,$B$3:$B$722,$B758)*SUMIFS(Calculations!$E$3:$E$53,Calculations!$A$3:$A$53,$B758)</f>
        <v>2.6939499847472011E-5</v>
      </c>
      <c r="M758" s="44">
        <f>M32/SUMIFS(M$3:M$722,$B$3:$B$722,$B758)*SUMIFS(Calculations!$E$3:$E$53,Calculations!$A$3:$A$53,$B758)</f>
        <v>2.4338242992476919E-5</v>
      </c>
      <c r="N758" s="44">
        <f>N32/SUMIFS(N$3:N$722,$B$3:$B$722,$B758)*SUMIFS(Calculations!$E$3:$E$53,Calculations!$A$3:$A$53,$B758)</f>
        <v>2.2147500346823869E-5</v>
      </c>
      <c r="O758" s="44">
        <f>O32/SUMIFS(O$3:O$722,$B$3:$B$722,$B758)*SUMIFS(Calculations!$E$3:$E$53,Calculations!$A$3:$A$53,$B758)</f>
        <v>1.1684661153181547E-4</v>
      </c>
      <c r="P758" s="44">
        <f>P32/SUMIFS(P$3:P$722,$B$3:$B$722,$B758)*SUMIFS(Calculations!$E$3:$E$53,Calculations!$A$3:$A$53,$B758)</f>
        <v>2.1145636321856669E-4</v>
      </c>
      <c r="Q758" s="44">
        <f>Q32/SUMIFS(Q$3:Q$722,$B$3:$B$722,$B758)*SUMIFS(Calculations!$E$3:$E$53,Calculations!$A$3:$A$53,$B758)</f>
        <v>2.1133444028222705E-4</v>
      </c>
      <c r="R758" s="44">
        <f>R32/SUMIFS(R$3:R$722,$B$3:$B$722,$B758)*SUMIFS(Calculations!$E$3:$E$53,Calculations!$A$3:$A$53,$B758)</f>
        <v>2.1121102036822601E-4</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0.31260226526796875</v>
      </c>
      <c r="G1165" s="44">
        <f>G439/SUMIFS(G$3:G$722,$B$3:$B$722,$B1165)*SUMIFS(Calculations!$E$3:$E$53,Calculations!$A$3:$A$53,$B1165)</f>
        <v>0.30813875320367728</v>
      </c>
      <c r="H1165" s="44">
        <f>H439/SUMIFS(H$3:H$722,$B$3:$B$722,$B1165)*SUMIFS(Calculations!$E$3:$E$53,Calculations!$A$3:$A$53,$B1165)</f>
        <v>0.30380091184478769</v>
      </c>
      <c r="I1165" s="44">
        <f>I439/SUMIFS(I$3:I$722,$B$3:$B$722,$B1165)*SUMIFS(Calculations!$E$3:$E$53,Calculations!$A$3:$A$53,$B1165)</f>
        <v>0.30476851768018076</v>
      </c>
      <c r="J1165" s="44">
        <f>J439/SUMIFS(J$3:J$722,$B$3:$B$722,$B1165)*SUMIFS(Calculations!$E$3:$E$53,Calculations!$A$3:$A$53,$B1165)</f>
        <v>0.30574230685825182</v>
      </c>
      <c r="K1165" s="44">
        <f>K439/SUMIFS(K$3:K$722,$B$3:$B$722,$B1165)*SUMIFS(Calculations!$E$3:$E$53,Calculations!$A$3:$A$53,$B1165)</f>
        <v>0.31275897172088535</v>
      </c>
      <c r="L1165" s="44">
        <f>L439/SUMIFS(L$3:L$722,$B$3:$B$722,$B1165)*SUMIFS(Calculations!$E$3:$E$53,Calculations!$A$3:$A$53,$B1165)</f>
        <v>0.32010526068585976</v>
      </c>
      <c r="M1165" s="44">
        <f>M439/SUMIFS(M$3:M$722,$B$3:$B$722,$B1165)*SUMIFS(Calculations!$E$3:$E$53,Calculations!$A$3:$A$53,$B1165)</f>
        <v>0.30683457243331858</v>
      </c>
      <c r="N1165" s="44">
        <f>N439/SUMIFS(N$3:N$722,$B$3:$B$722,$B1165)*SUMIFS(Calculations!$E$3:$E$53,Calculations!$A$3:$A$53,$B1165)</f>
        <v>0.29462041610671236</v>
      </c>
      <c r="O1165" s="44">
        <f>O439/SUMIFS(O$3:O$722,$B$3:$B$722,$B1165)*SUMIFS(Calculations!$E$3:$E$53,Calculations!$A$3:$A$53,$B1165)</f>
        <v>0.28006949982158974</v>
      </c>
      <c r="P1165" s="44">
        <f>P439/SUMIFS(P$3:P$722,$B$3:$B$722,$B1165)*SUMIFS(Calculations!$E$3:$E$53,Calculations!$A$3:$A$53,$B1165)</f>
        <v>0.26688823940396728</v>
      </c>
      <c r="Q1165" s="44">
        <f>Q439/SUMIFS(Q$3:Q$722,$B$3:$B$722,$B1165)*SUMIFS(Calculations!$E$3:$E$53,Calculations!$A$3:$A$53,$B1165)</f>
        <v>0.26623338254047868</v>
      </c>
      <c r="R1165" s="44">
        <f>R439/SUMIFS(R$3:R$722,$B$3:$B$722,$B1165)*SUMIFS(Calculations!$E$3:$E$53,Calculations!$A$3:$A$53,$B1165)</f>
        <v>0.26558173142228975</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3.021573708782057E-3</v>
      </c>
      <c r="G1168" s="44">
        <f>G442/SUMIFS(G$3:G$722,$B$3:$B$722,$B1168)*SUMIFS(Calculations!$E$3:$E$53,Calculations!$A$3:$A$53,$B1168)</f>
        <v>2.9784299692741769E-3</v>
      </c>
      <c r="H1168" s="44">
        <f>H442/SUMIFS(H$3:H$722,$B$3:$B$722,$B1168)*SUMIFS(Calculations!$E$3:$E$53,Calculations!$A$3:$A$53,$B1168)</f>
        <v>2.9365009468096319E-3</v>
      </c>
      <c r="I1168" s="44">
        <f>I442/SUMIFS(I$3:I$722,$B$3:$B$722,$B1168)*SUMIFS(Calculations!$E$3:$E$53,Calculations!$A$3:$A$53,$B1168)</f>
        <v>2.9458537016598934E-3</v>
      </c>
      <c r="J1168" s="44">
        <f>J442/SUMIFS(J$3:J$722,$B$3:$B$722,$B1168)*SUMIFS(Calculations!$E$3:$E$53,Calculations!$A$3:$A$53,$B1168)</f>
        <v>2.9552662239134787E-3</v>
      </c>
      <c r="K1168" s="44">
        <f>K442/SUMIFS(K$3:K$722,$B$3:$B$722,$B1168)*SUMIFS(Calculations!$E$3:$E$53,Calculations!$A$3:$A$53,$B1168)</f>
        <v>3.0230884134107112E-3</v>
      </c>
      <c r="L1168" s="44">
        <f>L442/SUMIFS(L$3:L$722,$B$3:$B$722,$B1168)*SUMIFS(Calculations!$E$3:$E$53,Calculations!$A$3:$A$53,$B1168)</f>
        <v>3.0940967075273728E-3</v>
      </c>
      <c r="M1168" s="44">
        <f>M442/SUMIFS(M$3:M$722,$B$3:$B$722,$B1168)*SUMIFS(Calculations!$E$3:$E$53,Calculations!$A$3:$A$53,$B1168)</f>
        <v>2.9658239239410212E-3</v>
      </c>
      <c r="N1168" s="44">
        <f>N442/SUMIFS(N$3:N$722,$B$3:$B$722,$B1168)*SUMIFS(Calculations!$E$3:$E$53,Calculations!$A$3:$A$53,$B1168)</f>
        <v>2.847763443477801E-3</v>
      </c>
      <c r="O1168" s="44">
        <f>O442/SUMIFS(O$3:O$722,$B$3:$B$722,$B1168)*SUMIFS(Calculations!$E$3:$E$53,Calculations!$A$3:$A$53,$B1168)</f>
        <v>2.707116138673E-3</v>
      </c>
      <c r="P1168" s="44">
        <f>P442/SUMIFS(P$3:P$722,$B$3:$B$722,$B1168)*SUMIFS(Calculations!$E$3:$E$53,Calculations!$A$3:$A$53,$B1168)</f>
        <v>2.5797077531568035E-3</v>
      </c>
      <c r="Q1168" s="44">
        <f>Q442/SUMIFS(Q$3:Q$722,$B$3:$B$722,$B1168)*SUMIFS(Calculations!$E$3:$E$53,Calculations!$A$3:$A$53,$B1168)</f>
        <v>2.5733779900630003E-3</v>
      </c>
      <c r="R1168" s="44">
        <f>R442/SUMIFS(R$3:R$722,$B$3:$B$722,$B1168)*SUMIFS(Calculations!$E$3:$E$53,Calculations!$A$3:$A$53,$B1168)</f>
        <v>2.5670792132952433E-3</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9.8472984366097638E-2</v>
      </c>
      <c r="G1170" s="44">
        <f>G444/SUMIFS(G$3:G$722,$B$3:$B$722,$B1170)*SUMIFS(Calculations!$E$3:$E$53,Calculations!$A$3:$A$53,$B1170)</f>
        <v>0.10389661653639569</v>
      </c>
      <c r="H1170" s="44">
        <f>H444/SUMIFS(H$3:H$722,$B$3:$B$722,$B1170)*SUMIFS(Calculations!$E$3:$E$53,Calculations!$A$3:$A$53,$B1170)</f>
        <v>0.10916754570715784</v>
      </c>
      <c r="I1170" s="44">
        <f>I444/SUMIFS(I$3:I$722,$B$3:$B$722,$B1170)*SUMIFS(Calculations!$E$3:$E$53,Calculations!$A$3:$A$53,$B1170)</f>
        <v>0.115292972290928</v>
      </c>
      <c r="J1170" s="44">
        <f>J444/SUMIFS(J$3:J$722,$B$3:$B$722,$B1170)*SUMIFS(Calculations!$E$3:$E$53,Calculations!$A$3:$A$53,$B1170)</f>
        <v>0.12145754251173614</v>
      </c>
      <c r="K1170" s="44">
        <f>K444/SUMIFS(K$3:K$722,$B$3:$B$722,$B1170)*SUMIFS(Calculations!$E$3:$E$53,Calculations!$A$3:$A$53,$B1170)</f>
        <v>0.12332971682274714</v>
      </c>
      <c r="L1170" s="44">
        <f>L444/SUMIFS(L$3:L$722,$B$3:$B$722,$B1170)*SUMIFS(Calculations!$E$3:$E$53,Calculations!$A$3:$A$53,$B1170)</f>
        <v>0.12528984086326264</v>
      </c>
      <c r="M1170" s="44">
        <f>M444/SUMIFS(M$3:M$722,$B$3:$B$722,$B1170)*SUMIFS(Calculations!$E$3:$E$53,Calculations!$A$3:$A$53,$B1170)</f>
        <v>0.14033003723054421</v>
      </c>
      <c r="N1170" s="44">
        <f>N444/SUMIFS(N$3:N$722,$B$3:$B$722,$B1170)*SUMIFS(Calculations!$E$3:$E$53,Calculations!$A$3:$A$53,$B1170)</f>
        <v>0.1541728241393284</v>
      </c>
      <c r="O1170" s="44">
        <f>O444/SUMIFS(O$3:O$722,$B$3:$B$722,$B1170)*SUMIFS(Calculations!$E$3:$E$53,Calculations!$A$3:$A$53,$B1170)</f>
        <v>0.17514872567589257</v>
      </c>
      <c r="P1170" s="44">
        <f>P444/SUMIFS(P$3:P$722,$B$3:$B$722,$B1170)*SUMIFS(Calculations!$E$3:$E$53,Calculations!$A$3:$A$53,$B1170)</f>
        <v>0.19415019714546281</v>
      </c>
      <c r="Q1170" s="44">
        <f>Q444/SUMIFS(Q$3:Q$722,$B$3:$B$722,$B1170)*SUMIFS(Calculations!$E$3:$E$53,Calculations!$A$3:$A$53,$B1170)</f>
        <v>0.19406068108927055</v>
      </c>
      <c r="R1170" s="44">
        <f>R444/SUMIFS(R$3:R$722,$B$3:$B$722,$B1170)*SUMIFS(Calculations!$E$3:$E$53,Calculations!$A$3:$A$53,$B1170)</f>
        <v>0.19397160324437665</v>
      </c>
    </row>
    <row r="1171" spans="2:18" ht="15.75" customHeight="1">
      <c r="B1171" s="44" t="s">
        <v>11</v>
      </c>
      <c r="C1171" s="44" t="s">
        <v>522</v>
      </c>
      <c r="D1171" s="44" t="s">
        <v>532</v>
      </c>
      <c r="E1171" s="44" t="str">
        <f t="shared" si="306"/>
        <v>natural gas nonpeaker</v>
      </c>
      <c r="F1171" s="44">
        <f>F445/SUMIFS(F$3:F$722,$B$3:$B$722,$B1171)*SUMIFS(Calculations!$E$3:$E$53,Calculations!$A$3:$A$53,$B1171)</f>
        <v>0.13122676783068826</v>
      </c>
      <c r="G1171" s="44">
        <f>G445/SUMIFS(G$3:G$722,$B$3:$B$722,$B1171)*SUMIFS(Calculations!$E$3:$E$53,Calculations!$A$3:$A$53,$B1171)</f>
        <v>0.1295150848519955</v>
      </c>
      <c r="H1171" s="44">
        <f>H445/SUMIFS(H$3:H$722,$B$3:$B$722,$B1171)*SUMIFS(Calculations!$E$3:$E$53,Calculations!$A$3:$A$53,$B1171)</f>
        <v>0.12785159450821854</v>
      </c>
      <c r="I1171" s="44">
        <f>I445/SUMIFS(I$3:I$722,$B$3:$B$722,$B1171)*SUMIFS(Calculations!$E$3:$E$53,Calculations!$A$3:$A$53,$B1171)</f>
        <v>0.1193952185392167</v>
      </c>
      <c r="J1171" s="44">
        <f>J445/SUMIFS(J$3:J$722,$B$3:$B$722,$B1171)*SUMIFS(Calculations!$E$3:$E$53,Calculations!$A$3:$A$53,$B1171)</f>
        <v>0.11088480334420159</v>
      </c>
      <c r="K1171" s="44">
        <f>K445/SUMIFS(K$3:K$722,$B$3:$B$722,$B1171)*SUMIFS(Calculations!$E$3:$E$53,Calculations!$A$3:$A$53,$B1171)</f>
        <v>8.3946565247488711E-2</v>
      </c>
      <c r="L1171" s="44">
        <f>L445/SUMIFS(L$3:L$722,$B$3:$B$722,$B1171)*SUMIFS(Calculations!$E$3:$E$53,Calculations!$A$3:$A$53,$B1171)</f>
        <v>5.5742840951119518E-2</v>
      </c>
      <c r="M1171" s="44">
        <f>M445/SUMIFS(M$3:M$722,$B$3:$B$722,$B1171)*SUMIFS(Calculations!$E$3:$E$53,Calculations!$A$3:$A$53,$B1171)</f>
        <v>4.4492245941266939E-2</v>
      </c>
      <c r="N1171" s="44">
        <f>N445/SUMIFS(N$3:N$722,$B$3:$B$722,$B1171)*SUMIFS(Calculations!$E$3:$E$53,Calculations!$A$3:$A$53,$B1171)</f>
        <v>3.4137355252657618E-2</v>
      </c>
      <c r="O1171" s="44">
        <f>O445/SUMIFS(O$3:O$722,$B$3:$B$722,$B1171)*SUMIFS(Calculations!$E$3:$E$53,Calculations!$A$3:$A$53,$B1171)</f>
        <v>3.0885194529138793E-2</v>
      </c>
      <c r="P1171" s="44">
        <f>P445/SUMIFS(P$3:P$722,$B$3:$B$722,$B1171)*SUMIFS(Calculations!$E$3:$E$53,Calculations!$A$3:$A$53,$B1171)</f>
        <v>2.7939154803757745E-2</v>
      </c>
      <c r="Q1171" s="44">
        <f>Q445/SUMIFS(Q$3:Q$722,$B$3:$B$722,$B1171)*SUMIFS(Calculations!$E$3:$E$53,Calculations!$A$3:$A$53,$B1171)</f>
        <v>2.7542474819521594E-2</v>
      </c>
      <c r="R1171" s="44">
        <f>R445/SUMIFS(R$3:R$722,$B$3:$B$722,$B1171)*SUMIFS(Calculations!$E$3:$E$53,Calculations!$A$3:$A$53,$B1171)</f>
        <v>2.7147736717650629E-2</v>
      </c>
    </row>
    <row r="1172" spans="2:18" ht="15.75" customHeight="1">
      <c r="B1172" s="44" t="s">
        <v>11</v>
      </c>
      <c r="C1172" s="44" t="s">
        <v>522</v>
      </c>
      <c r="D1172" s="44" t="s">
        <v>533</v>
      </c>
      <c r="E1172" s="44" t="str">
        <f t="shared" si="306"/>
        <v>natural gas peaker</v>
      </c>
      <c r="F1172" s="44">
        <f>F446/SUMIFS(F$3:F$722,$B$3:$B$722,$B1172)*SUMIFS(Calculations!$E$3:$E$53,Calculations!$A$3:$A$53,$B1172)</f>
        <v>2.9378955708936447E-4</v>
      </c>
      <c r="G1172" s="44">
        <f>G446/SUMIFS(G$3:G$722,$B$3:$B$722,$B1172)*SUMIFS(Calculations!$E$3:$E$53,Calculations!$A$3:$A$53,$B1172)</f>
        <v>2.9137644191979718E-4</v>
      </c>
      <c r="H1172" s="44">
        <f>H446/SUMIFS(H$3:H$722,$B$3:$B$722,$B1172)*SUMIFS(Calculations!$E$3:$E$53,Calculations!$A$3:$A$53,$B1172)</f>
        <v>2.8903126829070463E-4</v>
      </c>
      <c r="I1172" s="44">
        <f>I446/SUMIFS(I$3:I$722,$B$3:$B$722,$B1172)*SUMIFS(Calculations!$E$3:$E$53,Calculations!$A$3:$A$53,$B1172)</f>
        <v>2.8566445809873991E-4</v>
      </c>
      <c r="J1172" s="44">
        <f>J446/SUMIFS(J$3:J$722,$B$3:$B$722,$B1172)*SUMIFS(Calculations!$E$3:$E$53,Calculations!$A$3:$A$53,$B1172)</f>
        <v>2.8227613280177335E-4</v>
      </c>
      <c r="K1172" s="44">
        <f>K446/SUMIFS(K$3:K$722,$B$3:$B$722,$B1172)*SUMIFS(Calculations!$E$3:$E$53,Calculations!$A$3:$A$53,$B1172)</f>
        <v>2.4275639116099406E-4</v>
      </c>
      <c r="L1172" s="44">
        <f>L446/SUMIFS(L$3:L$722,$B$3:$B$722,$B1172)*SUMIFS(Calculations!$E$3:$E$53,Calculations!$A$3:$A$53,$B1172)</f>
        <v>2.0138011801726935E-4</v>
      </c>
      <c r="M1172" s="44">
        <f>M446/SUMIFS(M$3:M$722,$B$3:$B$722,$B1172)*SUMIFS(Calculations!$E$3:$E$53,Calculations!$A$3:$A$53,$B1172)</f>
        <v>1.744296824910763E-4</v>
      </c>
      <c r="N1172" s="44">
        <f>N446/SUMIFS(N$3:N$722,$B$3:$B$722,$B1172)*SUMIFS(Calculations!$E$3:$E$53,Calculations!$A$3:$A$53,$B1172)</f>
        <v>1.496248776216671E-4</v>
      </c>
      <c r="O1172" s="44">
        <f>O446/SUMIFS(O$3:O$722,$B$3:$B$722,$B1172)*SUMIFS(Calculations!$E$3:$E$53,Calculations!$A$3:$A$53,$B1172)</f>
        <v>1.4223510098223689E-4</v>
      </c>
      <c r="P1172" s="44">
        <f>P446/SUMIFS(P$3:P$722,$B$3:$B$722,$B1172)*SUMIFS(Calculations!$E$3:$E$53,Calculations!$A$3:$A$53,$B1172)</f>
        <v>1.3554091290474894E-4</v>
      </c>
      <c r="Q1172" s="44">
        <f>Q446/SUMIFS(Q$3:Q$722,$B$3:$B$722,$B1172)*SUMIFS(Calculations!$E$3:$E$53,Calculations!$A$3:$A$53,$B1172)</f>
        <v>1.3520833962502181E-4</v>
      </c>
      <c r="R1172" s="44">
        <f>R446/SUMIFS(R$3:R$722,$B$3:$B$722,$B1172)*SUMIFS(Calculations!$E$3:$E$53,Calculations!$A$3:$A$53,$B1172)</f>
        <v>1.3487739440371126E-4</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2.3454737237307651E-4</v>
      </c>
      <c r="G1175" s="44">
        <f>G449/SUMIFS(G$3:G$722,$B$3:$B$722,$B1175)*SUMIFS(Calculations!$E$3:$E$53,Calculations!$A$3:$A$53,$B1175)</f>
        <v>2.3119837224558969E-4</v>
      </c>
      <c r="H1175" s="44">
        <f>H449/SUMIFS(H$3:H$722,$B$3:$B$722,$B1175)*SUMIFS(Calculations!$E$3:$E$53,Calculations!$A$3:$A$53,$B1175)</f>
        <v>2.2794366360927624E-4</v>
      </c>
      <c r="I1175" s="44">
        <f>I449/SUMIFS(I$3:I$722,$B$3:$B$722,$B1175)*SUMIFS(Calculations!$E$3:$E$53,Calculations!$A$3:$A$53,$B1175)</f>
        <v>2.2866966412622629E-4</v>
      </c>
      <c r="J1175" s="44">
        <f>J449/SUMIFS(J$3:J$722,$B$3:$B$722,$B1175)*SUMIFS(Calculations!$E$3:$E$53,Calculations!$A$3:$A$53,$B1175)</f>
        <v>2.2940030404262646E-4</v>
      </c>
      <c r="K1175" s="44">
        <f>K449/SUMIFS(K$3:K$722,$B$3:$B$722,$B1175)*SUMIFS(Calculations!$E$3:$E$53,Calculations!$A$3:$A$53,$B1175)</f>
        <v>2.3466495017352524E-4</v>
      </c>
      <c r="L1175" s="44">
        <f>L449/SUMIFS(L$3:L$722,$B$3:$B$722,$B1175)*SUMIFS(Calculations!$E$3:$E$53,Calculations!$A$3:$A$53,$B1175)</f>
        <v>2.4017691526421656E-4</v>
      </c>
      <c r="M1175" s="44">
        <f>M449/SUMIFS(M$3:M$722,$B$3:$B$722,$B1175)*SUMIFS(Calculations!$E$3:$E$53,Calculations!$A$3:$A$53,$B1175)</f>
        <v>2.3021983751704282E-4</v>
      </c>
      <c r="N1175" s="44">
        <f>N449/SUMIFS(N$3:N$722,$B$3:$B$722,$B1175)*SUMIFS(Calculations!$E$3:$E$53,Calculations!$A$3:$A$53,$B1175)</f>
        <v>2.2105548207098193E-4</v>
      </c>
      <c r="O1175" s="44">
        <f>O449/SUMIFS(O$3:O$722,$B$3:$B$722,$B1175)*SUMIFS(Calculations!$E$3:$E$53,Calculations!$A$3:$A$53,$B1175)</f>
        <v>2.1013784147944455E-4</v>
      </c>
      <c r="P1175" s="44">
        <f>P449/SUMIFS(P$3:P$722,$B$3:$B$722,$B1175)*SUMIFS(Calculations!$E$3:$E$53,Calculations!$A$3:$A$53,$B1175)</f>
        <v>2.0024786197827749E-4</v>
      </c>
      <c r="Q1175" s="44">
        <f>Q449/SUMIFS(Q$3:Q$722,$B$3:$B$722,$B1175)*SUMIFS(Calculations!$E$3:$E$53,Calculations!$A$3:$A$53,$B1175)</f>
        <v>1.9975651890857818E-4</v>
      </c>
      <c r="R1175" s="44">
        <f>R449/SUMIFS(R$3:R$722,$B$3:$B$722,$B1175)*SUMIFS(Calculations!$E$3:$E$53,Calculations!$A$3:$A$53,$B1175)</f>
        <v>1.9926758112898734E-4</v>
      </c>
    </row>
    <row r="1176" spans="2:18" ht="15.75" customHeight="1">
      <c r="B1176" s="44" t="s">
        <v>11</v>
      </c>
      <c r="C1176" s="44" t="s">
        <v>522</v>
      </c>
      <c r="D1176" s="44" t="s">
        <v>537</v>
      </c>
      <c r="E1176" s="44" t="str">
        <f t="shared" si="306"/>
        <v>solar PV</v>
      </c>
      <c r="F1176" s="44">
        <f>F450/SUMIFS(F$3:F$722,$B$3:$B$722,$B1176)*SUMIFS(Calculations!$E$3:$E$53,Calculations!$A$3:$A$53,$B1176)</f>
        <v>4.2009897700715712E-3</v>
      </c>
      <c r="G1176" s="44">
        <f>G450/SUMIFS(G$3:G$722,$B$3:$B$722,$B1176)*SUMIFS(Calculations!$E$3:$E$53,Calculations!$A$3:$A$53,$B1176)</f>
        <v>5.3324568373591457E-3</v>
      </c>
      <c r="H1176" s="44">
        <f>H450/SUMIFS(H$3:H$722,$B$3:$B$722,$B1176)*SUMIFS(Calculations!$E$3:$E$53,Calculations!$A$3:$A$53,$B1176)</f>
        <v>6.4320673167318765E-3</v>
      </c>
      <c r="I1176" s="44">
        <f>I450/SUMIFS(I$3:I$722,$B$3:$B$722,$B1176)*SUMIFS(Calculations!$E$3:$E$53,Calculations!$A$3:$A$53,$B1176)</f>
        <v>7.7069625579026454E-3</v>
      </c>
      <c r="J1176" s="44">
        <f>J450/SUMIFS(J$3:J$722,$B$3:$B$722,$B1176)*SUMIFS(Calculations!$E$3:$E$53,Calculations!$A$3:$A$53,$B1176)</f>
        <v>8.9900048294719349E-3</v>
      </c>
      <c r="K1176" s="44">
        <f>K450/SUMIFS(K$3:K$722,$B$3:$B$722,$B1176)*SUMIFS(Calculations!$E$3:$E$53,Calculations!$A$3:$A$53,$B1176)</f>
        <v>1.0587247861806717E-2</v>
      </c>
      <c r="L1176" s="44">
        <f>L450/SUMIFS(L$3:L$722,$B$3:$B$722,$B1176)*SUMIFS(Calculations!$E$3:$E$53,Calculations!$A$3:$A$53,$B1176)</f>
        <v>1.2259525089312691E-2</v>
      </c>
      <c r="M1176" s="44">
        <f>M450/SUMIFS(M$3:M$722,$B$3:$B$722,$B1176)*SUMIFS(Calculations!$E$3:$E$53,Calculations!$A$3:$A$53,$B1176)</f>
        <v>1.3461889433222783E-2</v>
      </c>
      <c r="N1176" s="44">
        <f>N450/SUMIFS(N$3:N$722,$B$3:$B$722,$B1176)*SUMIFS(Calculations!$E$3:$E$53,Calculations!$A$3:$A$53,$B1176)</f>
        <v>1.4568528801022197E-2</v>
      </c>
      <c r="O1176" s="44">
        <f>O450/SUMIFS(O$3:O$722,$B$3:$B$722,$B1176)*SUMIFS(Calculations!$E$3:$E$53,Calculations!$A$3:$A$53,$B1176)</f>
        <v>1.564631357332039E-2</v>
      </c>
      <c r="P1176" s="44">
        <f>P450/SUMIFS(P$3:P$722,$B$3:$B$722,$B1176)*SUMIFS(Calculations!$E$3:$E$53,Calculations!$A$3:$A$53,$B1176)</f>
        <v>1.6622648085830489E-2</v>
      </c>
      <c r="Q1176" s="44">
        <f>Q450/SUMIFS(Q$3:Q$722,$B$3:$B$722,$B1176)*SUMIFS(Calculations!$E$3:$E$53,Calculations!$A$3:$A$53,$B1176)</f>
        <v>1.7022193839051913E-2</v>
      </c>
      <c r="R1176" s="44">
        <f>R450/SUMIFS(R$3:R$722,$B$3:$B$722,$B1176)*SUMIFS(Calculations!$E$3:$E$53,Calculations!$A$3:$A$53,$B1176)</f>
        <v>1.741978368100203E-2</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2.6241051789713404E-2</v>
      </c>
      <c r="G1178" s="44">
        <f>G452/SUMIFS(G$3:G$722,$B$3:$B$722,$B1178)*SUMIFS(Calculations!$E$3:$E$53,Calculations!$A$3:$A$53,$B1178)</f>
        <v>2.5910053449916967E-2</v>
      </c>
      <c r="H1178" s="44">
        <f>H452/SUMIFS(H$3:H$722,$B$3:$B$722,$B1178)*SUMIFS(Calculations!$E$3:$E$53,Calculations!$A$3:$A$53,$B1178)</f>
        <v>2.5588374407178524E-2</v>
      </c>
      <c r="I1178" s="44">
        <f>I452/SUMIFS(I$3:I$722,$B$3:$B$722,$B1178)*SUMIFS(Calculations!$E$3:$E$53,Calculations!$A$3:$A$53,$B1178)</f>
        <v>2.5670110770671214E-2</v>
      </c>
      <c r="J1178" s="44">
        <f>J452/SUMIFS(J$3:J$722,$B$3:$B$722,$B1178)*SUMIFS(Calculations!$E$3:$E$53,Calculations!$A$3:$A$53,$B1178)</f>
        <v>2.5752369458364763E-2</v>
      </c>
      <c r="K1178" s="44">
        <f>K452/SUMIFS(K$3:K$722,$B$3:$B$722,$B1178)*SUMIFS(Calculations!$E$3:$E$53,Calculations!$A$3:$A$53,$B1178)</f>
        <v>4.2170958255111073E-2</v>
      </c>
      <c r="L1178" s="44">
        <f>L452/SUMIFS(L$3:L$722,$B$3:$B$722,$B1178)*SUMIFS(Calculations!$E$3:$E$53,Calculations!$A$3:$A$53,$B1178)</f>
        <v>5.9360848332420668E-2</v>
      </c>
      <c r="M1178" s="44">
        <f>M452/SUMIFS(M$3:M$722,$B$3:$B$722,$B1178)*SUMIFS(Calculations!$E$3:$E$53,Calculations!$A$3:$A$53,$B1178)</f>
        <v>6.78047511804825E-2</v>
      </c>
      <c r="N1178" s="44">
        <f>N452/SUMIFS(N$3:N$722,$B$3:$B$722,$B1178)*SUMIFS(Calculations!$E$3:$E$53,Calculations!$A$3:$A$53,$B1178)</f>
        <v>7.5576401559893217E-2</v>
      </c>
      <c r="O1178" s="44">
        <f>O452/SUMIFS(O$3:O$722,$B$3:$B$722,$B1178)*SUMIFS(Calculations!$E$3:$E$53,Calculations!$A$3:$A$53,$B1178)</f>
        <v>7.1484746981707981E-2</v>
      </c>
      <c r="P1178" s="44">
        <f>P452/SUMIFS(P$3:P$722,$B$3:$B$722,$B1178)*SUMIFS(Calculations!$E$3:$E$53,Calculations!$A$3:$A$53,$B1178)</f>
        <v>6.7778233695726123E-2</v>
      </c>
      <c r="Q1178" s="44">
        <f>Q452/SUMIFS(Q$3:Q$722,$B$3:$B$722,$B1178)*SUMIFS(Calculations!$E$3:$E$53,Calculations!$A$3:$A$53,$B1178)</f>
        <v>6.8526894525864968E-2</v>
      </c>
      <c r="R1178" s="44">
        <f>R452/SUMIFS(R$3:R$722,$B$3:$B$722,$B1178)*SUMIFS(Calculations!$E$3:$E$53,Calculations!$A$3:$A$53,$B1178)</f>
        <v>6.9271890408637321E-2</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7.076152634761837E-2</v>
      </c>
      <c r="G1225" s="44">
        <f>G499/SUMIFS(G$3:G$722,$B$3:$B$722,$B1225)*SUMIFS(Calculations!$E$3:$E$53,Calculations!$A$3:$A$53,$B1225)</f>
        <v>6.7452266445907169E-2</v>
      </c>
      <c r="H1225" s="44">
        <f>H499/SUMIFS(H$3:H$722,$B$3:$B$722,$B1225)*SUMIFS(Calculations!$E$3:$E$53,Calculations!$A$3:$A$53,$B1225)</f>
        <v>6.4121545177424424E-2</v>
      </c>
      <c r="I1225" s="44">
        <f>I499/SUMIFS(I$3:I$722,$B$3:$B$722,$B1225)*SUMIFS(Calculations!$E$3:$E$53,Calculations!$A$3:$A$53,$B1225)</f>
        <v>5.5352261473589237E-2</v>
      </c>
      <c r="J1225" s="44">
        <f>J499/SUMIFS(J$3:J$722,$B$3:$B$722,$B1225)*SUMIFS(Calculations!$E$3:$E$53,Calculations!$A$3:$A$53,$B1225)</f>
        <v>4.582800133651365E-2</v>
      </c>
      <c r="K1225" s="44">
        <f>K499/SUMIFS(K$3:K$722,$B$3:$B$722,$B1225)*SUMIFS(Calculations!$E$3:$E$53,Calculations!$A$3:$A$53,$B1225)</f>
        <v>5.050738460028309E-2</v>
      </c>
      <c r="L1225" s="44">
        <f>L499/SUMIFS(L$3:L$722,$B$3:$B$722,$B1225)*SUMIFS(Calculations!$E$3:$E$53,Calculations!$A$3:$A$53,$B1225)</f>
        <v>5.5520334094357318E-2</v>
      </c>
      <c r="M1225" s="44">
        <f>M499/SUMIFS(M$3:M$722,$B$3:$B$722,$B1225)*SUMIFS(Calculations!$E$3:$E$53,Calculations!$A$3:$A$53,$B1225)</f>
        <v>4.7528972321884584E-2</v>
      </c>
      <c r="N1225" s="44">
        <f>N499/SUMIFS(N$3:N$722,$B$3:$B$722,$B1225)*SUMIFS(Calculations!$E$3:$E$53,Calculations!$A$3:$A$53,$B1225)</f>
        <v>3.8769036974022862E-2</v>
      </c>
      <c r="O1225" s="44">
        <f>O499/SUMIFS(O$3:O$722,$B$3:$B$722,$B1225)*SUMIFS(Calculations!$E$3:$E$53,Calculations!$A$3:$A$53,$B1225)</f>
        <v>3.9367950180554702E-2</v>
      </c>
      <c r="P1225" s="44">
        <f>P499/SUMIFS(P$3:P$722,$B$3:$B$722,$B1225)*SUMIFS(Calculations!$E$3:$E$53,Calculations!$A$3:$A$53,$B1225)</f>
        <v>3.9947819296656736E-2</v>
      </c>
      <c r="Q1225" s="44">
        <f>Q499/SUMIFS(Q$3:Q$722,$B$3:$B$722,$B1225)*SUMIFS(Calculations!$E$3:$E$53,Calculations!$A$3:$A$53,$B1225)</f>
        <v>4.2752694013542286E-2</v>
      </c>
      <c r="R1225" s="44">
        <f>R499/SUMIFS(R$3:R$722,$B$3:$B$722,$B1225)*SUMIFS(Calculations!$E$3:$E$53,Calculations!$A$3:$A$53,$B1225)</f>
        <v>4.5540777572860673E-2</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1.0326249393273059E-2</v>
      </c>
      <c r="G1228" s="44">
        <f>G502/SUMIFS(G$3:G$722,$B$3:$B$722,$B1228)*SUMIFS(Calculations!$E$3:$E$53,Calculations!$A$3:$A$53,$B1228)</f>
        <v>1.0371839520705698E-2</v>
      </c>
      <c r="H1228" s="44">
        <f>H502/SUMIFS(H$3:H$722,$B$3:$B$722,$B1228)*SUMIFS(Calculations!$E$3:$E$53,Calculations!$A$3:$A$53,$B1228)</f>
        <v>1.041772531136065E-2</v>
      </c>
      <c r="I1228" s="44">
        <f>I502/SUMIFS(I$3:I$722,$B$3:$B$722,$B1228)*SUMIFS(Calculations!$E$3:$E$53,Calculations!$A$3:$A$53,$B1228)</f>
        <v>1.0850286411251877E-2</v>
      </c>
      <c r="J1228" s="44">
        <f>J502/SUMIFS(J$3:J$722,$B$3:$B$722,$B1228)*SUMIFS(Calculations!$E$3:$E$53,Calculations!$A$3:$A$53,$B1228)</f>
        <v>1.1320088116805297E-2</v>
      </c>
      <c r="K1228" s="44">
        <f>K502/SUMIFS(K$3:K$722,$B$3:$B$722,$B1228)*SUMIFS(Calculations!$E$3:$E$53,Calculations!$A$3:$A$53,$B1228)</f>
        <v>1.1709793683147413E-2</v>
      </c>
      <c r="L1228" s="44">
        <f>L502/SUMIFS(L$3:L$722,$B$3:$B$722,$B1228)*SUMIFS(Calculations!$E$3:$E$53,Calculations!$A$3:$A$53,$B1228)</f>
        <v>1.2127279110502414E-2</v>
      </c>
      <c r="M1228" s="44">
        <f>M502/SUMIFS(M$3:M$722,$B$3:$B$722,$B1228)*SUMIFS(Calculations!$E$3:$E$53,Calculations!$A$3:$A$53,$B1228)</f>
        <v>1.2685196693580439E-2</v>
      </c>
      <c r="N1228" s="44">
        <f>N502/SUMIFS(N$3:N$722,$B$3:$B$722,$B1228)*SUMIFS(Calculations!$E$3:$E$53,Calculations!$A$3:$A$53,$B1228)</f>
        <v>1.3296772304389826E-2</v>
      </c>
      <c r="O1228" s="44">
        <f>O502/SUMIFS(O$3:O$722,$B$3:$B$722,$B1228)*SUMIFS(Calculations!$E$3:$E$53,Calculations!$A$3:$A$53,$B1228)</f>
        <v>1.3081953224287273E-2</v>
      </c>
      <c r="P1228" s="44">
        <f>P502/SUMIFS(P$3:P$722,$B$3:$B$722,$B1228)*SUMIFS(Calculations!$E$3:$E$53,Calculations!$A$3:$A$53,$B1228)</f>
        <v>1.2873964906877724E-2</v>
      </c>
      <c r="Q1228" s="44">
        <f>Q502/SUMIFS(Q$3:Q$722,$B$3:$B$722,$B1228)*SUMIFS(Calculations!$E$3:$E$53,Calculations!$A$3:$A$53,$B1228)</f>
        <v>1.2835314739544057E-2</v>
      </c>
      <c r="R1228" s="44">
        <f>R502/SUMIFS(R$3:R$722,$B$3:$B$722,$B1228)*SUMIFS(Calculations!$E$3:$E$53,Calculations!$A$3:$A$53,$B1228)</f>
        <v>1.2796895948337741E-2</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0.14067724186677624</v>
      </c>
      <c r="G1230" s="44">
        <f>G504/SUMIFS(G$3:G$722,$B$3:$B$722,$B1230)*SUMIFS(Calculations!$E$3:$E$53,Calculations!$A$3:$A$53,$B1230)</f>
        <v>0.14576252667991091</v>
      </c>
      <c r="H1230" s="44">
        <f>H504/SUMIFS(H$3:H$722,$B$3:$B$722,$B1230)*SUMIFS(Calculations!$E$3:$E$53,Calculations!$A$3:$A$53,$B1230)</f>
        <v>0.15088079081946734</v>
      </c>
      <c r="I1230" s="44">
        <f>I504/SUMIFS(I$3:I$722,$B$3:$B$722,$B1230)*SUMIFS(Calculations!$E$3:$E$53,Calculations!$A$3:$A$53,$B1230)</f>
        <v>0.15688067039873296</v>
      </c>
      <c r="J1230" s="44">
        <f>J504/SUMIFS(J$3:J$722,$B$3:$B$722,$B1230)*SUMIFS(Calculations!$E$3:$E$53,Calculations!$A$3:$A$53,$B1230)</f>
        <v>0.16339709931516333</v>
      </c>
      <c r="K1230" s="44">
        <f>K504/SUMIFS(K$3:K$722,$B$3:$B$722,$B1230)*SUMIFS(Calculations!$E$3:$E$53,Calculations!$A$3:$A$53,$B1230)</f>
        <v>0.16776291716887068</v>
      </c>
      <c r="L1230" s="44">
        <f>L504/SUMIFS(L$3:L$722,$B$3:$B$722,$B1230)*SUMIFS(Calculations!$E$3:$E$53,Calculations!$A$3:$A$53,$B1230)</f>
        <v>0.17243994898424125</v>
      </c>
      <c r="M1230" s="44">
        <f>M504/SUMIFS(M$3:M$722,$B$3:$B$722,$B1230)*SUMIFS(Calculations!$E$3:$E$53,Calculations!$A$3:$A$53,$B1230)</f>
        <v>0.18008937464583027</v>
      </c>
      <c r="N1230" s="44">
        <f>N504/SUMIFS(N$3:N$722,$B$3:$B$722,$B1230)*SUMIFS(Calculations!$E$3:$E$53,Calculations!$A$3:$A$53,$B1230)</f>
        <v>0.18847448799091918</v>
      </c>
      <c r="O1230" s="44">
        <f>O504/SUMIFS(O$3:O$722,$B$3:$B$722,$B1230)*SUMIFS(Calculations!$E$3:$E$53,Calculations!$A$3:$A$53,$B1230)</f>
        <v>0.18450510341137713</v>
      </c>
      <c r="P1230" s="44">
        <f>P504/SUMIFS(P$3:P$722,$B$3:$B$722,$B1230)*SUMIFS(Calculations!$E$3:$E$53,Calculations!$A$3:$A$53,$B1230)</f>
        <v>0.18066193631720534</v>
      </c>
      <c r="Q1230" s="44">
        <f>Q504/SUMIFS(Q$3:Q$722,$B$3:$B$722,$B1230)*SUMIFS(Calculations!$E$3:$E$53,Calculations!$A$3:$A$53,$B1230)</f>
        <v>0.18000549486203576</v>
      </c>
      <c r="R1230" s="44">
        <f>R504/SUMIFS(R$3:R$722,$B$3:$B$722,$B1230)*SUMIFS(Calculations!$E$3:$E$53,Calculations!$A$3:$A$53,$B1230)</f>
        <v>0.1793529831409969</v>
      </c>
    </row>
    <row r="1231" spans="2:18" ht="15.75" customHeight="1">
      <c r="B1231" s="44" t="s">
        <v>112</v>
      </c>
      <c r="C1231" s="44" t="s">
        <v>522</v>
      </c>
      <c r="D1231" s="44" t="s">
        <v>532</v>
      </c>
      <c r="E1231" s="44" t="str">
        <f t="shared" si="307"/>
        <v>natural gas nonpeaker</v>
      </c>
      <c r="F1231" s="44">
        <f>F505/SUMIFS(F$3:F$722,$B$3:$B$722,$B1231)*SUMIFS(Calculations!$E$3:$E$53,Calculations!$A$3:$A$53,$B1231)</f>
        <v>0.1691479498471225</v>
      </c>
      <c r="G1231" s="44">
        <f>G505/SUMIFS(G$3:G$722,$B$3:$B$722,$B1231)*SUMIFS(Calculations!$E$3:$E$53,Calculations!$A$3:$A$53,$B1231)</f>
        <v>0.16777089683160951</v>
      </c>
      <c r="H1231" s="44">
        <f>H505/SUMIFS(H$3:H$722,$B$3:$B$722,$B1231)*SUMIFS(Calculations!$E$3:$E$53,Calculations!$A$3:$A$53,$B1231)</f>
        <v>0.16638491328760757</v>
      </c>
      <c r="I1231" s="44">
        <f>I505/SUMIFS(I$3:I$722,$B$3:$B$722,$B1231)*SUMIFS(Calculations!$E$3:$E$53,Calculations!$A$3:$A$53,$B1231)</f>
        <v>0.16858126665068851</v>
      </c>
      <c r="J1231" s="44">
        <f>J505/SUMIFS(J$3:J$722,$B$3:$B$722,$B1231)*SUMIFS(Calculations!$E$3:$E$53,Calculations!$A$3:$A$53,$B1231)</f>
        <v>0.17096671128783431</v>
      </c>
      <c r="K1231" s="44">
        <f>K505/SUMIFS(K$3:K$722,$B$3:$B$722,$B1231)*SUMIFS(Calculations!$E$3:$E$53,Calculations!$A$3:$A$53,$B1231)</f>
        <v>0.1562984392512623</v>
      </c>
      <c r="L1231" s="44">
        <f>L505/SUMIFS(L$3:L$722,$B$3:$B$722,$B1231)*SUMIFS(Calculations!$E$3:$E$53,Calculations!$A$3:$A$53,$B1231)</f>
        <v>0.14058455074505677</v>
      </c>
      <c r="M1231" s="44">
        <f>M505/SUMIFS(M$3:M$722,$B$3:$B$722,$B1231)*SUMIFS(Calculations!$E$3:$E$53,Calculations!$A$3:$A$53,$B1231)</f>
        <v>0.13884822258250115</v>
      </c>
      <c r="N1231" s="44">
        <f>N505/SUMIFS(N$3:N$722,$B$3:$B$722,$B1231)*SUMIFS(Calculations!$E$3:$E$53,Calculations!$A$3:$A$53,$B1231)</f>
        <v>0.13694490211225896</v>
      </c>
      <c r="O1231" s="44">
        <f>O505/SUMIFS(O$3:O$722,$B$3:$B$722,$B1231)*SUMIFS(Calculations!$E$3:$E$53,Calculations!$A$3:$A$53,$B1231)</f>
        <v>0.13282704799741429</v>
      </c>
      <c r="P1231" s="44">
        <f>P505/SUMIFS(P$3:P$722,$B$3:$B$722,$B1231)*SUMIFS(Calculations!$E$3:$E$53,Calculations!$A$3:$A$53,$B1231)</f>
        <v>0.1288401323646145</v>
      </c>
      <c r="Q1231" s="44">
        <f>Q505/SUMIFS(Q$3:Q$722,$B$3:$B$722,$B1231)*SUMIFS(Calculations!$E$3:$E$53,Calculations!$A$3:$A$53,$B1231)</f>
        <v>0.12222400808512454</v>
      </c>
      <c r="R1231" s="44">
        <f>R505/SUMIFS(R$3:R$722,$B$3:$B$722,$B1231)*SUMIFS(Calculations!$E$3:$E$53,Calculations!$A$3:$A$53,$B1231)</f>
        <v>0.11564749070308071</v>
      </c>
    </row>
    <row r="1232" spans="2:18" ht="15.75" customHeight="1">
      <c r="B1232" s="44" t="s">
        <v>112</v>
      </c>
      <c r="C1232" s="44" t="s">
        <v>522</v>
      </c>
      <c r="D1232" s="44" t="s">
        <v>533</v>
      </c>
      <c r="E1232" s="44" t="str">
        <f t="shared" si="307"/>
        <v>natural gas peaker</v>
      </c>
      <c r="F1232" s="44">
        <f>F506/SUMIFS(F$3:F$722,$B$3:$B$722,$B1232)*SUMIFS(Calculations!$E$3:$E$53,Calculations!$A$3:$A$53,$B1232)</f>
        <v>7.4653747889055668E-4</v>
      </c>
      <c r="G1232" s="44">
        <f>G506/SUMIFS(G$3:G$722,$B$3:$B$722,$B1232)*SUMIFS(Calculations!$E$3:$E$53,Calculations!$A$3:$A$53,$B1232)</f>
        <v>7.4895039456494567E-4</v>
      </c>
      <c r="H1232" s="44">
        <f>H506/SUMIFS(H$3:H$722,$B$3:$B$722,$B1232)*SUMIFS(Calculations!$E$3:$E$53,Calculations!$A$3:$A$53,$B1232)</f>
        <v>7.5137895859268768E-4</v>
      </c>
      <c r="I1232" s="44">
        <f>I506/SUMIFS(I$3:I$722,$B$3:$B$722,$B1232)*SUMIFS(Calculations!$E$3:$E$53,Calculations!$A$3:$A$53,$B1232)</f>
        <v>7.6692833341989613E-4</v>
      </c>
      <c r="J1232" s="44">
        <f>J506/SUMIFS(J$3:J$722,$B$3:$B$722,$B1232)*SUMIFS(Calculations!$E$3:$E$53,Calculations!$A$3:$A$53,$B1232)</f>
        <v>7.8381640499163225E-4</v>
      </c>
      <c r="K1232" s="44">
        <f>K506/SUMIFS(K$3:K$722,$B$3:$B$722,$B1232)*SUMIFS(Calculations!$E$3:$E$53,Calculations!$A$3:$A$53,$B1232)</f>
        <v>5.8772912966199137E-4</v>
      </c>
      <c r="L1232" s="44">
        <f>L506/SUMIFS(L$3:L$722,$B$3:$B$722,$B1232)*SUMIFS(Calculations!$E$3:$E$53,Calculations!$A$3:$A$53,$B1232)</f>
        <v>3.7766392400360928E-4</v>
      </c>
      <c r="M1232" s="44">
        <f>M506/SUMIFS(M$3:M$722,$B$3:$B$722,$B1232)*SUMIFS(Calculations!$E$3:$E$53,Calculations!$A$3:$A$53,$B1232)</f>
        <v>3.7583786899603671E-4</v>
      </c>
      <c r="N1232" s="44">
        <f>N506/SUMIFS(N$3:N$722,$B$3:$B$722,$B1232)*SUMIFS(Calculations!$E$3:$E$53,Calculations!$A$3:$A$53,$B1232)</f>
        <v>3.7383619215253851E-4</v>
      </c>
      <c r="O1232" s="44">
        <f>O506/SUMIFS(O$3:O$722,$B$3:$B$722,$B1232)*SUMIFS(Calculations!$E$3:$E$53,Calculations!$A$3:$A$53,$B1232)</f>
        <v>3.6779659509327808E-4</v>
      </c>
      <c r="P1232" s="44">
        <f>P506/SUMIFS(P$3:P$722,$B$3:$B$722,$B1232)*SUMIFS(Calculations!$E$3:$E$53,Calculations!$A$3:$A$53,$B1232)</f>
        <v>3.6194904361140976E-4</v>
      </c>
      <c r="Q1232" s="44">
        <f>Q506/SUMIFS(Q$3:Q$722,$B$3:$B$722,$B1232)*SUMIFS(Calculations!$E$3:$E$53,Calculations!$A$3:$A$53,$B1232)</f>
        <v>3.6086240160150589E-4</v>
      </c>
      <c r="R1232" s="44">
        <f>R506/SUMIFS(R$3:R$722,$B$3:$B$722,$B1232)*SUMIFS(Calculations!$E$3:$E$53,Calculations!$A$3:$A$53,$B1232)</f>
        <v>3.597822646868555E-4</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1.1096558721439031E-3</v>
      </c>
      <c r="G1235" s="44">
        <f>G509/SUMIFS(G$3:G$722,$B$3:$B$722,$B1235)*SUMIFS(Calculations!$E$3:$E$53,Calculations!$A$3:$A$53,$B1235)</f>
        <v>6.0430769063973561E-4</v>
      </c>
      <c r="H1235" s="44">
        <f>H509/SUMIFS(H$3:H$722,$B$3:$B$722,$B1235)*SUMIFS(Calculations!$E$3:$E$53,Calculations!$A$3:$A$53,$B1235)</f>
        <v>9.5682201522162208E-5</v>
      </c>
      <c r="I1235" s="44">
        <f>I509/SUMIFS(I$3:I$722,$B$3:$B$722,$B1235)*SUMIFS(Calculations!$E$3:$E$53,Calculations!$A$3:$A$53,$B1235)</f>
        <v>9.9631015806480455E-5</v>
      </c>
      <c r="J1235" s="44">
        <f>J509/SUMIFS(J$3:J$722,$B$3:$B$722,$B1235)*SUMIFS(Calculations!$E$3:$E$53,Calculations!$A$3:$A$53,$B1235)</f>
        <v>1.0391979648082433E-4</v>
      </c>
      <c r="K1235" s="44">
        <f>K509/SUMIFS(K$3:K$722,$B$3:$B$722,$B1235)*SUMIFS(Calculations!$E$3:$E$53,Calculations!$A$3:$A$53,$B1235)</f>
        <v>1.0749624558056221E-4</v>
      </c>
      <c r="L1235" s="44">
        <f>L509/SUMIFS(L$3:L$722,$B$3:$B$722,$B1235)*SUMIFS(Calculations!$E$3:$E$53,Calculations!$A$3:$A$53,$B1235)</f>
        <v>1.1132763909857702E-4</v>
      </c>
      <c r="M1235" s="44">
        <f>M509/SUMIFS(M$3:M$722,$B$3:$B$722,$B1235)*SUMIFS(Calculations!$E$3:$E$53,Calculations!$A$3:$A$53,$B1235)</f>
        <v>1.1643551110436589E-4</v>
      </c>
      <c r="N1235" s="44">
        <f>N509/SUMIFS(N$3:N$722,$B$3:$B$722,$B1235)*SUMIFS(Calculations!$E$3:$E$53,Calculations!$A$3:$A$53,$B1235)</f>
        <v>1.2203463548514316E-4</v>
      </c>
      <c r="O1235" s="44">
        <f>O509/SUMIFS(O$3:O$722,$B$3:$B$722,$B1235)*SUMIFS(Calculations!$E$3:$E$53,Calculations!$A$3:$A$53,$B1235)</f>
        <v>1.2006307670866372E-4</v>
      </c>
      <c r="P1235" s="44">
        <f>P509/SUMIFS(P$3:P$722,$B$3:$B$722,$B1235)*SUMIFS(Calculations!$E$3:$E$53,Calculations!$A$3:$A$53,$B1235)</f>
        <v>1.1815420905874064E-4</v>
      </c>
      <c r="Q1235" s="44">
        <f>Q509/SUMIFS(Q$3:Q$722,$B$3:$B$722,$B1235)*SUMIFS(Calculations!$E$3:$E$53,Calculations!$A$3:$A$53,$B1235)</f>
        <v>1.1779948695220004E-4</v>
      </c>
      <c r="R1235" s="44">
        <f>R509/SUMIFS(R$3:R$722,$B$3:$B$722,$B1235)*SUMIFS(Calculations!$E$3:$E$53,Calculations!$A$3:$A$53,$B1235)</f>
        <v>1.1744688836110477E-4</v>
      </c>
    </row>
    <row r="1236" spans="2:18" ht="15.75" customHeight="1">
      <c r="B1236" s="44" t="s">
        <v>112</v>
      </c>
      <c r="C1236" s="44" t="s">
        <v>522</v>
      </c>
      <c r="D1236" s="44" t="s">
        <v>537</v>
      </c>
      <c r="E1236" s="44" t="str">
        <f t="shared" si="307"/>
        <v>solar PV</v>
      </c>
      <c r="F1236" s="44">
        <f>F510/SUMIFS(F$3:F$722,$B$3:$B$722,$B1236)*SUMIFS(Calculations!$E$3:$E$53,Calculations!$A$3:$A$53,$B1236)</f>
        <v>3.9925499457269632E-5</v>
      </c>
      <c r="G1236" s="44">
        <f>G510/SUMIFS(G$3:G$722,$B$3:$B$722,$B1236)*SUMIFS(Calculations!$E$3:$E$53,Calculations!$A$3:$A$53,$B1236)</f>
        <v>9.7174692389570024E-5</v>
      </c>
      <c r="H1236" s="44">
        <f>H510/SUMIFS(H$3:H$722,$B$3:$B$722,$B1236)*SUMIFS(Calculations!$E$3:$E$53,Calculations!$A$3:$A$53,$B1236)</f>
        <v>1.5479516045993456E-4</v>
      </c>
      <c r="I1236" s="44">
        <f>I510/SUMIFS(I$3:I$722,$B$3:$B$722,$B1236)*SUMIFS(Calculations!$E$3:$E$53,Calculations!$A$3:$A$53,$B1236)</f>
        <v>2.6134095621549241E-4</v>
      </c>
      <c r="J1236" s="44">
        <f>J510/SUMIFS(J$3:J$722,$B$3:$B$722,$B1236)*SUMIFS(Calculations!$E$3:$E$53,Calculations!$A$3:$A$53,$B1236)</f>
        <v>3.770596294343612E-4</v>
      </c>
      <c r="K1236" s="44">
        <f>K510/SUMIFS(K$3:K$722,$B$3:$B$722,$B1236)*SUMIFS(Calculations!$E$3:$E$53,Calculations!$A$3:$A$53,$B1236)</f>
        <v>5.9361165258750884E-4</v>
      </c>
      <c r="L1236" s="44">
        <f>L510/SUMIFS(L$3:L$722,$B$3:$B$722,$B1236)*SUMIFS(Calculations!$E$3:$E$53,Calculations!$A$3:$A$53,$B1236)</f>
        <v>8.2560041984908487E-4</v>
      </c>
      <c r="M1236" s="44">
        <f>M510/SUMIFS(M$3:M$722,$B$3:$B$722,$B1236)*SUMIFS(Calculations!$E$3:$E$53,Calculations!$A$3:$A$53,$B1236)</f>
        <v>1.2561758311467053E-3</v>
      </c>
      <c r="N1236" s="44">
        <f>N510/SUMIFS(N$3:N$722,$B$3:$B$722,$B1236)*SUMIFS(Calculations!$E$3:$E$53,Calculations!$A$3:$A$53,$B1236)</f>
        <v>1.7281620673772584E-3</v>
      </c>
      <c r="O1236" s="44">
        <f>O510/SUMIFS(O$3:O$722,$B$3:$B$722,$B1236)*SUMIFS(Calculations!$E$3:$E$53,Calculations!$A$3:$A$53,$B1236)</f>
        <v>2.3202319446206324E-3</v>
      </c>
      <c r="P1236" s="44">
        <f>P510/SUMIFS(P$3:P$722,$B$3:$B$722,$B1236)*SUMIFS(Calculations!$E$3:$E$53,Calculations!$A$3:$A$53,$B1236)</f>
        <v>2.8934753338854223E-3</v>
      </c>
      <c r="Q1236" s="44">
        <f>Q510/SUMIFS(Q$3:Q$722,$B$3:$B$722,$B1236)*SUMIFS(Calculations!$E$3:$E$53,Calculations!$A$3:$A$53,$B1236)</f>
        <v>3.7789440941685894E-3</v>
      </c>
      <c r="R1236" s="44">
        <f>R510/SUMIFS(R$3:R$722,$B$3:$B$722,$B1236)*SUMIFS(Calculations!$E$3:$E$53,Calculations!$A$3:$A$53,$B1236)</f>
        <v>4.659112066724873E-3</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3.4777225300005606E-4</v>
      </c>
      <c r="G1238" s="44">
        <f>G512/SUMIFS(G$3:G$722,$B$3:$B$722,$B1238)*SUMIFS(Calculations!$E$3:$E$53,Calculations!$A$3:$A$53,$B1238)</f>
        <v>3.4889630255431088E-4</v>
      </c>
      <c r="H1238" s="44">
        <f>H512/SUMIFS(H$3:H$722,$B$3:$B$722,$B1238)*SUMIFS(Calculations!$E$3:$E$53,Calculations!$A$3:$A$53,$B1238)</f>
        <v>3.5002764184719924E-4</v>
      </c>
      <c r="I1238" s="44">
        <f>I512/SUMIFS(I$3:I$722,$B$3:$B$722,$B1238)*SUMIFS(Calculations!$E$3:$E$53,Calculations!$A$3:$A$53,$B1238)</f>
        <v>3.6447331857749802E-4</v>
      </c>
      <c r="J1238" s="44">
        <f>J512/SUMIFS(J$3:J$722,$B$3:$B$722,$B1238)*SUMIFS(Calculations!$E$3:$E$53,Calculations!$A$3:$A$53,$B1238)</f>
        <v>3.8016267105851E-4</v>
      </c>
      <c r="K1238" s="44">
        <f>K512/SUMIFS(K$3:K$722,$B$3:$B$722,$B1238)*SUMIFS(Calculations!$E$3:$E$53,Calculations!$A$3:$A$53,$B1238)</f>
        <v>5.5894868268884365E-3</v>
      </c>
      <c r="L1238" s="44">
        <f>L512/SUMIFS(L$3:L$722,$B$3:$B$722,$B1238)*SUMIFS(Calculations!$E$3:$E$53,Calculations!$A$3:$A$53,$B1238)</f>
        <v>1.1170153641172915E-2</v>
      </c>
      <c r="M1238" s="44">
        <f>M512/SUMIFS(M$3:M$722,$B$3:$B$722,$B1238)*SUMIFS(Calculations!$E$3:$E$53,Calculations!$A$3:$A$53,$B1238)</f>
        <v>1.2256643103238339E-2</v>
      </c>
      <c r="N1238" s="44">
        <f>N512/SUMIFS(N$3:N$722,$B$3:$B$722,$B1238)*SUMIFS(Calculations!$E$3:$E$53,Calculations!$A$3:$A$53,$B1238)</f>
        <v>1.3447626281676174E-2</v>
      </c>
      <c r="O1238" s="44">
        <f>O512/SUMIFS(O$3:O$722,$B$3:$B$722,$B1238)*SUMIFS(Calculations!$E$3:$E$53,Calculations!$A$3:$A$53,$B1238)</f>
        <v>2.05667121282259E-2</v>
      </c>
      <c r="P1238" s="44">
        <f>P512/SUMIFS(P$3:P$722,$B$3:$B$722,$B1238)*SUMIFS(Calculations!$E$3:$E$53,Calculations!$A$3:$A$53,$B1238)</f>
        <v>2.7459427086372043E-2</v>
      </c>
      <c r="Q1238" s="44">
        <f>Q512/SUMIFS(Q$3:Q$722,$B$3:$B$722,$B1238)*SUMIFS(Calculations!$E$3:$E$53,Calculations!$A$3:$A$53,$B1238)</f>
        <v>3.1081740875312965E-2</v>
      </c>
      <c r="R1238" s="44">
        <f>R512/SUMIFS(R$3:R$722,$B$3:$B$722,$B1238)*SUMIFS(Calculations!$E$3:$E$53,Calculations!$A$3:$A$53,$B1238)</f>
        <v>3.4682369973233061E-2</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0.99999999999999978</v>
      </c>
      <c r="H1449" s="70">
        <f t="shared" si="312"/>
        <v>0.99999999999999989</v>
      </c>
      <c r="I1449" s="70">
        <f t="shared" si="312"/>
        <v>0.99999999999999978</v>
      </c>
      <c r="J1449" s="70">
        <f t="shared" si="312"/>
        <v>1</v>
      </c>
      <c r="K1449" s="70">
        <f t="shared" si="312"/>
        <v>1.0000000000000002</v>
      </c>
      <c r="L1449" s="70">
        <f t="shared" si="312"/>
        <v>1.0000000000000002</v>
      </c>
      <c r="M1449" s="70">
        <f t="shared" si="312"/>
        <v>1</v>
      </c>
      <c r="N1449" s="70">
        <f t="shared" si="312"/>
        <v>1.0000000000000002</v>
      </c>
      <c r="O1449" s="70">
        <f t="shared" si="312"/>
        <v>1</v>
      </c>
      <c r="P1449" s="70">
        <f t="shared" si="312"/>
        <v>1</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TX</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5402774</v>
      </c>
      <c r="W6" s="1">
        <f t="shared" si="1"/>
        <v>5937938</v>
      </c>
      <c r="X6" s="1">
        <f t="shared" si="1"/>
        <v>12861</v>
      </c>
      <c r="Y6" s="1">
        <f t="shared" si="1"/>
        <v>0</v>
      </c>
      <c r="Z6" s="1">
        <f t="shared" si="1"/>
        <v>9173135</v>
      </c>
      <c r="AA6" s="1">
        <f t="shared" si="1"/>
        <v>12680699</v>
      </c>
      <c r="AB6" s="1">
        <f t="shared" si="1"/>
        <v>4450549</v>
      </c>
      <c r="AC6" s="1">
        <f t="shared" si="1"/>
        <v>7708654</v>
      </c>
      <c r="AD6" s="1">
        <f t="shared" si="1"/>
        <v>14432819</v>
      </c>
      <c r="AE6" s="1">
        <f t="shared" si="1"/>
        <v>5110747</v>
      </c>
      <c r="AF6" s="48">
        <f t="shared" ref="AF6:BK6" si="2">AE6</f>
        <v>5110747</v>
      </c>
      <c r="AG6" s="48">
        <f t="shared" si="2"/>
        <v>5110747</v>
      </c>
      <c r="AH6" s="48">
        <f t="shared" si="2"/>
        <v>5110747</v>
      </c>
      <c r="AI6" s="48">
        <f t="shared" si="2"/>
        <v>5110747</v>
      </c>
      <c r="AJ6" s="48">
        <f t="shared" si="2"/>
        <v>5110747</v>
      </c>
      <c r="AK6" s="48">
        <f t="shared" si="2"/>
        <v>5110747</v>
      </c>
      <c r="AL6" s="48">
        <f t="shared" si="2"/>
        <v>5110747</v>
      </c>
      <c r="AM6" s="48">
        <f t="shared" si="2"/>
        <v>5110747</v>
      </c>
      <c r="AN6" s="48">
        <f t="shared" si="2"/>
        <v>5110747</v>
      </c>
      <c r="AO6" s="48">
        <f t="shared" si="2"/>
        <v>5110747</v>
      </c>
      <c r="AP6" s="48">
        <f t="shared" si="2"/>
        <v>5110747</v>
      </c>
      <c r="AQ6" s="48">
        <f t="shared" si="2"/>
        <v>5110747</v>
      </c>
      <c r="AR6" s="48">
        <f t="shared" si="2"/>
        <v>5110747</v>
      </c>
      <c r="AS6" s="48">
        <f t="shared" si="2"/>
        <v>5110747</v>
      </c>
      <c r="AT6" s="48">
        <f t="shared" si="2"/>
        <v>5110747</v>
      </c>
      <c r="AU6" s="48">
        <f t="shared" si="2"/>
        <v>5110747</v>
      </c>
      <c r="AV6" s="48">
        <f t="shared" si="2"/>
        <v>5110747</v>
      </c>
      <c r="AW6" s="48">
        <f t="shared" si="2"/>
        <v>5110747</v>
      </c>
      <c r="AX6" s="48">
        <f t="shared" si="2"/>
        <v>5110747</v>
      </c>
      <c r="AY6" s="48">
        <f t="shared" si="2"/>
        <v>5110747</v>
      </c>
      <c r="AZ6" s="48">
        <f t="shared" si="2"/>
        <v>5110747</v>
      </c>
      <c r="BA6" s="48">
        <f t="shared" si="2"/>
        <v>5110747</v>
      </c>
      <c r="BB6" s="48">
        <f t="shared" si="2"/>
        <v>5110747</v>
      </c>
      <c r="BC6" s="48">
        <f t="shared" si="2"/>
        <v>5110747</v>
      </c>
      <c r="BD6" s="48">
        <f t="shared" si="2"/>
        <v>5110747</v>
      </c>
      <c r="BE6" s="48">
        <f t="shared" si="2"/>
        <v>5110747</v>
      </c>
      <c r="BF6" s="48">
        <f t="shared" si="2"/>
        <v>5110747</v>
      </c>
      <c r="BG6" s="48">
        <f t="shared" si="2"/>
        <v>5110747</v>
      </c>
      <c r="BH6" s="48">
        <f t="shared" si="2"/>
        <v>5110747</v>
      </c>
      <c r="BI6" s="48">
        <f t="shared" si="2"/>
        <v>5110747</v>
      </c>
      <c r="BJ6" s="48">
        <f t="shared" si="2"/>
        <v>5110747</v>
      </c>
      <c r="BK6" s="48">
        <f t="shared" si="2"/>
        <v>5110747</v>
      </c>
    </row>
    <row r="7" spans="1:63" ht="14.5">
      <c r="A7" s="1" t="s">
        <v>546</v>
      </c>
      <c r="B7" s="1" t="str">
        <f>About!B2</f>
        <v>TX</v>
      </c>
      <c r="C7" s="1">
        <f t="shared" ref="C7:AE7" si="3">SUMIFS(C$20:C$119,$B$20:$B$119,$B$7,$A$20:$A$119,$A$7)</f>
        <v>15499511</v>
      </c>
      <c r="D7" s="1">
        <f t="shared" si="3"/>
        <v>16652634</v>
      </c>
      <c r="E7" s="1">
        <f t="shared" si="3"/>
        <v>20829366</v>
      </c>
      <c r="F7" s="1">
        <f t="shared" si="3"/>
        <v>17096725</v>
      </c>
      <c r="G7" s="1">
        <f t="shared" si="3"/>
        <v>16621182</v>
      </c>
      <c r="H7" s="1">
        <f t="shared" si="3"/>
        <v>20323321</v>
      </c>
      <c r="I7" s="1">
        <f t="shared" si="3"/>
        <v>15115523</v>
      </c>
      <c r="J7" s="1">
        <f t="shared" si="3"/>
        <v>14373549</v>
      </c>
      <c r="K7" s="1">
        <f t="shared" si="3"/>
        <v>15675830</v>
      </c>
      <c r="L7" s="1">
        <f t="shared" si="3"/>
        <v>19709773</v>
      </c>
      <c r="M7" s="1">
        <f t="shared" si="3"/>
        <v>20877993</v>
      </c>
      <c r="N7" s="1">
        <f t="shared" si="3"/>
        <v>20525270</v>
      </c>
      <c r="O7" s="1">
        <f t="shared" si="3"/>
        <v>16793321</v>
      </c>
      <c r="P7" s="1">
        <f t="shared" si="3"/>
        <v>19665941</v>
      </c>
      <c r="Q7" s="1">
        <f t="shared" si="3"/>
        <v>30100655</v>
      </c>
      <c r="R7" s="1">
        <f t="shared" si="3"/>
        <v>23863479</v>
      </c>
      <c r="S7" s="1">
        <f t="shared" si="3"/>
        <v>19001244</v>
      </c>
      <c r="T7" s="1">
        <f t="shared" si="3"/>
        <v>5069147</v>
      </c>
      <c r="U7" s="1">
        <f t="shared" si="3"/>
        <v>1665211</v>
      </c>
      <c r="V7" s="1">
        <f t="shared" si="3"/>
        <v>0</v>
      </c>
      <c r="W7" s="1">
        <f t="shared" si="3"/>
        <v>0</v>
      </c>
      <c r="X7" s="1">
        <f t="shared" si="3"/>
        <v>0</v>
      </c>
      <c r="Y7" s="1">
        <f t="shared" si="3"/>
        <v>4126271</v>
      </c>
      <c r="Z7" s="1">
        <f t="shared" si="3"/>
        <v>0</v>
      </c>
      <c r="AA7" s="1">
        <f t="shared" si="3"/>
        <v>0</v>
      </c>
      <c r="AB7" s="1">
        <f t="shared" si="3"/>
        <v>0</v>
      </c>
      <c r="AC7" s="1">
        <f t="shared" si="3"/>
        <v>0</v>
      </c>
      <c r="AD7" s="1">
        <f t="shared" si="3"/>
        <v>0</v>
      </c>
      <c r="AE7" s="1">
        <f t="shared" si="3"/>
        <v>0</v>
      </c>
      <c r="AF7" s="48">
        <f>AVERAGE(U7:AE7)</f>
        <v>526498.36363636365</v>
      </c>
      <c r="AG7" s="48">
        <f t="shared" ref="AG7:BK7" si="4">AF7</f>
        <v>526498.36363636365</v>
      </c>
      <c r="AH7" s="48">
        <f t="shared" si="4"/>
        <v>526498.36363636365</v>
      </c>
      <c r="AI7" s="48">
        <f t="shared" si="4"/>
        <v>526498.36363636365</v>
      </c>
      <c r="AJ7" s="48">
        <f t="shared" si="4"/>
        <v>526498.36363636365</v>
      </c>
      <c r="AK7" s="48">
        <f t="shared" si="4"/>
        <v>526498.36363636365</v>
      </c>
      <c r="AL7" s="48">
        <f t="shared" si="4"/>
        <v>526498.36363636365</v>
      </c>
      <c r="AM7" s="48">
        <f t="shared" si="4"/>
        <v>526498.36363636365</v>
      </c>
      <c r="AN7" s="48">
        <f t="shared" si="4"/>
        <v>526498.36363636365</v>
      </c>
      <c r="AO7" s="48">
        <f t="shared" si="4"/>
        <v>526498.36363636365</v>
      </c>
      <c r="AP7" s="48">
        <f t="shared" si="4"/>
        <v>526498.36363636365</v>
      </c>
      <c r="AQ7" s="48">
        <f t="shared" si="4"/>
        <v>526498.36363636365</v>
      </c>
      <c r="AR7" s="48">
        <f t="shared" si="4"/>
        <v>526498.36363636365</v>
      </c>
      <c r="AS7" s="48">
        <f t="shared" si="4"/>
        <v>526498.36363636365</v>
      </c>
      <c r="AT7" s="48">
        <f t="shared" si="4"/>
        <v>526498.36363636365</v>
      </c>
      <c r="AU7" s="48">
        <f t="shared" si="4"/>
        <v>526498.36363636365</v>
      </c>
      <c r="AV7" s="48">
        <f t="shared" si="4"/>
        <v>526498.36363636365</v>
      </c>
      <c r="AW7" s="48">
        <f t="shared" si="4"/>
        <v>526498.36363636365</v>
      </c>
      <c r="AX7" s="48">
        <f t="shared" si="4"/>
        <v>526498.36363636365</v>
      </c>
      <c r="AY7" s="48">
        <f t="shared" si="4"/>
        <v>526498.36363636365</v>
      </c>
      <c r="AZ7" s="48">
        <f t="shared" si="4"/>
        <v>526498.36363636365</v>
      </c>
      <c r="BA7" s="48">
        <f t="shared" si="4"/>
        <v>526498.36363636365</v>
      </c>
      <c r="BB7" s="48">
        <f t="shared" si="4"/>
        <v>526498.36363636365</v>
      </c>
      <c r="BC7" s="48">
        <f t="shared" si="4"/>
        <v>526498.36363636365</v>
      </c>
      <c r="BD7" s="48">
        <f t="shared" si="4"/>
        <v>526498.36363636365</v>
      </c>
      <c r="BE7" s="48">
        <f t="shared" si="4"/>
        <v>526498.36363636365</v>
      </c>
      <c r="BF7" s="48">
        <f t="shared" si="4"/>
        <v>526498.36363636365</v>
      </c>
      <c r="BG7" s="48">
        <f t="shared" si="4"/>
        <v>526498.36363636365</v>
      </c>
      <c r="BH7" s="48">
        <f t="shared" si="4"/>
        <v>526498.36363636365</v>
      </c>
      <c r="BI7" s="48">
        <f t="shared" si="4"/>
        <v>526498.36363636365</v>
      </c>
      <c r="BJ7" s="48">
        <f t="shared" si="4"/>
        <v>526498.36363636365</v>
      </c>
      <c r="BK7" s="48">
        <f t="shared" si="4"/>
        <v>526498.36363636365</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TX</v>
      </c>
      <c r="C10" s="29">
        <f t="shared" ref="C10:AE10" si="6">SUMIFS(C$122:C$219,$B$122:$B$219,$B$6,$A$122:$A$219,$A$6)</f>
        <v>1121</v>
      </c>
      <c r="D10" s="29">
        <f t="shared" si="6"/>
        <v>14</v>
      </c>
      <c r="E10" s="29">
        <f t="shared" si="6"/>
        <v>0</v>
      </c>
      <c r="F10" s="29">
        <f t="shared" si="6"/>
        <v>14</v>
      </c>
      <c r="G10" s="29">
        <f t="shared" si="6"/>
        <v>70</v>
      </c>
      <c r="H10" s="29">
        <f t="shared" si="6"/>
        <v>0</v>
      </c>
      <c r="I10" s="29">
        <f t="shared" si="6"/>
        <v>5566</v>
      </c>
      <c r="J10" s="29">
        <f t="shared" si="6"/>
        <v>526185</v>
      </c>
      <c r="K10" s="29">
        <f t="shared" si="6"/>
        <v>738369</v>
      </c>
      <c r="L10" s="29">
        <f t="shared" si="6"/>
        <v>204117</v>
      </c>
      <c r="M10" s="29">
        <f t="shared" si="6"/>
        <v>2388</v>
      </c>
      <c r="N10" s="29">
        <f t="shared" si="6"/>
        <v>3604</v>
      </c>
      <c r="O10" s="29">
        <f t="shared" si="6"/>
        <v>80264</v>
      </c>
      <c r="P10" s="29">
        <f t="shared" si="6"/>
        <v>79584</v>
      </c>
      <c r="Q10" s="29">
        <f t="shared" si="6"/>
        <v>78997</v>
      </c>
      <c r="R10" s="29">
        <f t="shared" si="6"/>
        <v>78097</v>
      </c>
      <c r="S10" s="29">
        <f t="shared" si="6"/>
        <v>79523</v>
      </c>
      <c r="T10" s="29">
        <f t="shared" si="6"/>
        <v>160306</v>
      </c>
      <c r="U10" s="29">
        <f t="shared" si="6"/>
        <v>960994</v>
      </c>
      <c r="V10" s="29">
        <f t="shared" si="6"/>
        <v>447308</v>
      </c>
      <c r="W10" s="29">
        <f t="shared" si="6"/>
        <v>298492</v>
      </c>
      <c r="X10" s="29">
        <f t="shared" si="6"/>
        <v>82256</v>
      </c>
      <c r="Y10" s="29">
        <f t="shared" si="6"/>
        <v>81839</v>
      </c>
      <c r="Z10" s="29">
        <f t="shared" si="6"/>
        <v>9046</v>
      </c>
      <c r="AA10" s="29">
        <f t="shared" si="6"/>
        <v>12888</v>
      </c>
      <c r="AB10" s="29">
        <f t="shared" si="6"/>
        <v>0</v>
      </c>
      <c r="AC10" s="29">
        <f t="shared" si="6"/>
        <v>0</v>
      </c>
      <c r="AD10" s="29">
        <f t="shared" si="6"/>
        <v>9553</v>
      </c>
      <c r="AE10" s="29">
        <f t="shared" si="6"/>
        <v>5832178</v>
      </c>
      <c r="AF10" s="35">
        <f t="shared" ref="AF10:BK10" si="7">AE10</f>
        <v>5832178</v>
      </c>
      <c r="AG10" s="35">
        <f t="shared" si="7"/>
        <v>5832178</v>
      </c>
      <c r="AH10" s="35">
        <f t="shared" si="7"/>
        <v>5832178</v>
      </c>
      <c r="AI10" s="35">
        <f t="shared" si="7"/>
        <v>5832178</v>
      </c>
      <c r="AJ10" s="35">
        <f t="shared" si="7"/>
        <v>5832178</v>
      </c>
      <c r="AK10" s="35">
        <f t="shared" si="7"/>
        <v>5832178</v>
      </c>
      <c r="AL10" s="35">
        <f t="shared" si="7"/>
        <v>5832178</v>
      </c>
      <c r="AM10" s="35">
        <f t="shared" si="7"/>
        <v>5832178</v>
      </c>
      <c r="AN10" s="35">
        <f t="shared" si="7"/>
        <v>5832178</v>
      </c>
      <c r="AO10" s="35">
        <f t="shared" si="7"/>
        <v>5832178</v>
      </c>
      <c r="AP10" s="35">
        <f t="shared" si="7"/>
        <v>5832178</v>
      </c>
      <c r="AQ10" s="35">
        <f t="shared" si="7"/>
        <v>5832178</v>
      </c>
      <c r="AR10" s="35">
        <f t="shared" si="7"/>
        <v>5832178</v>
      </c>
      <c r="AS10" s="35">
        <f t="shared" si="7"/>
        <v>5832178</v>
      </c>
      <c r="AT10" s="35">
        <f t="shared" si="7"/>
        <v>5832178</v>
      </c>
      <c r="AU10" s="35">
        <f t="shared" si="7"/>
        <v>5832178</v>
      </c>
      <c r="AV10" s="35">
        <f t="shared" si="7"/>
        <v>5832178</v>
      </c>
      <c r="AW10" s="35">
        <f t="shared" si="7"/>
        <v>5832178</v>
      </c>
      <c r="AX10" s="35">
        <f t="shared" si="7"/>
        <v>5832178</v>
      </c>
      <c r="AY10" s="35">
        <f t="shared" si="7"/>
        <v>5832178</v>
      </c>
      <c r="AZ10" s="35">
        <f t="shared" si="7"/>
        <v>5832178</v>
      </c>
      <c r="BA10" s="35">
        <f t="shared" si="7"/>
        <v>5832178</v>
      </c>
      <c r="BB10" s="35">
        <f t="shared" si="7"/>
        <v>5832178</v>
      </c>
      <c r="BC10" s="35">
        <f t="shared" si="7"/>
        <v>5832178</v>
      </c>
      <c r="BD10" s="35">
        <f t="shared" si="7"/>
        <v>5832178</v>
      </c>
      <c r="BE10" s="35">
        <f t="shared" si="7"/>
        <v>5832178</v>
      </c>
      <c r="BF10" s="35">
        <f t="shared" si="7"/>
        <v>5832178</v>
      </c>
      <c r="BG10" s="35">
        <f t="shared" si="7"/>
        <v>5832178</v>
      </c>
      <c r="BH10" s="35">
        <f t="shared" si="7"/>
        <v>5832178</v>
      </c>
      <c r="BI10" s="35">
        <f t="shared" si="7"/>
        <v>5832178</v>
      </c>
      <c r="BJ10" s="35">
        <f t="shared" si="7"/>
        <v>5832178</v>
      </c>
      <c r="BK10" s="35">
        <f t="shared" si="7"/>
        <v>5832178</v>
      </c>
    </row>
    <row r="11" spans="1:63" ht="14.5">
      <c r="A11" s="1" t="s">
        <v>546</v>
      </c>
      <c r="B11" s="29" t="str">
        <f>About!B2</f>
        <v>TX</v>
      </c>
      <c r="C11" s="29">
        <f t="shared" ref="C11:AE11" si="8">SUMIFS(C$122:C$219,$B$122:$B$219,$B$7,$A$122:$A$219,$A$7)</f>
        <v>64596</v>
      </c>
      <c r="D11" s="29">
        <f t="shared" si="8"/>
        <v>446823</v>
      </c>
      <c r="E11" s="29">
        <f t="shared" si="8"/>
        <v>0</v>
      </c>
      <c r="F11" s="29">
        <f t="shared" si="8"/>
        <v>801040</v>
      </c>
      <c r="G11" s="29">
        <f t="shared" si="8"/>
        <v>964770</v>
      </c>
      <c r="H11" s="29">
        <f t="shared" si="8"/>
        <v>925370</v>
      </c>
      <c r="I11" s="29">
        <f t="shared" si="8"/>
        <v>1029628</v>
      </c>
      <c r="J11" s="29">
        <f t="shared" si="8"/>
        <v>1103530</v>
      </c>
      <c r="K11" s="29">
        <f t="shared" si="8"/>
        <v>4625</v>
      </c>
      <c r="L11" s="29">
        <f t="shared" si="8"/>
        <v>19575</v>
      </c>
      <c r="M11" s="29">
        <f t="shared" si="8"/>
        <v>18598</v>
      </c>
      <c r="N11" s="29">
        <f t="shared" si="8"/>
        <v>2839</v>
      </c>
      <c r="O11" s="29">
        <f t="shared" si="8"/>
        <v>299155</v>
      </c>
      <c r="P11" s="29">
        <f t="shared" si="8"/>
        <v>296621</v>
      </c>
      <c r="Q11" s="29">
        <f t="shared" si="8"/>
        <v>294683</v>
      </c>
      <c r="R11" s="29">
        <f t="shared" si="8"/>
        <v>294462</v>
      </c>
      <c r="S11" s="29">
        <f t="shared" si="8"/>
        <v>291883</v>
      </c>
      <c r="T11" s="29">
        <f t="shared" si="8"/>
        <v>402393</v>
      </c>
      <c r="U11" s="29">
        <f t="shared" si="8"/>
        <v>1012880</v>
      </c>
      <c r="V11" s="29">
        <f t="shared" si="8"/>
        <v>337146</v>
      </c>
      <c r="W11" s="29">
        <f t="shared" si="8"/>
        <v>310478</v>
      </c>
      <c r="X11" s="29">
        <f t="shared" si="8"/>
        <v>306668</v>
      </c>
      <c r="Y11" s="29">
        <f t="shared" si="8"/>
        <v>305030</v>
      </c>
      <c r="Z11" s="29">
        <f t="shared" si="8"/>
        <v>678304</v>
      </c>
      <c r="AA11" s="29">
        <f t="shared" si="8"/>
        <v>437364</v>
      </c>
      <c r="AB11" s="29">
        <f t="shared" si="8"/>
        <v>252888</v>
      </c>
      <c r="AC11" s="29">
        <f t="shared" si="8"/>
        <v>1948376</v>
      </c>
      <c r="AD11" s="29">
        <f t="shared" si="8"/>
        <v>5600678</v>
      </c>
      <c r="AE11" s="29">
        <f t="shared" si="8"/>
        <v>1163819</v>
      </c>
      <c r="AF11" s="35">
        <f>AVERAGE(W11:AE11)</f>
        <v>1222622.7777777778</v>
      </c>
      <c r="AG11" s="35">
        <f t="shared" ref="AG11:BK11" si="9">AF11</f>
        <v>1222622.7777777778</v>
      </c>
      <c r="AH11" s="35">
        <f t="shared" si="9"/>
        <v>1222622.7777777778</v>
      </c>
      <c r="AI11" s="35">
        <f t="shared" si="9"/>
        <v>1222622.7777777778</v>
      </c>
      <c r="AJ11" s="35">
        <f t="shared" si="9"/>
        <v>1222622.7777777778</v>
      </c>
      <c r="AK11" s="35">
        <f t="shared" si="9"/>
        <v>1222622.7777777778</v>
      </c>
      <c r="AL11" s="35">
        <f t="shared" si="9"/>
        <v>1222622.7777777778</v>
      </c>
      <c r="AM11" s="35">
        <f t="shared" si="9"/>
        <v>1222622.7777777778</v>
      </c>
      <c r="AN11" s="35">
        <f t="shared" si="9"/>
        <v>1222622.7777777778</v>
      </c>
      <c r="AO11" s="35">
        <f t="shared" si="9"/>
        <v>1222622.7777777778</v>
      </c>
      <c r="AP11" s="35">
        <f t="shared" si="9"/>
        <v>1222622.7777777778</v>
      </c>
      <c r="AQ11" s="35">
        <f t="shared" si="9"/>
        <v>1222622.7777777778</v>
      </c>
      <c r="AR11" s="35">
        <f t="shared" si="9"/>
        <v>1222622.7777777778</v>
      </c>
      <c r="AS11" s="35">
        <f t="shared" si="9"/>
        <v>1222622.7777777778</v>
      </c>
      <c r="AT11" s="35">
        <f t="shared" si="9"/>
        <v>1222622.7777777778</v>
      </c>
      <c r="AU11" s="35">
        <f t="shared" si="9"/>
        <v>1222622.7777777778</v>
      </c>
      <c r="AV11" s="35">
        <f t="shared" si="9"/>
        <v>1222622.7777777778</v>
      </c>
      <c r="AW11" s="35">
        <f t="shared" si="9"/>
        <v>1222622.7777777778</v>
      </c>
      <c r="AX11" s="35">
        <f t="shared" si="9"/>
        <v>1222622.7777777778</v>
      </c>
      <c r="AY11" s="35">
        <f t="shared" si="9"/>
        <v>1222622.7777777778</v>
      </c>
      <c r="AZ11" s="35">
        <f t="shared" si="9"/>
        <v>1222622.7777777778</v>
      </c>
      <c r="BA11" s="35">
        <f t="shared" si="9"/>
        <v>1222622.7777777778</v>
      </c>
      <c r="BB11" s="35">
        <f t="shared" si="9"/>
        <v>1222622.7777777778</v>
      </c>
      <c r="BC11" s="35">
        <f t="shared" si="9"/>
        <v>1222622.7777777778</v>
      </c>
      <c r="BD11" s="35">
        <f t="shared" si="9"/>
        <v>1222622.7777777778</v>
      </c>
      <c r="BE11" s="35">
        <f t="shared" si="9"/>
        <v>1222622.7777777778</v>
      </c>
      <c r="BF11" s="35">
        <f t="shared" si="9"/>
        <v>1222622.7777777778</v>
      </c>
      <c r="BG11" s="35">
        <f t="shared" si="9"/>
        <v>1222622.7777777778</v>
      </c>
      <c r="BH11" s="35">
        <f t="shared" si="9"/>
        <v>1222622.7777777778</v>
      </c>
      <c r="BI11" s="35">
        <f t="shared" si="9"/>
        <v>1222622.7777777778</v>
      </c>
      <c r="BJ11" s="35">
        <f t="shared" si="9"/>
        <v>1222622.7777777778</v>
      </c>
      <c r="BK11" s="35">
        <f t="shared" si="9"/>
        <v>1222622.7777777778</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TX</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733744</v>
      </c>
      <c r="L14" s="29">
        <f t="shared" si="11"/>
        <v>184542</v>
      </c>
      <c r="M14" s="29">
        <f t="shared" si="11"/>
        <v>0</v>
      </c>
      <c r="N14" s="29">
        <f t="shared" si="11"/>
        <v>765</v>
      </c>
      <c r="O14" s="29">
        <f t="shared" si="11"/>
        <v>0</v>
      </c>
      <c r="P14" s="29">
        <f t="shared" si="11"/>
        <v>0</v>
      </c>
      <c r="Q14" s="29">
        <f t="shared" si="11"/>
        <v>0</v>
      </c>
      <c r="R14" s="29">
        <f t="shared" si="11"/>
        <v>0</v>
      </c>
      <c r="S14" s="29">
        <f t="shared" si="11"/>
        <v>0</v>
      </c>
      <c r="T14" s="29">
        <f t="shared" si="11"/>
        <v>0</v>
      </c>
      <c r="U14" s="29">
        <f t="shared" si="11"/>
        <v>0</v>
      </c>
      <c r="V14" s="29">
        <f t="shared" si="11"/>
        <v>110162</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4668359</v>
      </c>
      <c r="AF14" s="29">
        <f t="shared" si="11"/>
        <v>4609555.222222222</v>
      </c>
      <c r="AG14" s="29">
        <f t="shared" si="11"/>
        <v>4609555.222222222</v>
      </c>
      <c r="AH14" s="29">
        <f t="shared" si="11"/>
        <v>4609555.222222222</v>
      </c>
      <c r="AI14" s="29">
        <f t="shared" ref="AI14:BK14" si="12">IF(AI10&gt;AI11,AI10-AI11,0)</f>
        <v>4609555.222222222</v>
      </c>
      <c r="AJ14" s="29">
        <f t="shared" si="12"/>
        <v>4609555.222222222</v>
      </c>
      <c r="AK14" s="29">
        <f t="shared" si="12"/>
        <v>4609555.222222222</v>
      </c>
      <c r="AL14" s="29">
        <f t="shared" si="12"/>
        <v>4609555.222222222</v>
      </c>
      <c r="AM14" s="29">
        <f t="shared" si="12"/>
        <v>4609555.222222222</v>
      </c>
      <c r="AN14" s="29">
        <f t="shared" si="12"/>
        <v>4609555.222222222</v>
      </c>
      <c r="AO14" s="29">
        <f t="shared" si="12"/>
        <v>4609555.222222222</v>
      </c>
      <c r="AP14" s="29">
        <f t="shared" si="12"/>
        <v>4609555.222222222</v>
      </c>
      <c r="AQ14" s="29">
        <f t="shared" si="12"/>
        <v>4609555.222222222</v>
      </c>
      <c r="AR14" s="29">
        <f t="shared" si="12"/>
        <v>4609555.222222222</v>
      </c>
      <c r="AS14" s="29">
        <f t="shared" si="12"/>
        <v>4609555.222222222</v>
      </c>
      <c r="AT14" s="29">
        <f t="shared" si="12"/>
        <v>4609555.222222222</v>
      </c>
      <c r="AU14" s="29">
        <f t="shared" si="12"/>
        <v>4609555.222222222</v>
      </c>
      <c r="AV14" s="29">
        <f t="shared" si="12"/>
        <v>4609555.222222222</v>
      </c>
      <c r="AW14" s="29">
        <f t="shared" si="12"/>
        <v>4609555.222222222</v>
      </c>
      <c r="AX14" s="29">
        <f t="shared" si="12"/>
        <v>4609555.222222222</v>
      </c>
      <c r="AY14" s="29">
        <f t="shared" si="12"/>
        <v>4609555.222222222</v>
      </c>
      <c r="AZ14" s="29">
        <f t="shared" si="12"/>
        <v>4609555.222222222</v>
      </c>
      <c r="BA14" s="29">
        <f t="shared" si="12"/>
        <v>4609555.222222222</v>
      </c>
      <c r="BB14" s="29">
        <f t="shared" si="12"/>
        <v>4609555.222222222</v>
      </c>
      <c r="BC14" s="29">
        <f t="shared" si="12"/>
        <v>4609555.222222222</v>
      </c>
      <c r="BD14" s="29">
        <f t="shared" si="12"/>
        <v>4609555.222222222</v>
      </c>
      <c r="BE14" s="29">
        <f t="shared" si="12"/>
        <v>4609555.222222222</v>
      </c>
      <c r="BF14" s="29">
        <f t="shared" si="12"/>
        <v>4609555.222222222</v>
      </c>
      <c r="BG14" s="29">
        <f t="shared" si="12"/>
        <v>4609555.222222222</v>
      </c>
      <c r="BH14" s="29">
        <f t="shared" si="12"/>
        <v>4609555.222222222</v>
      </c>
      <c r="BI14" s="29">
        <f t="shared" si="12"/>
        <v>4609555.222222222</v>
      </c>
      <c r="BJ14" s="29">
        <f t="shared" si="12"/>
        <v>4609555.222222222</v>
      </c>
      <c r="BK14" s="29">
        <f t="shared" si="12"/>
        <v>4609555.222222222</v>
      </c>
    </row>
    <row r="15" spans="1:63" ht="14.5">
      <c r="A15" s="1" t="s">
        <v>546</v>
      </c>
      <c r="B15" s="29" t="str">
        <f>About!B2</f>
        <v>TX</v>
      </c>
      <c r="C15" s="29">
        <f t="shared" ref="C15:AH15" si="13">IF(C11&gt;C10,C11-C10,0)</f>
        <v>63475</v>
      </c>
      <c r="D15" s="29">
        <f t="shared" si="13"/>
        <v>446809</v>
      </c>
      <c r="E15" s="29">
        <f t="shared" si="13"/>
        <v>0</v>
      </c>
      <c r="F15" s="29">
        <f t="shared" si="13"/>
        <v>801026</v>
      </c>
      <c r="G15" s="29">
        <f t="shared" si="13"/>
        <v>964700</v>
      </c>
      <c r="H15" s="29">
        <f t="shared" si="13"/>
        <v>925370</v>
      </c>
      <c r="I15" s="29">
        <f t="shared" si="13"/>
        <v>1024062</v>
      </c>
      <c r="J15" s="29">
        <f t="shared" si="13"/>
        <v>577345</v>
      </c>
      <c r="K15" s="29">
        <f t="shared" si="13"/>
        <v>0</v>
      </c>
      <c r="L15" s="29">
        <f t="shared" si="13"/>
        <v>0</v>
      </c>
      <c r="M15" s="29">
        <f t="shared" si="13"/>
        <v>16210</v>
      </c>
      <c r="N15" s="29">
        <f t="shared" si="13"/>
        <v>0</v>
      </c>
      <c r="O15" s="29">
        <f t="shared" si="13"/>
        <v>218891</v>
      </c>
      <c r="P15" s="29">
        <f t="shared" si="13"/>
        <v>217037</v>
      </c>
      <c r="Q15" s="29">
        <f t="shared" si="13"/>
        <v>215686</v>
      </c>
      <c r="R15" s="29">
        <f t="shared" si="13"/>
        <v>216365</v>
      </c>
      <c r="S15" s="29">
        <f t="shared" si="13"/>
        <v>212360</v>
      </c>
      <c r="T15" s="29">
        <f t="shared" si="13"/>
        <v>242087</v>
      </c>
      <c r="U15" s="29">
        <f t="shared" si="13"/>
        <v>51886</v>
      </c>
      <c r="V15" s="29">
        <f t="shared" si="13"/>
        <v>0</v>
      </c>
      <c r="W15" s="29">
        <f t="shared" si="13"/>
        <v>11986</v>
      </c>
      <c r="X15" s="29">
        <f t="shared" si="13"/>
        <v>224412</v>
      </c>
      <c r="Y15" s="29">
        <f t="shared" si="13"/>
        <v>223191</v>
      </c>
      <c r="Z15" s="29">
        <f t="shared" si="13"/>
        <v>669258</v>
      </c>
      <c r="AA15" s="29">
        <f t="shared" si="13"/>
        <v>424476</v>
      </c>
      <c r="AB15" s="29">
        <f t="shared" si="13"/>
        <v>252888</v>
      </c>
      <c r="AC15" s="29">
        <f t="shared" si="13"/>
        <v>1948376</v>
      </c>
      <c r="AD15" s="29">
        <f t="shared" si="13"/>
        <v>5591125</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Texas</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15050693</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15050693</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2449668.8052738532</v>
      </c>
      <c r="C9" s="130">
        <f>B9/SUM($B$9:$B$24)</f>
        <v>0.22385868543134974</v>
      </c>
      <c r="D9" s="131">
        <f>SUM(C9:C24)</f>
        <v>1</v>
      </c>
      <c r="E9" s="94"/>
      <c r="F9" s="94"/>
      <c r="G9" s="94"/>
      <c r="H9" s="94"/>
      <c r="I9" s="94"/>
      <c r="J9" s="94"/>
      <c r="K9" s="94"/>
      <c r="L9" s="94"/>
    </row>
    <row r="10" spans="1:12" ht="15" customHeight="1">
      <c r="A10" s="83" t="s">
        <v>488</v>
      </c>
      <c r="B10" s="84">
        <f>(Calculations!B61*'EIA SEDS data'!AF$6)+('EIA SEDS data'!AF$10*IF(About!$N$12,Calculations!$B115,Calculations!B93))</f>
        <v>2119251.4022036726</v>
      </c>
      <c r="C10" s="130">
        <f t="shared" ref="C10:C24" si="0">B10/SUM($B$9:$B$24)</f>
        <v>0.19366407082235071</v>
      </c>
      <c r="E10" s="94"/>
      <c r="F10" s="94"/>
      <c r="G10" s="94"/>
      <c r="H10" s="94"/>
      <c r="I10" s="94"/>
      <c r="J10" s="94"/>
      <c r="K10" s="94"/>
      <c r="L10" s="94"/>
    </row>
    <row r="11" spans="1:12" ht="15" customHeight="1">
      <c r="A11" s="83" t="s">
        <v>489</v>
      </c>
      <c r="B11" s="84">
        <f>(Calculations!B62*'EIA SEDS data'!AF$6)+('EIA SEDS data'!AF$10*IF(About!$N$12,Calculations!$B116,Calculations!B94))</f>
        <v>890979.43616212602</v>
      </c>
      <c r="C11" s="130">
        <f t="shared" si="0"/>
        <v>8.142059240670349E-2</v>
      </c>
      <c r="E11" s="94"/>
      <c r="F11" s="94"/>
      <c r="G11" s="94"/>
      <c r="H11" s="94"/>
      <c r="I11" s="94"/>
      <c r="J11" s="94"/>
      <c r="K11" s="94"/>
      <c r="L11" s="94"/>
    </row>
    <row r="12" spans="1:12" ht="15" customHeight="1">
      <c r="A12" s="83" t="s">
        <v>490</v>
      </c>
      <c r="B12" s="84">
        <f>(Calculations!B63*'EIA SEDS data'!AF$6)+('EIA SEDS data'!AF$10*IF(About!$N$12,Calculations!$B117,Calculations!B95))</f>
        <v>3642296.1292666704</v>
      </c>
      <c r="C12" s="130">
        <f t="shared" si="0"/>
        <v>0.33284484077764126</v>
      </c>
      <c r="F12" s="94"/>
      <c r="G12" s="128"/>
      <c r="H12" s="129"/>
    </row>
    <row r="13" spans="1:12" ht="15" customHeight="1">
      <c r="A13" s="83" t="s">
        <v>491</v>
      </c>
      <c r="B13" s="84">
        <f>(Calculations!B64*'EIA SEDS data'!AF$6)+('EIA SEDS data'!AF$10*IF(About!$N$12,Calculations!$B118,Calculations!B96))</f>
        <v>1549474.9406146167</v>
      </c>
      <c r="C13" s="130">
        <f t="shared" si="0"/>
        <v>0.14159604864463721</v>
      </c>
      <c r="F13" s="94"/>
      <c r="G13" s="128"/>
      <c r="H13" s="129"/>
    </row>
    <row r="14" spans="1:12" ht="15" customHeight="1">
      <c r="A14" s="83" t="s">
        <v>492</v>
      </c>
      <c r="B14" s="84">
        <f>(Calculations!B65*'EIA SEDS data'!AF$6)+('EIA SEDS data'!AF$10*IF(About!$N$12,Calculations!$B119,Calculations!B97))</f>
        <v>191891.2614253205</v>
      </c>
      <c r="C14" s="130">
        <f t="shared" si="0"/>
        <v>1.7535646221217862E-2</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33614.844584235681</v>
      </c>
      <c r="C16" s="130">
        <f t="shared" si="0"/>
        <v>3.0718335896696429E-3</v>
      </c>
      <c r="F16" s="94"/>
      <c r="G16" s="128"/>
      <c r="H16" s="129"/>
    </row>
    <row r="17" spans="1:8" ht="15" customHeight="1">
      <c r="A17" s="83" t="s">
        <v>495</v>
      </c>
      <c r="B17" s="84">
        <f>(Calculations!B68*'EIA SEDS data'!AF$6)+('EIA SEDS data'!AF$10*IF(About!$N$12,Calculations!$B122,Calculations!B100))</f>
        <v>33614.844584235681</v>
      </c>
      <c r="C17" s="130">
        <f t="shared" si="0"/>
        <v>3.0718335896696429E-3</v>
      </c>
      <c r="F17" s="94"/>
      <c r="G17" s="128"/>
      <c r="H17" s="129"/>
    </row>
    <row r="18" spans="1:8" ht="15" customHeight="1">
      <c r="A18" s="83" t="s">
        <v>496</v>
      </c>
      <c r="B18" s="84">
        <f>(Calculations!B69*'EIA SEDS data'!AF$6)+('EIA SEDS data'!AF$10*IF(About!$N$12,Calculations!$B123,Calculations!B101))</f>
        <v>22242.211578916656</v>
      </c>
      <c r="C18" s="130">
        <f t="shared" si="0"/>
        <v>2.0325654775954923E-3</v>
      </c>
      <c r="F18" s="94"/>
      <c r="G18" s="128"/>
      <c r="H18" s="129"/>
    </row>
    <row r="19" spans="1:8" ht="15" customHeight="1">
      <c r="A19" s="83" t="s">
        <v>497</v>
      </c>
      <c r="B19" s="84">
        <f>(Calculations!B70*'EIA SEDS data'!AF$6)+('EIA SEDS data'!AF$10*IF(About!$N$12,Calculations!$B124,Calculations!B102))</f>
        <v>5512.310093899473</v>
      </c>
      <c r="C19" s="130">
        <f t="shared" si="0"/>
        <v>5.0373278569481857E-4</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4378.8142124538908</v>
      </c>
      <c r="C22" s="130">
        <f t="shared" si="0"/>
        <v>4.0015025347006308E-4</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3369228.3498108173</v>
      </c>
      <c r="C27" s="89"/>
      <c r="F27" s="94"/>
      <c r="G27" s="128"/>
      <c r="H27" s="129"/>
    </row>
    <row r="28" spans="1:8" ht="15" customHeight="1">
      <c r="A28" s="83" t="s">
        <v>488</v>
      </c>
      <c r="B28" s="88">
        <f t="shared" ref="B28:B42" si="1">IF($B$4&gt;0, $B$4*C10, 0)</f>
        <v>2914778.4750774582</v>
      </c>
      <c r="C28" s="89"/>
      <c r="F28" s="94"/>
      <c r="G28" s="128"/>
      <c r="H28" s="129"/>
    </row>
    <row r="29" spans="1:8" ht="15" customHeight="1">
      <c r="A29" s="83" t="s">
        <v>489</v>
      </c>
      <c r="B29" s="88">
        <f t="shared" si="1"/>
        <v>1225436.3401914253</v>
      </c>
      <c r="C29" s="89"/>
      <c r="F29" s="94"/>
      <c r="G29" s="128"/>
      <c r="H29" s="129"/>
    </row>
    <row r="30" spans="1:8" ht="15" customHeight="1">
      <c r="A30" s="83" t="s">
        <v>490</v>
      </c>
      <c r="B30" s="88">
        <f t="shared" si="1"/>
        <v>5009545.5151781598</v>
      </c>
      <c r="C30" s="89"/>
      <c r="F30" s="94"/>
      <c r="G30" s="128"/>
      <c r="H30" s="129"/>
    </row>
    <row r="31" spans="1:8" ht="15" customHeight="1">
      <c r="A31" s="83" t="s">
        <v>491</v>
      </c>
      <c r="B31" s="88">
        <f t="shared" si="1"/>
        <v>2131118.6581635005</v>
      </c>
      <c r="C31" s="89"/>
      <c r="F31" s="94"/>
      <c r="G31" s="128"/>
      <c r="H31" s="129"/>
    </row>
    <row r="32" spans="1:8" ht="15" customHeight="1">
      <c r="A32" s="83" t="s">
        <v>492</v>
      </c>
      <c r="B32" s="88">
        <f t="shared" si="1"/>
        <v>263923.6278321601</v>
      </c>
      <c r="C32" s="89"/>
      <c r="F32" s="94"/>
      <c r="G32" s="128"/>
      <c r="H32" s="129"/>
    </row>
    <row r="33" spans="1:34" ht="15" customHeight="1">
      <c r="A33" s="83" t="s">
        <v>493</v>
      </c>
      <c r="B33" s="88">
        <f t="shared" si="1"/>
        <v>0</v>
      </c>
      <c r="C33" s="89"/>
      <c r="F33" s="94"/>
      <c r="G33" s="128"/>
      <c r="H33" s="129"/>
    </row>
    <row r="34" spans="1:34" ht="15" customHeight="1">
      <c r="A34" s="83" t="s">
        <v>494</v>
      </c>
      <c r="B34" s="88">
        <f t="shared" si="1"/>
        <v>46233.224305205767</v>
      </c>
      <c r="C34" s="89"/>
      <c r="F34" s="94"/>
      <c r="G34" s="128"/>
      <c r="H34" s="129"/>
    </row>
    <row r="35" spans="1:34" ht="15" customHeight="1">
      <c r="A35" s="83" t="s">
        <v>495</v>
      </c>
      <c r="B35" s="88">
        <f t="shared" si="1"/>
        <v>46233.224305205767</v>
      </c>
      <c r="C35" s="89"/>
      <c r="F35" s="94"/>
      <c r="G35" s="128"/>
      <c r="H35" s="129"/>
    </row>
    <row r="36" spans="1:34" ht="15" customHeight="1">
      <c r="A36" s="83" t="s">
        <v>496</v>
      </c>
      <c r="B36" s="88">
        <f t="shared" si="1"/>
        <v>30591.519005688133</v>
      </c>
      <c r="C36" s="89"/>
      <c r="F36" s="94"/>
      <c r="G36" s="128"/>
      <c r="H36" s="129"/>
    </row>
    <row r="37" spans="1:34" ht="15" customHeight="1">
      <c r="A37" s="83" t="s">
        <v>497</v>
      </c>
      <c r="B37" s="88">
        <f t="shared" si="1"/>
        <v>7581.5275115275062</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6022.5386188501043</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430935084</v>
      </c>
    </row>
    <row r="4" spans="1:3" s="94" customFormat="1">
      <c r="B4" s="152" t="s">
        <v>4641</v>
      </c>
      <c r="C4">
        <f>SUMIFS('Source-Disposition'!$D:$D,'Source-Disposition'!$B:$B,'retail sales summary'!$B4,'Source-Disposition'!$A:$A,About!$B$1)</f>
        <v>14896563</v>
      </c>
    </row>
    <row r="5" spans="1:3">
      <c r="B5" s="147" t="s">
        <v>4648</v>
      </c>
      <c r="C5">
        <f>SUMIFS('Source-Disposition'!$D:$D,'Source-Disposition'!$B:$B,$B5,'Source-Disposition'!$A:$A,About!$B$1)</f>
        <v>426863267</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3369228.3498108173</v>
      </c>
      <c r="C2" s="95">
        <f>B2</f>
        <v>3369228.3498108173</v>
      </c>
      <c r="D2" s="95">
        <f t="shared" ref="D2:AG10" si="0">C2</f>
        <v>3369228.3498108173</v>
      </c>
      <c r="E2" s="95">
        <f t="shared" si="0"/>
        <v>3369228.3498108173</v>
      </c>
      <c r="F2" s="95">
        <f t="shared" si="0"/>
        <v>3369228.3498108173</v>
      </c>
      <c r="G2" s="95">
        <f t="shared" si="0"/>
        <v>3369228.3498108173</v>
      </c>
      <c r="H2" s="95">
        <f t="shared" si="0"/>
        <v>3369228.3498108173</v>
      </c>
      <c r="I2" s="95">
        <f t="shared" si="0"/>
        <v>3369228.3498108173</v>
      </c>
      <c r="J2" s="95">
        <f t="shared" si="0"/>
        <v>3369228.3498108173</v>
      </c>
      <c r="K2" s="95">
        <f t="shared" si="0"/>
        <v>3369228.3498108173</v>
      </c>
      <c r="L2" s="95">
        <f t="shared" si="0"/>
        <v>3369228.3498108173</v>
      </c>
      <c r="M2" s="95">
        <f t="shared" si="0"/>
        <v>3369228.3498108173</v>
      </c>
      <c r="N2" s="95">
        <f t="shared" si="0"/>
        <v>3369228.3498108173</v>
      </c>
      <c r="O2" s="95">
        <f t="shared" si="0"/>
        <v>3369228.3498108173</v>
      </c>
      <c r="P2" s="95">
        <f t="shared" si="0"/>
        <v>3369228.3498108173</v>
      </c>
      <c r="Q2" s="95">
        <f t="shared" si="0"/>
        <v>3369228.3498108173</v>
      </c>
      <c r="R2" s="95">
        <f t="shared" si="0"/>
        <v>3369228.3498108173</v>
      </c>
      <c r="S2" s="95">
        <f t="shared" si="0"/>
        <v>3369228.3498108173</v>
      </c>
      <c r="T2" s="95">
        <f t="shared" si="0"/>
        <v>3369228.3498108173</v>
      </c>
      <c r="U2" s="95">
        <f t="shared" si="0"/>
        <v>3369228.3498108173</v>
      </c>
      <c r="V2" s="95">
        <f t="shared" si="0"/>
        <v>3369228.3498108173</v>
      </c>
      <c r="W2" s="95">
        <f t="shared" si="0"/>
        <v>3369228.3498108173</v>
      </c>
      <c r="X2" s="95">
        <f t="shared" si="0"/>
        <v>3369228.3498108173</v>
      </c>
      <c r="Y2" s="95">
        <f t="shared" si="0"/>
        <v>3369228.3498108173</v>
      </c>
      <c r="Z2" s="95">
        <f t="shared" si="0"/>
        <v>3369228.3498108173</v>
      </c>
      <c r="AA2" s="95">
        <f t="shared" si="0"/>
        <v>3369228.3498108173</v>
      </c>
      <c r="AB2" s="95">
        <f t="shared" si="0"/>
        <v>3369228.3498108173</v>
      </c>
      <c r="AC2" s="95">
        <f t="shared" si="0"/>
        <v>3369228.3498108173</v>
      </c>
      <c r="AD2" s="95">
        <f t="shared" si="0"/>
        <v>3369228.3498108173</v>
      </c>
      <c r="AE2" s="95">
        <f t="shared" si="0"/>
        <v>3369228.3498108173</v>
      </c>
      <c r="AF2" s="95">
        <f t="shared" si="0"/>
        <v>3369228.3498108173</v>
      </c>
      <c r="AG2" s="95">
        <f t="shared" si="0"/>
        <v>3369228.3498108173</v>
      </c>
    </row>
    <row r="3" spans="1:33" ht="14.5">
      <c r="A3" s="4" t="s">
        <v>488</v>
      </c>
      <c r="B3" s="95">
        <f>'Manual Adjustment'!$B28</f>
        <v>2914778.4750774582</v>
      </c>
      <c r="C3" s="95">
        <f t="shared" ref="C3:R17" si="1">B3</f>
        <v>2914778.4750774582</v>
      </c>
      <c r="D3" s="95">
        <f t="shared" si="1"/>
        <v>2914778.4750774582</v>
      </c>
      <c r="E3" s="95">
        <f t="shared" si="1"/>
        <v>2914778.4750774582</v>
      </c>
      <c r="F3" s="95">
        <f t="shared" si="1"/>
        <v>2914778.4750774582</v>
      </c>
      <c r="G3" s="95">
        <f t="shared" si="1"/>
        <v>2914778.4750774582</v>
      </c>
      <c r="H3" s="95">
        <f t="shared" si="1"/>
        <v>2914778.4750774582</v>
      </c>
      <c r="I3" s="95">
        <f t="shared" si="1"/>
        <v>2914778.4750774582</v>
      </c>
      <c r="J3" s="95">
        <f t="shared" si="1"/>
        <v>2914778.4750774582</v>
      </c>
      <c r="K3" s="95">
        <f t="shared" si="1"/>
        <v>2914778.4750774582</v>
      </c>
      <c r="L3" s="95">
        <f t="shared" si="1"/>
        <v>2914778.4750774582</v>
      </c>
      <c r="M3" s="95">
        <f t="shared" si="1"/>
        <v>2914778.4750774582</v>
      </c>
      <c r="N3" s="95">
        <f t="shared" si="1"/>
        <v>2914778.4750774582</v>
      </c>
      <c r="O3" s="95">
        <f t="shared" si="1"/>
        <v>2914778.4750774582</v>
      </c>
      <c r="P3" s="95">
        <f t="shared" si="1"/>
        <v>2914778.4750774582</v>
      </c>
      <c r="Q3" s="95">
        <f t="shared" si="1"/>
        <v>2914778.4750774582</v>
      </c>
      <c r="R3" s="95">
        <f t="shared" si="1"/>
        <v>2914778.4750774582</v>
      </c>
      <c r="S3" s="95">
        <f t="shared" si="0"/>
        <v>2914778.4750774582</v>
      </c>
      <c r="T3" s="95">
        <f t="shared" si="0"/>
        <v>2914778.4750774582</v>
      </c>
      <c r="U3" s="95">
        <f t="shared" si="0"/>
        <v>2914778.4750774582</v>
      </c>
      <c r="V3" s="95">
        <f t="shared" si="0"/>
        <v>2914778.4750774582</v>
      </c>
      <c r="W3" s="95">
        <f t="shared" si="0"/>
        <v>2914778.4750774582</v>
      </c>
      <c r="X3" s="95">
        <f t="shared" si="0"/>
        <v>2914778.4750774582</v>
      </c>
      <c r="Y3" s="95">
        <f t="shared" si="0"/>
        <v>2914778.4750774582</v>
      </c>
      <c r="Z3" s="95">
        <f t="shared" si="0"/>
        <v>2914778.4750774582</v>
      </c>
      <c r="AA3" s="95">
        <f t="shared" si="0"/>
        <v>2914778.4750774582</v>
      </c>
      <c r="AB3" s="95">
        <f t="shared" si="0"/>
        <v>2914778.4750774582</v>
      </c>
      <c r="AC3" s="95">
        <f t="shared" si="0"/>
        <v>2914778.4750774582</v>
      </c>
      <c r="AD3" s="95">
        <f t="shared" si="0"/>
        <v>2914778.4750774582</v>
      </c>
      <c r="AE3" s="95">
        <f t="shared" si="0"/>
        <v>2914778.4750774582</v>
      </c>
      <c r="AF3" s="95">
        <f t="shared" si="0"/>
        <v>2914778.4750774582</v>
      </c>
      <c r="AG3" s="95">
        <f t="shared" si="0"/>
        <v>2914778.4750774582</v>
      </c>
    </row>
    <row r="4" spans="1:33" ht="14.5">
      <c r="A4" s="4" t="s">
        <v>489</v>
      </c>
      <c r="B4" s="95">
        <f>'Manual Adjustment'!$B29</f>
        <v>1225436.3401914253</v>
      </c>
      <c r="C4" s="95">
        <f t="shared" si="1"/>
        <v>1225436.3401914253</v>
      </c>
      <c r="D4" s="95">
        <f t="shared" si="0"/>
        <v>1225436.3401914253</v>
      </c>
      <c r="E4" s="95">
        <f t="shared" si="0"/>
        <v>1225436.3401914253</v>
      </c>
      <c r="F4" s="95">
        <f t="shared" si="0"/>
        <v>1225436.3401914253</v>
      </c>
      <c r="G4" s="95">
        <f t="shared" si="0"/>
        <v>1225436.3401914253</v>
      </c>
      <c r="H4" s="95">
        <f t="shared" si="0"/>
        <v>1225436.3401914253</v>
      </c>
      <c r="I4" s="95">
        <f t="shared" si="0"/>
        <v>1225436.3401914253</v>
      </c>
      <c r="J4" s="95">
        <f t="shared" si="0"/>
        <v>1225436.3401914253</v>
      </c>
      <c r="K4" s="95">
        <f t="shared" si="0"/>
        <v>1225436.3401914253</v>
      </c>
      <c r="L4" s="95">
        <f t="shared" si="0"/>
        <v>1225436.3401914253</v>
      </c>
      <c r="M4" s="95">
        <f t="shared" si="0"/>
        <v>1225436.3401914253</v>
      </c>
      <c r="N4" s="95">
        <f t="shared" si="0"/>
        <v>1225436.3401914253</v>
      </c>
      <c r="O4" s="95">
        <f t="shared" si="0"/>
        <v>1225436.3401914253</v>
      </c>
      <c r="P4" s="95">
        <f t="shared" si="0"/>
        <v>1225436.3401914253</v>
      </c>
      <c r="Q4" s="95">
        <f t="shared" si="0"/>
        <v>1225436.3401914253</v>
      </c>
      <c r="R4" s="95">
        <f t="shared" si="0"/>
        <v>1225436.3401914253</v>
      </c>
      <c r="S4" s="95">
        <f t="shared" si="0"/>
        <v>1225436.3401914253</v>
      </c>
      <c r="T4" s="95">
        <f t="shared" si="0"/>
        <v>1225436.3401914253</v>
      </c>
      <c r="U4" s="95">
        <f t="shared" si="0"/>
        <v>1225436.3401914253</v>
      </c>
      <c r="V4" s="95">
        <f t="shared" si="0"/>
        <v>1225436.3401914253</v>
      </c>
      <c r="W4" s="95">
        <f t="shared" si="0"/>
        <v>1225436.3401914253</v>
      </c>
      <c r="X4" s="95">
        <f t="shared" si="0"/>
        <v>1225436.3401914253</v>
      </c>
      <c r="Y4" s="95">
        <f t="shared" si="0"/>
        <v>1225436.3401914253</v>
      </c>
      <c r="Z4" s="95">
        <f t="shared" si="0"/>
        <v>1225436.3401914253</v>
      </c>
      <c r="AA4" s="95">
        <f t="shared" si="0"/>
        <v>1225436.3401914253</v>
      </c>
      <c r="AB4" s="95">
        <f t="shared" si="0"/>
        <v>1225436.3401914253</v>
      </c>
      <c r="AC4" s="95">
        <f t="shared" si="0"/>
        <v>1225436.3401914253</v>
      </c>
      <c r="AD4" s="95">
        <f t="shared" si="0"/>
        <v>1225436.3401914253</v>
      </c>
      <c r="AE4" s="95">
        <f t="shared" si="0"/>
        <v>1225436.3401914253</v>
      </c>
      <c r="AF4" s="95">
        <f t="shared" si="0"/>
        <v>1225436.3401914253</v>
      </c>
      <c r="AG4" s="95">
        <f t="shared" si="0"/>
        <v>1225436.3401914253</v>
      </c>
    </row>
    <row r="5" spans="1:33" ht="14.5">
      <c r="A5" s="4" t="s">
        <v>490</v>
      </c>
      <c r="B5" s="95">
        <f>'Manual Adjustment'!$B30</f>
        <v>5009545.5151781598</v>
      </c>
      <c r="C5" s="95">
        <f t="shared" si="1"/>
        <v>5009545.5151781598</v>
      </c>
      <c r="D5" s="95">
        <f t="shared" si="0"/>
        <v>5009545.5151781598</v>
      </c>
      <c r="E5" s="95">
        <f t="shared" si="0"/>
        <v>5009545.5151781598</v>
      </c>
      <c r="F5" s="95">
        <f t="shared" si="0"/>
        <v>5009545.5151781598</v>
      </c>
      <c r="G5" s="95">
        <f t="shared" si="0"/>
        <v>5009545.5151781598</v>
      </c>
      <c r="H5" s="95">
        <f t="shared" si="0"/>
        <v>5009545.5151781598</v>
      </c>
      <c r="I5" s="95">
        <f t="shared" si="0"/>
        <v>5009545.5151781598</v>
      </c>
      <c r="J5" s="95">
        <f t="shared" si="0"/>
        <v>5009545.5151781598</v>
      </c>
      <c r="K5" s="95">
        <f t="shared" si="0"/>
        <v>5009545.5151781598</v>
      </c>
      <c r="L5" s="95">
        <f t="shared" si="0"/>
        <v>5009545.5151781598</v>
      </c>
      <c r="M5" s="95">
        <f t="shared" si="0"/>
        <v>5009545.5151781598</v>
      </c>
      <c r="N5" s="95">
        <f t="shared" si="0"/>
        <v>5009545.5151781598</v>
      </c>
      <c r="O5" s="95">
        <f t="shared" si="0"/>
        <v>5009545.5151781598</v>
      </c>
      <c r="P5" s="95">
        <f t="shared" si="0"/>
        <v>5009545.5151781598</v>
      </c>
      <c r="Q5" s="95">
        <f t="shared" si="0"/>
        <v>5009545.5151781598</v>
      </c>
      <c r="R5" s="95">
        <f t="shared" si="0"/>
        <v>5009545.5151781598</v>
      </c>
      <c r="S5" s="95">
        <f t="shared" si="0"/>
        <v>5009545.5151781598</v>
      </c>
      <c r="T5" s="95">
        <f t="shared" si="0"/>
        <v>5009545.5151781598</v>
      </c>
      <c r="U5" s="95">
        <f t="shared" si="0"/>
        <v>5009545.5151781598</v>
      </c>
      <c r="V5" s="95">
        <f t="shared" si="0"/>
        <v>5009545.5151781598</v>
      </c>
      <c r="W5" s="95">
        <f t="shared" si="0"/>
        <v>5009545.5151781598</v>
      </c>
      <c r="X5" s="95">
        <f t="shared" si="0"/>
        <v>5009545.5151781598</v>
      </c>
      <c r="Y5" s="95">
        <f t="shared" si="0"/>
        <v>5009545.5151781598</v>
      </c>
      <c r="Z5" s="95">
        <f t="shared" si="0"/>
        <v>5009545.5151781598</v>
      </c>
      <c r="AA5" s="95">
        <f t="shared" si="0"/>
        <v>5009545.5151781598</v>
      </c>
      <c r="AB5" s="95">
        <f t="shared" si="0"/>
        <v>5009545.5151781598</v>
      </c>
      <c r="AC5" s="95">
        <f t="shared" si="0"/>
        <v>5009545.5151781598</v>
      </c>
      <c r="AD5" s="95">
        <f t="shared" si="0"/>
        <v>5009545.5151781598</v>
      </c>
      <c r="AE5" s="95">
        <f t="shared" si="0"/>
        <v>5009545.5151781598</v>
      </c>
      <c r="AF5" s="95">
        <f t="shared" si="0"/>
        <v>5009545.5151781598</v>
      </c>
      <c r="AG5" s="95">
        <f t="shared" si="0"/>
        <v>5009545.5151781598</v>
      </c>
    </row>
    <row r="6" spans="1:33" ht="14.5">
      <c r="A6" s="4" t="s">
        <v>491</v>
      </c>
      <c r="B6" s="95">
        <f>'Manual Adjustment'!$B31</f>
        <v>2131118.6581635005</v>
      </c>
      <c r="C6" s="95">
        <f t="shared" si="1"/>
        <v>2131118.6581635005</v>
      </c>
      <c r="D6" s="95">
        <f t="shared" si="0"/>
        <v>2131118.6581635005</v>
      </c>
      <c r="E6" s="95">
        <f t="shared" si="0"/>
        <v>2131118.6581635005</v>
      </c>
      <c r="F6" s="95">
        <f t="shared" si="0"/>
        <v>2131118.6581635005</v>
      </c>
      <c r="G6" s="95">
        <f t="shared" si="0"/>
        <v>2131118.6581635005</v>
      </c>
      <c r="H6" s="95">
        <f t="shared" si="0"/>
        <v>2131118.6581635005</v>
      </c>
      <c r="I6" s="95">
        <f t="shared" si="0"/>
        <v>2131118.6581635005</v>
      </c>
      <c r="J6" s="95">
        <f t="shared" si="0"/>
        <v>2131118.6581635005</v>
      </c>
      <c r="K6" s="95">
        <f t="shared" si="0"/>
        <v>2131118.6581635005</v>
      </c>
      <c r="L6" s="95">
        <f t="shared" si="0"/>
        <v>2131118.6581635005</v>
      </c>
      <c r="M6" s="95">
        <f t="shared" si="0"/>
        <v>2131118.6581635005</v>
      </c>
      <c r="N6" s="95">
        <f t="shared" si="0"/>
        <v>2131118.6581635005</v>
      </c>
      <c r="O6" s="95">
        <f t="shared" si="0"/>
        <v>2131118.6581635005</v>
      </c>
      <c r="P6" s="95">
        <f t="shared" si="0"/>
        <v>2131118.6581635005</v>
      </c>
      <c r="Q6" s="95">
        <f t="shared" si="0"/>
        <v>2131118.6581635005</v>
      </c>
      <c r="R6" s="95">
        <f t="shared" si="0"/>
        <v>2131118.6581635005</v>
      </c>
      <c r="S6" s="95">
        <f t="shared" si="0"/>
        <v>2131118.6581635005</v>
      </c>
      <c r="T6" s="95">
        <f t="shared" si="0"/>
        <v>2131118.6581635005</v>
      </c>
      <c r="U6" s="95">
        <f t="shared" si="0"/>
        <v>2131118.6581635005</v>
      </c>
      <c r="V6" s="95">
        <f t="shared" si="0"/>
        <v>2131118.6581635005</v>
      </c>
      <c r="W6" s="95">
        <f t="shared" si="0"/>
        <v>2131118.6581635005</v>
      </c>
      <c r="X6" s="95">
        <f t="shared" si="0"/>
        <v>2131118.6581635005</v>
      </c>
      <c r="Y6" s="95">
        <f t="shared" si="0"/>
        <v>2131118.6581635005</v>
      </c>
      <c r="Z6" s="95">
        <f t="shared" si="0"/>
        <v>2131118.6581635005</v>
      </c>
      <c r="AA6" s="95">
        <f t="shared" si="0"/>
        <v>2131118.6581635005</v>
      </c>
      <c r="AB6" s="95">
        <f t="shared" si="0"/>
        <v>2131118.6581635005</v>
      </c>
      <c r="AC6" s="95">
        <f t="shared" si="0"/>
        <v>2131118.6581635005</v>
      </c>
      <c r="AD6" s="95">
        <f t="shared" si="0"/>
        <v>2131118.6581635005</v>
      </c>
      <c r="AE6" s="95">
        <f t="shared" si="0"/>
        <v>2131118.6581635005</v>
      </c>
      <c r="AF6" s="95">
        <f t="shared" si="0"/>
        <v>2131118.6581635005</v>
      </c>
      <c r="AG6" s="95">
        <f t="shared" si="0"/>
        <v>2131118.6581635005</v>
      </c>
    </row>
    <row r="7" spans="1:33" ht="14.5">
      <c r="A7" s="4" t="s">
        <v>492</v>
      </c>
      <c r="B7" s="95">
        <f>'Manual Adjustment'!$B32</f>
        <v>263923.6278321601</v>
      </c>
      <c r="C7" s="95">
        <f t="shared" si="1"/>
        <v>263923.6278321601</v>
      </c>
      <c r="D7" s="95">
        <f t="shared" si="0"/>
        <v>263923.6278321601</v>
      </c>
      <c r="E7" s="95">
        <f t="shared" si="0"/>
        <v>263923.6278321601</v>
      </c>
      <c r="F7" s="95">
        <f t="shared" si="0"/>
        <v>263923.6278321601</v>
      </c>
      <c r="G7" s="95">
        <f t="shared" si="0"/>
        <v>263923.6278321601</v>
      </c>
      <c r="H7" s="95">
        <f t="shared" si="0"/>
        <v>263923.6278321601</v>
      </c>
      <c r="I7" s="95">
        <f t="shared" si="0"/>
        <v>263923.6278321601</v>
      </c>
      <c r="J7" s="95">
        <f t="shared" si="0"/>
        <v>263923.6278321601</v>
      </c>
      <c r="K7" s="95">
        <f t="shared" si="0"/>
        <v>263923.6278321601</v>
      </c>
      <c r="L7" s="95">
        <f t="shared" si="0"/>
        <v>263923.6278321601</v>
      </c>
      <c r="M7" s="95">
        <f t="shared" si="0"/>
        <v>263923.6278321601</v>
      </c>
      <c r="N7" s="95">
        <f t="shared" si="0"/>
        <v>263923.6278321601</v>
      </c>
      <c r="O7" s="95">
        <f t="shared" si="0"/>
        <v>263923.6278321601</v>
      </c>
      <c r="P7" s="95">
        <f t="shared" si="0"/>
        <v>263923.6278321601</v>
      </c>
      <c r="Q7" s="95">
        <f t="shared" si="0"/>
        <v>263923.6278321601</v>
      </c>
      <c r="R7" s="95">
        <f t="shared" si="0"/>
        <v>263923.6278321601</v>
      </c>
      <c r="S7" s="95">
        <f t="shared" si="0"/>
        <v>263923.6278321601</v>
      </c>
      <c r="T7" s="95">
        <f t="shared" si="0"/>
        <v>263923.6278321601</v>
      </c>
      <c r="U7" s="95">
        <f t="shared" si="0"/>
        <v>263923.6278321601</v>
      </c>
      <c r="V7" s="95">
        <f t="shared" si="0"/>
        <v>263923.6278321601</v>
      </c>
      <c r="W7" s="95">
        <f t="shared" si="0"/>
        <v>263923.6278321601</v>
      </c>
      <c r="X7" s="95">
        <f t="shared" si="0"/>
        <v>263923.6278321601</v>
      </c>
      <c r="Y7" s="95">
        <f t="shared" si="0"/>
        <v>263923.6278321601</v>
      </c>
      <c r="Z7" s="95">
        <f t="shared" si="0"/>
        <v>263923.6278321601</v>
      </c>
      <c r="AA7" s="95">
        <f t="shared" si="0"/>
        <v>263923.6278321601</v>
      </c>
      <c r="AB7" s="95">
        <f t="shared" si="0"/>
        <v>263923.6278321601</v>
      </c>
      <c r="AC7" s="95">
        <f t="shared" si="0"/>
        <v>263923.6278321601</v>
      </c>
      <c r="AD7" s="95">
        <f t="shared" si="0"/>
        <v>263923.6278321601</v>
      </c>
      <c r="AE7" s="95">
        <f t="shared" si="0"/>
        <v>263923.6278321601</v>
      </c>
      <c r="AF7" s="95">
        <f t="shared" si="0"/>
        <v>263923.6278321601</v>
      </c>
      <c r="AG7" s="95">
        <f t="shared" si="0"/>
        <v>263923.6278321601</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46233.224305205767</v>
      </c>
      <c r="C9" s="95">
        <f t="shared" si="1"/>
        <v>46233.224305205767</v>
      </c>
      <c r="D9" s="95">
        <f t="shared" si="0"/>
        <v>46233.224305205767</v>
      </c>
      <c r="E9" s="95">
        <f t="shared" si="0"/>
        <v>46233.224305205767</v>
      </c>
      <c r="F9" s="95">
        <f t="shared" si="0"/>
        <v>46233.224305205767</v>
      </c>
      <c r="G9" s="95">
        <f t="shared" si="0"/>
        <v>46233.224305205767</v>
      </c>
      <c r="H9" s="95">
        <f t="shared" si="0"/>
        <v>46233.224305205767</v>
      </c>
      <c r="I9" s="95">
        <f t="shared" si="0"/>
        <v>46233.224305205767</v>
      </c>
      <c r="J9" s="95">
        <f t="shared" si="0"/>
        <v>46233.224305205767</v>
      </c>
      <c r="K9" s="95">
        <f t="shared" si="0"/>
        <v>46233.224305205767</v>
      </c>
      <c r="L9" s="95">
        <f t="shared" si="0"/>
        <v>46233.224305205767</v>
      </c>
      <c r="M9" s="95">
        <f t="shared" si="0"/>
        <v>46233.224305205767</v>
      </c>
      <c r="N9" s="95">
        <f t="shared" si="0"/>
        <v>46233.224305205767</v>
      </c>
      <c r="O9" s="95">
        <f t="shared" si="0"/>
        <v>46233.224305205767</v>
      </c>
      <c r="P9" s="95">
        <f t="shared" si="0"/>
        <v>46233.224305205767</v>
      </c>
      <c r="Q9" s="95">
        <f t="shared" si="0"/>
        <v>46233.224305205767</v>
      </c>
      <c r="R9" s="95">
        <f t="shared" si="0"/>
        <v>46233.224305205767</v>
      </c>
      <c r="S9" s="95">
        <f t="shared" si="0"/>
        <v>46233.224305205767</v>
      </c>
      <c r="T9" s="95">
        <f t="shared" si="0"/>
        <v>46233.224305205767</v>
      </c>
      <c r="U9" s="95">
        <f t="shared" si="0"/>
        <v>46233.224305205767</v>
      </c>
      <c r="V9" s="95">
        <f t="shared" si="0"/>
        <v>46233.224305205767</v>
      </c>
      <c r="W9" s="95">
        <f t="shared" si="0"/>
        <v>46233.224305205767</v>
      </c>
      <c r="X9" s="95">
        <f t="shared" si="0"/>
        <v>46233.224305205767</v>
      </c>
      <c r="Y9" s="95">
        <f t="shared" si="0"/>
        <v>46233.224305205767</v>
      </c>
      <c r="Z9" s="95">
        <f t="shared" si="0"/>
        <v>46233.224305205767</v>
      </c>
      <c r="AA9" s="95">
        <f t="shared" si="0"/>
        <v>46233.224305205767</v>
      </c>
      <c r="AB9" s="95">
        <f t="shared" si="0"/>
        <v>46233.224305205767</v>
      </c>
      <c r="AC9" s="95">
        <f t="shared" si="0"/>
        <v>46233.224305205767</v>
      </c>
      <c r="AD9" s="95">
        <f t="shared" si="0"/>
        <v>46233.224305205767</v>
      </c>
      <c r="AE9" s="95">
        <f t="shared" si="0"/>
        <v>46233.224305205767</v>
      </c>
      <c r="AF9" s="95">
        <f t="shared" si="0"/>
        <v>46233.224305205767</v>
      </c>
      <c r="AG9" s="95">
        <f t="shared" si="0"/>
        <v>46233.224305205767</v>
      </c>
    </row>
    <row r="10" spans="1:33" ht="14.5">
      <c r="A10" s="4" t="s">
        <v>495</v>
      </c>
      <c r="B10" s="95">
        <f>'Manual Adjustment'!$B35</f>
        <v>46233.224305205767</v>
      </c>
      <c r="C10" s="95">
        <f t="shared" si="1"/>
        <v>46233.224305205767</v>
      </c>
      <c r="D10" s="95">
        <f t="shared" si="0"/>
        <v>46233.224305205767</v>
      </c>
      <c r="E10" s="95">
        <f t="shared" si="0"/>
        <v>46233.224305205767</v>
      </c>
      <c r="F10" s="95">
        <f t="shared" si="0"/>
        <v>46233.224305205767</v>
      </c>
      <c r="G10" s="95">
        <f t="shared" si="0"/>
        <v>46233.224305205767</v>
      </c>
      <c r="H10" s="95">
        <f t="shared" si="0"/>
        <v>46233.224305205767</v>
      </c>
      <c r="I10" s="95">
        <f t="shared" si="0"/>
        <v>46233.224305205767</v>
      </c>
      <c r="J10" s="95">
        <f t="shared" si="0"/>
        <v>46233.224305205767</v>
      </c>
      <c r="K10" s="95">
        <f t="shared" si="0"/>
        <v>46233.224305205767</v>
      </c>
      <c r="L10" s="95">
        <f t="shared" si="0"/>
        <v>46233.224305205767</v>
      </c>
      <c r="M10" s="95">
        <f t="shared" si="0"/>
        <v>46233.224305205767</v>
      </c>
      <c r="N10" s="95">
        <f t="shared" si="0"/>
        <v>46233.224305205767</v>
      </c>
      <c r="O10" s="95">
        <f t="shared" si="0"/>
        <v>46233.224305205767</v>
      </c>
      <c r="P10" s="95">
        <f t="shared" si="0"/>
        <v>46233.224305205767</v>
      </c>
      <c r="Q10" s="95">
        <f t="shared" si="0"/>
        <v>46233.224305205767</v>
      </c>
      <c r="R10" s="95">
        <f t="shared" si="0"/>
        <v>46233.224305205767</v>
      </c>
      <c r="S10" s="95">
        <f t="shared" si="0"/>
        <v>46233.224305205767</v>
      </c>
      <c r="T10" s="95">
        <f t="shared" si="0"/>
        <v>46233.224305205767</v>
      </c>
      <c r="U10" s="95">
        <f t="shared" si="0"/>
        <v>46233.224305205767</v>
      </c>
      <c r="V10" s="95">
        <f t="shared" si="0"/>
        <v>46233.224305205767</v>
      </c>
      <c r="W10" s="95">
        <f t="shared" si="0"/>
        <v>46233.224305205767</v>
      </c>
      <c r="X10" s="95">
        <f t="shared" si="0"/>
        <v>46233.224305205767</v>
      </c>
      <c r="Y10" s="95">
        <f t="shared" si="0"/>
        <v>46233.224305205767</v>
      </c>
      <c r="Z10" s="95">
        <f t="shared" si="0"/>
        <v>46233.224305205767</v>
      </c>
      <c r="AA10" s="95">
        <f t="shared" si="0"/>
        <v>46233.224305205767</v>
      </c>
      <c r="AB10" s="95">
        <f t="shared" si="0"/>
        <v>46233.224305205767</v>
      </c>
      <c r="AC10" s="95">
        <f t="shared" si="0"/>
        <v>46233.224305205767</v>
      </c>
      <c r="AD10" s="95">
        <f t="shared" si="0"/>
        <v>46233.224305205767</v>
      </c>
      <c r="AE10" s="95">
        <f t="shared" si="0"/>
        <v>46233.224305205767</v>
      </c>
      <c r="AF10" s="95">
        <f t="shared" si="0"/>
        <v>46233.224305205767</v>
      </c>
      <c r="AG10" s="95">
        <f t="shared" si="0"/>
        <v>46233.224305205767</v>
      </c>
    </row>
    <row r="11" spans="1:33" ht="14.5">
      <c r="A11" s="4" t="s">
        <v>496</v>
      </c>
      <c r="B11" s="95">
        <f>'Manual Adjustment'!$B36</f>
        <v>30591.519005688133</v>
      </c>
      <c r="C11" s="95">
        <f t="shared" si="1"/>
        <v>30591.519005688133</v>
      </c>
      <c r="D11" s="95">
        <f t="shared" ref="D11:AG17" si="2">C11</f>
        <v>30591.519005688133</v>
      </c>
      <c r="E11" s="95">
        <f t="shared" si="2"/>
        <v>30591.519005688133</v>
      </c>
      <c r="F11" s="95">
        <f t="shared" si="2"/>
        <v>30591.519005688133</v>
      </c>
      <c r="G11" s="95">
        <f t="shared" si="2"/>
        <v>30591.519005688133</v>
      </c>
      <c r="H11" s="95">
        <f t="shared" si="2"/>
        <v>30591.519005688133</v>
      </c>
      <c r="I11" s="95">
        <f t="shared" si="2"/>
        <v>30591.519005688133</v>
      </c>
      <c r="J11" s="95">
        <f t="shared" si="2"/>
        <v>30591.519005688133</v>
      </c>
      <c r="K11" s="95">
        <f t="shared" si="2"/>
        <v>30591.519005688133</v>
      </c>
      <c r="L11" s="95">
        <f t="shared" si="2"/>
        <v>30591.519005688133</v>
      </c>
      <c r="M11" s="95">
        <f t="shared" si="2"/>
        <v>30591.519005688133</v>
      </c>
      <c r="N11" s="95">
        <f t="shared" si="2"/>
        <v>30591.519005688133</v>
      </c>
      <c r="O11" s="95">
        <f t="shared" si="2"/>
        <v>30591.519005688133</v>
      </c>
      <c r="P11" s="95">
        <f t="shared" si="2"/>
        <v>30591.519005688133</v>
      </c>
      <c r="Q11" s="95">
        <f t="shared" si="2"/>
        <v>30591.519005688133</v>
      </c>
      <c r="R11" s="95">
        <f t="shared" si="2"/>
        <v>30591.519005688133</v>
      </c>
      <c r="S11" s="95">
        <f t="shared" si="2"/>
        <v>30591.519005688133</v>
      </c>
      <c r="T11" s="95">
        <f t="shared" si="2"/>
        <v>30591.519005688133</v>
      </c>
      <c r="U11" s="95">
        <f t="shared" si="2"/>
        <v>30591.519005688133</v>
      </c>
      <c r="V11" s="95">
        <f t="shared" si="2"/>
        <v>30591.519005688133</v>
      </c>
      <c r="W11" s="95">
        <f t="shared" si="2"/>
        <v>30591.519005688133</v>
      </c>
      <c r="X11" s="95">
        <f t="shared" si="2"/>
        <v>30591.519005688133</v>
      </c>
      <c r="Y11" s="95">
        <f t="shared" si="2"/>
        <v>30591.519005688133</v>
      </c>
      <c r="Z11" s="95">
        <f t="shared" si="2"/>
        <v>30591.519005688133</v>
      </c>
      <c r="AA11" s="95">
        <f t="shared" si="2"/>
        <v>30591.519005688133</v>
      </c>
      <c r="AB11" s="95">
        <f t="shared" si="2"/>
        <v>30591.519005688133</v>
      </c>
      <c r="AC11" s="95">
        <f t="shared" si="2"/>
        <v>30591.519005688133</v>
      </c>
      <c r="AD11" s="95">
        <f t="shared" si="2"/>
        <v>30591.519005688133</v>
      </c>
      <c r="AE11" s="95">
        <f t="shared" si="2"/>
        <v>30591.519005688133</v>
      </c>
      <c r="AF11" s="95">
        <f t="shared" si="2"/>
        <v>30591.519005688133</v>
      </c>
      <c r="AG11" s="95">
        <f t="shared" si="2"/>
        <v>30591.519005688133</v>
      </c>
    </row>
    <row r="12" spans="1:33" ht="14.5">
      <c r="A12" s="4" t="s">
        <v>497</v>
      </c>
      <c r="B12" s="95">
        <f>'Manual Adjustment'!$B37</f>
        <v>7581.5275115275062</v>
      </c>
      <c r="C12" s="95">
        <f t="shared" si="1"/>
        <v>7581.5275115275062</v>
      </c>
      <c r="D12" s="95">
        <f t="shared" si="2"/>
        <v>7581.5275115275062</v>
      </c>
      <c r="E12" s="95">
        <f t="shared" si="2"/>
        <v>7581.5275115275062</v>
      </c>
      <c r="F12" s="95">
        <f t="shared" si="2"/>
        <v>7581.5275115275062</v>
      </c>
      <c r="G12" s="95">
        <f t="shared" si="2"/>
        <v>7581.5275115275062</v>
      </c>
      <c r="H12" s="95">
        <f t="shared" si="2"/>
        <v>7581.5275115275062</v>
      </c>
      <c r="I12" s="95">
        <f t="shared" si="2"/>
        <v>7581.5275115275062</v>
      </c>
      <c r="J12" s="95">
        <f t="shared" si="2"/>
        <v>7581.5275115275062</v>
      </c>
      <c r="K12" s="95">
        <f t="shared" si="2"/>
        <v>7581.5275115275062</v>
      </c>
      <c r="L12" s="95">
        <f t="shared" si="2"/>
        <v>7581.5275115275062</v>
      </c>
      <c r="M12" s="95">
        <f t="shared" si="2"/>
        <v>7581.5275115275062</v>
      </c>
      <c r="N12" s="95">
        <f t="shared" si="2"/>
        <v>7581.5275115275062</v>
      </c>
      <c r="O12" s="95">
        <f t="shared" si="2"/>
        <v>7581.5275115275062</v>
      </c>
      <c r="P12" s="95">
        <f t="shared" si="2"/>
        <v>7581.5275115275062</v>
      </c>
      <c r="Q12" s="95">
        <f t="shared" si="2"/>
        <v>7581.5275115275062</v>
      </c>
      <c r="R12" s="95">
        <f t="shared" si="2"/>
        <v>7581.5275115275062</v>
      </c>
      <c r="S12" s="95">
        <f t="shared" si="2"/>
        <v>7581.5275115275062</v>
      </c>
      <c r="T12" s="95">
        <f t="shared" si="2"/>
        <v>7581.5275115275062</v>
      </c>
      <c r="U12" s="95">
        <f t="shared" si="2"/>
        <v>7581.5275115275062</v>
      </c>
      <c r="V12" s="95">
        <f t="shared" si="2"/>
        <v>7581.5275115275062</v>
      </c>
      <c r="W12" s="95">
        <f t="shared" si="2"/>
        <v>7581.5275115275062</v>
      </c>
      <c r="X12" s="95">
        <f t="shared" si="2"/>
        <v>7581.5275115275062</v>
      </c>
      <c r="Y12" s="95">
        <f t="shared" si="2"/>
        <v>7581.5275115275062</v>
      </c>
      <c r="Z12" s="95">
        <f t="shared" si="2"/>
        <v>7581.5275115275062</v>
      </c>
      <c r="AA12" s="95">
        <f t="shared" si="2"/>
        <v>7581.5275115275062</v>
      </c>
      <c r="AB12" s="95">
        <f t="shared" si="2"/>
        <v>7581.5275115275062</v>
      </c>
      <c r="AC12" s="95">
        <f t="shared" si="2"/>
        <v>7581.5275115275062</v>
      </c>
      <c r="AD12" s="95">
        <f t="shared" si="2"/>
        <v>7581.5275115275062</v>
      </c>
      <c r="AE12" s="95">
        <f t="shared" si="2"/>
        <v>7581.5275115275062</v>
      </c>
      <c r="AF12" s="95">
        <f t="shared" si="2"/>
        <v>7581.5275115275062</v>
      </c>
      <c r="AG12" s="95">
        <f t="shared" si="2"/>
        <v>7581.5275115275062</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6022.5386188501043</v>
      </c>
      <c r="C15" s="95">
        <f t="shared" si="1"/>
        <v>6022.5386188501043</v>
      </c>
      <c r="D15" s="95">
        <f t="shared" si="2"/>
        <v>6022.5386188501043</v>
      </c>
      <c r="E15" s="95">
        <f t="shared" si="2"/>
        <v>6022.5386188501043</v>
      </c>
      <c r="F15" s="95">
        <f t="shared" si="2"/>
        <v>6022.5386188501043</v>
      </c>
      <c r="G15" s="95">
        <f t="shared" si="2"/>
        <v>6022.5386188501043</v>
      </c>
      <c r="H15" s="95">
        <f t="shared" si="2"/>
        <v>6022.5386188501043</v>
      </c>
      <c r="I15" s="95">
        <f t="shared" si="2"/>
        <v>6022.5386188501043</v>
      </c>
      <c r="J15" s="95">
        <f t="shared" si="2"/>
        <v>6022.5386188501043</v>
      </c>
      <c r="K15" s="95">
        <f t="shared" si="2"/>
        <v>6022.5386188501043</v>
      </c>
      <c r="L15" s="95">
        <f t="shared" si="2"/>
        <v>6022.5386188501043</v>
      </c>
      <c r="M15" s="95">
        <f t="shared" si="2"/>
        <v>6022.5386188501043</v>
      </c>
      <c r="N15" s="95">
        <f t="shared" si="2"/>
        <v>6022.5386188501043</v>
      </c>
      <c r="O15" s="95">
        <f t="shared" si="2"/>
        <v>6022.5386188501043</v>
      </c>
      <c r="P15" s="95">
        <f t="shared" si="2"/>
        <v>6022.5386188501043</v>
      </c>
      <c r="Q15" s="95">
        <f t="shared" si="2"/>
        <v>6022.5386188501043</v>
      </c>
      <c r="R15" s="95">
        <f t="shared" si="2"/>
        <v>6022.5386188501043</v>
      </c>
      <c r="S15" s="95">
        <f t="shared" si="2"/>
        <v>6022.5386188501043</v>
      </c>
      <c r="T15" s="95">
        <f t="shared" si="2"/>
        <v>6022.5386188501043</v>
      </c>
      <c r="U15" s="95">
        <f t="shared" si="2"/>
        <v>6022.5386188501043</v>
      </c>
      <c r="V15" s="95">
        <f t="shared" si="2"/>
        <v>6022.5386188501043</v>
      </c>
      <c r="W15" s="95">
        <f t="shared" si="2"/>
        <v>6022.5386188501043</v>
      </c>
      <c r="X15" s="95">
        <f t="shared" si="2"/>
        <v>6022.5386188501043</v>
      </c>
      <c r="Y15" s="95">
        <f t="shared" si="2"/>
        <v>6022.5386188501043</v>
      </c>
      <c r="Z15" s="95">
        <f t="shared" si="2"/>
        <v>6022.5386188501043</v>
      </c>
      <c r="AA15" s="95">
        <f t="shared" si="2"/>
        <v>6022.5386188501043</v>
      </c>
      <c r="AB15" s="95">
        <f t="shared" si="2"/>
        <v>6022.5386188501043</v>
      </c>
      <c r="AC15" s="95">
        <f t="shared" si="2"/>
        <v>6022.5386188501043</v>
      </c>
      <c r="AD15" s="95">
        <f t="shared" si="2"/>
        <v>6022.5386188501043</v>
      </c>
      <c r="AE15" s="95">
        <f t="shared" si="2"/>
        <v>6022.5386188501043</v>
      </c>
      <c r="AF15" s="95">
        <f t="shared" si="2"/>
        <v>6022.5386188501043</v>
      </c>
      <c r="AG15" s="95">
        <f t="shared" si="2"/>
        <v>6022.5386188501043</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45.233900766667062</v>
      </c>
      <c r="C2" s="66">
        <f>SUMIFS('State Generation Costs Calcs'!C105:C155,'State Generation Costs Calcs'!$A$105:$A$155,About!$B$2)*About!$A$52</f>
        <v>42.979958964377794</v>
      </c>
      <c r="D2" s="66">
        <f>SUMIFS('State Generation Costs Calcs'!D105:D155,'State Generation Costs Calcs'!$A$105:$A$155,About!$B$2)*About!$A$52</f>
        <v>42.592320465637464</v>
      </c>
      <c r="E2" s="66">
        <f>SUMIFS('State Generation Costs Calcs'!E105:E155,'State Generation Costs Calcs'!$A$105:$A$155,About!$B$2)*About!$A$52</f>
        <v>41.974932323508398</v>
      </c>
      <c r="F2" s="66">
        <f>SUMIFS('State Generation Costs Calcs'!F105:F155,'State Generation Costs Calcs'!$A$105:$A$155,About!$B$2)*About!$A$52</f>
        <v>41.434010448961139</v>
      </c>
      <c r="G2" s="66">
        <f>SUMIFS('State Generation Costs Calcs'!G105:G155,'State Generation Costs Calcs'!$A$105:$A$155,About!$B$2)*About!$A$52</f>
        <v>41.505261513746568</v>
      </c>
      <c r="H2" s="66">
        <f>SUMIFS('State Generation Costs Calcs'!H105:H155,'State Generation Costs Calcs'!$A$105:$A$155,About!$B$2)*About!$A$52</f>
        <v>41.858630112277211</v>
      </c>
      <c r="I2" s="66">
        <f>SUMIFS('State Generation Costs Calcs'!I105:I155,'State Generation Costs Calcs'!$A$105:$A$155,About!$B$2)*About!$A$52</f>
        <v>42.167782939005349</v>
      </c>
      <c r="J2" s="66">
        <f>SUMIFS('State Generation Costs Calcs'!J105:J155,'State Generation Costs Calcs'!$A$105:$A$155,About!$B$2)*About!$A$52</f>
        <v>42.269701680081482</v>
      </c>
      <c r="K2" s="66">
        <f>SUMIFS('State Generation Costs Calcs'!K105:K155,'State Generation Costs Calcs'!$A$105:$A$155,About!$B$2)*About!$A$52</f>
        <v>41.695890874815461</v>
      </c>
      <c r="L2" s="66">
        <f>SUMIFS('State Generation Costs Calcs'!L105:L155,'State Generation Costs Calcs'!$A$105:$A$155,About!$B$2)*About!$A$52</f>
        <v>41.070068485831854</v>
      </c>
      <c r="M2" s="66">
        <f>SUMIFS('State Generation Costs Calcs'!M105:M155,'State Generation Costs Calcs'!$A$105:$A$155,About!$B$2)*About!$A$52</f>
        <v>40.602818389068496</v>
      </c>
      <c r="N2" s="66">
        <f>SUMIFS('State Generation Costs Calcs'!N105:N155,'State Generation Costs Calcs'!$A$105:$A$155,About!$B$2)*About!$A$52</f>
        <v>39.962022396257204</v>
      </c>
      <c r="O2" s="66">
        <f>SUMIFS('State Generation Costs Calcs'!O105:O155,'State Generation Costs Calcs'!$A$105:$A$155,About!$B$2)*About!$A$52</f>
        <v>39.357746608682866</v>
      </c>
      <c r="P2" s="66">
        <f>SUMIFS('State Generation Costs Calcs'!P105:P155,'State Generation Costs Calcs'!$A$105:$A$155,About!$B$2)*About!$A$52</f>
        <v>39.363072819136548</v>
      </c>
      <c r="Q2" s="66">
        <f>SUMIFS('State Generation Costs Calcs'!Q105:Q155,'State Generation Costs Calcs'!$A$105:$A$155,About!$B$2)*About!$A$52</f>
        <v>39.182451338116344</v>
      </c>
      <c r="R2" s="66">
        <f>SUMIFS('State Generation Costs Calcs'!R105:R155,'State Generation Costs Calcs'!$A$105:$A$155,About!$B$2)*About!$A$52</f>
        <v>38.57735710319978</v>
      </c>
      <c r="S2" s="66">
        <f>SUMIFS('State Generation Costs Calcs'!S105:S155,'State Generation Costs Calcs'!$A$105:$A$155,About!$B$2)*About!$A$52</f>
        <v>38.253047914701021</v>
      </c>
      <c r="T2" s="66">
        <f>SUMIFS('State Generation Costs Calcs'!T105:T155,'State Generation Costs Calcs'!$A$105:$A$155,About!$B$2)*About!$A$52</f>
        <v>37.938669318946566</v>
      </c>
      <c r="U2" s="66">
        <f>SUMIFS('State Generation Costs Calcs'!U105:U155,'State Generation Costs Calcs'!$A$105:$A$155,About!$B$2)*About!$A$52</f>
        <v>38.000080249587704</v>
      </c>
      <c r="V2" s="66">
        <f>SUMIFS('State Generation Costs Calcs'!V105:V155,'State Generation Costs Calcs'!$A$105:$A$155,About!$B$2)*About!$A$52</f>
        <v>37.72138154068427</v>
      </c>
      <c r="W2" s="66">
        <f>SUMIFS('State Generation Costs Calcs'!W105:W155,'State Generation Costs Calcs'!$A$105:$A$155,About!$B$2)*About!$A$52</f>
        <v>37.236669668893285</v>
      </c>
      <c r="X2" s="66">
        <f>SUMIFS('State Generation Costs Calcs'!X105:X155,'State Generation Costs Calcs'!$A$105:$A$155,About!$B$2)*About!$A$52</f>
        <v>37.00466040607354</v>
      </c>
      <c r="Y2" s="66">
        <f>SUMIFS('State Generation Costs Calcs'!Y105:Y155,'State Generation Costs Calcs'!$A$105:$A$155,About!$B$2)*About!$A$52</f>
        <v>36.768531746047692</v>
      </c>
      <c r="Z2" s="66">
        <f>SUMIFS('State Generation Costs Calcs'!Z105:Z155,'State Generation Costs Calcs'!$A$105:$A$155,About!$B$2)*About!$A$52</f>
        <v>36.512991241509695</v>
      </c>
      <c r="AA2" s="66">
        <f>SUMIFS('State Generation Costs Calcs'!AA105:AA155,'State Generation Costs Calcs'!$A$105:$A$155,About!$B$2)*About!$A$52</f>
        <v>36.478866393494414</v>
      </c>
      <c r="AB2" s="66">
        <f>SUMIFS('State Generation Costs Calcs'!AB105:AB155,'State Generation Costs Calcs'!$A$105:$A$155,About!$B$2)*About!$A$52</f>
        <v>36.319532576158132</v>
      </c>
      <c r="AC2" s="66">
        <f>SUMIFS('State Generation Costs Calcs'!AC105:AC155,'State Generation Costs Calcs'!$A$105:$A$155,About!$B$2)*About!$A$52</f>
        <v>36.143974302314625</v>
      </c>
      <c r="AD2" s="66">
        <f>SUMIFS('State Generation Costs Calcs'!AD105:AD155,'State Generation Costs Calcs'!$A$105:$A$155,About!$B$2)*About!$A$52</f>
        <v>36.260474771963949</v>
      </c>
      <c r="AE2" s="66">
        <f>SUMIFS('State Generation Costs Calcs'!AE105:AE155,'State Generation Costs Calcs'!$A$105:$A$155,About!$B$2)*About!$A$52</f>
        <v>36.193686642876379</v>
      </c>
      <c r="AF2" s="66">
        <f>SUMIFS('State Generation Costs Calcs'!AF105:AF155,'State Generation Costs Calcs'!$A$105:$A$155,About!$B$2)*About!$A$52</f>
        <v>36.081895662465364</v>
      </c>
      <c r="AG2" s="66">
        <f>SUMIFS('State Generation Costs Calcs'!AG105:AG155,'State Generation Costs Calcs'!$A$105:$A$155,About!$B$2)*About!$A$52</f>
        <v>36.119011921699929</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45.233900766667062</v>
      </c>
      <c r="C2" s="67">
        <f>SUMIFS('State Generation Costs Calcs'!C105:C155,'State Generation Costs Calcs'!$A$105:$A$155,About!$B$2)*About!$A$52</f>
        <v>42.979958964377794</v>
      </c>
      <c r="D2" s="67">
        <f>SUMIFS('State Generation Costs Calcs'!D105:D155,'State Generation Costs Calcs'!$A$105:$A$155,About!$B$2)*About!$A$52</f>
        <v>42.592320465637464</v>
      </c>
      <c r="E2" s="67">
        <f>SUMIFS('State Generation Costs Calcs'!E105:E155,'State Generation Costs Calcs'!$A$105:$A$155,About!$B$2)*About!$A$52</f>
        <v>41.974932323508398</v>
      </c>
      <c r="F2" s="67">
        <f>SUMIFS('State Generation Costs Calcs'!F105:F155,'State Generation Costs Calcs'!$A$105:$A$155,About!$B$2)*About!$A$52</f>
        <v>41.434010448961139</v>
      </c>
      <c r="G2" s="67">
        <f>SUMIFS('State Generation Costs Calcs'!G105:G155,'State Generation Costs Calcs'!$A$105:$A$155,About!$B$2)*About!$A$52</f>
        <v>41.505261513746568</v>
      </c>
      <c r="H2" s="67">
        <f>SUMIFS('State Generation Costs Calcs'!H105:H155,'State Generation Costs Calcs'!$A$105:$A$155,About!$B$2)*About!$A$52</f>
        <v>41.858630112277211</v>
      </c>
      <c r="I2" s="67">
        <f>SUMIFS('State Generation Costs Calcs'!I105:I155,'State Generation Costs Calcs'!$A$105:$A$155,About!$B$2)*About!$A$52</f>
        <v>42.167782939005349</v>
      </c>
      <c r="J2" s="67">
        <f>SUMIFS('State Generation Costs Calcs'!J105:J155,'State Generation Costs Calcs'!$A$105:$A$155,About!$B$2)*About!$A$52</f>
        <v>42.269701680081482</v>
      </c>
      <c r="K2" s="67">
        <f>SUMIFS('State Generation Costs Calcs'!K105:K155,'State Generation Costs Calcs'!$A$105:$A$155,About!$B$2)*About!$A$52</f>
        <v>41.695890874815461</v>
      </c>
      <c r="L2" s="67">
        <f>SUMIFS('State Generation Costs Calcs'!L105:L155,'State Generation Costs Calcs'!$A$105:$A$155,About!$B$2)*About!$A$52</f>
        <v>41.070068485831854</v>
      </c>
      <c r="M2" s="67">
        <f>SUMIFS('State Generation Costs Calcs'!M105:M155,'State Generation Costs Calcs'!$A$105:$A$155,About!$B$2)*About!$A$52</f>
        <v>40.602818389068496</v>
      </c>
      <c r="N2" s="67">
        <f>SUMIFS('State Generation Costs Calcs'!N105:N155,'State Generation Costs Calcs'!$A$105:$A$155,About!$B$2)*About!$A$52</f>
        <v>39.962022396257204</v>
      </c>
      <c r="O2" s="67">
        <f>SUMIFS('State Generation Costs Calcs'!O105:O155,'State Generation Costs Calcs'!$A$105:$A$155,About!$B$2)*About!$A$52</f>
        <v>39.357746608682866</v>
      </c>
      <c r="P2" s="67">
        <f>SUMIFS('State Generation Costs Calcs'!P105:P155,'State Generation Costs Calcs'!$A$105:$A$155,About!$B$2)*About!$A$52</f>
        <v>39.363072819136548</v>
      </c>
      <c r="Q2" s="67">
        <f>SUMIFS('State Generation Costs Calcs'!Q105:Q155,'State Generation Costs Calcs'!$A$105:$A$155,About!$B$2)*About!$A$52</f>
        <v>39.182451338116344</v>
      </c>
      <c r="R2" s="67">
        <f>SUMIFS('State Generation Costs Calcs'!R105:R155,'State Generation Costs Calcs'!$A$105:$A$155,About!$B$2)*About!$A$52</f>
        <v>38.57735710319978</v>
      </c>
      <c r="S2" s="67">
        <f>SUMIFS('State Generation Costs Calcs'!S105:S155,'State Generation Costs Calcs'!$A$105:$A$155,About!$B$2)*About!$A$52</f>
        <v>38.253047914701021</v>
      </c>
      <c r="T2" s="67">
        <f>SUMIFS('State Generation Costs Calcs'!T105:T155,'State Generation Costs Calcs'!$A$105:$A$155,About!$B$2)*About!$A$52</f>
        <v>37.938669318946566</v>
      </c>
      <c r="U2" s="67">
        <f>SUMIFS('State Generation Costs Calcs'!U105:U155,'State Generation Costs Calcs'!$A$105:$A$155,About!$B$2)*About!$A$52</f>
        <v>38.000080249587704</v>
      </c>
      <c r="V2" s="67">
        <f>SUMIFS('State Generation Costs Calcs'!V105:V155,'State Generation Costs Calcs'!$A$105:$A$155,About!$B$2)*About!$A$52</f>
        <v>37.72138154068427</v>
      </c>
      <c r="W2" s="67">
        <f>SUMIFS('State Generation Costs Calcs'!W105:W155,'State Generation Costs Calcs'!$A$105:$A$155,About!$B$2)*About!$A$52</f>
        <v>37.236669668893285</v>
      </c>
      <c r="X2" s="67">
        <f>SUMIFS('State Generation Costs Calcs'!X105:X155,'State Generation Costs Calcs'!$A$105:$A$155,About!$B$2)*About!$A$52</f>
        <v>37.00466040607354</v>
      </c>
      <c r="Y2" s="67">
        <f>SUMIFS('State Generation Costs Calcs'!Y105:Y155,'State Generation Costs Calcs'!$A$105:$A$155,About!$B$2)*About!$A$52</f>
        <v>36.768531746047692</v>
      </c>
      <c r="Z2" s="67">
        <f>SUMIFS('State Generation Costs Calcs'!Z105:Z155,'State Generation Costs Calcs'!$A$105:$A$155,About!$B$2)*About!$A$52</f>
        <v>36.512991241509695</v>
      </c>
      <c r="AA2" s="67">
        <f>SUMIFS('State Generation Costs Calcs'!AA105:AA155,'State Generation Costs Calcs'!$A$105:$A$155,About!$B$2)*About!$A$52</f>
        <v>36.478866393494414</v>
      </c>
      <c r="AB2" s="67">
        <f>SUMIFS('State Generation Costs Calcs'!AB105:AB155,'State Generation Costs Calcs'!$A$105:$A$155,About!$B$2)*About!$A$52</f>
        <v>36.319532576158132</v>
      </c>
      <c r="AC2" s="67">
        <f>SUMIFS('State Generation Costs Calcs'!AC105:AC155,'State Generation Costs Calcs'!$A$105:$A$155,About!$B$2)*About!$A$52</f>
        <v>36.143974302314625</v>
      </c>
      <c r="AD2" s="67">
        <f>SUMIFS('State Generation Costs Calcs'!AD105:AD155,'State Generation Costs Calcs'!$A$105:$A$155,About!$B$2)*About!$A$52</f>
        <v>36.260474771963949</v>
      </c>
      <c r="AE2" s="67">
        <f>SUMIFS('State Generation Costs Calcs'!AE105:AE155,'State Generation Costs Calcs'!$A$105:$A$155,About!$B$2)*About!$A$52</f>
        <v>36.193686642876379</v>
      </c>
      <c r="AF2" s="67">
        <f>SUMIFS('State Generation Costs Calcs'!AF105:AF155,'State Generation Costs Calcs'!$A$105:$A$155,About!$B$2)*About!$A$52</f>
        <v>36.081895662465364</v>
      </c>
      <c r="AG2" s="67">
        <f>SUMIFS('State Generation Costs Calcs'!AG105:AG155,'State Generation Costs Calcs'!$A$105:$A$155,About!$B$2)*About!$A$52</f>
        <v>36.119011921699929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2022-11-01T00:18:09Z</dcterms:modified>
</cp:coreProperties>
</file>