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helley\Dropbox (Energy Innovation)\PC (2)\Documents\GitHub_Repositories\eps-texas\"/>
    </mc:Choice>
  </mc:AlternateContent>
  <xr:revisionPtr revIDLastSave="0" documentId="13_ncr:1_{05AAA3F7-FEBE-40A2-B170-12AE652CF7B2}" xr6:coauthVersionLast="47" xr6:coauthVersionMax="47" xr10:uidLastSave="{00000000-0000-0000-0000-000000000000}"/>
  <bookViews>
    <workbookView xWindow="-120" yWindow="-16320" windowWidth="29040" windowHeight="15840"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2" i="1"/>
  <c r="I66" i="19" l="1"/>
  <c r="G42" i="19"/>
  <c r="I38" i="19"/>
  <c r="G30" i="19"/>
  <c r="G17" i="19"/>
  <c r="G15" i="19"/>
  <c r="G10" i="19"/>
  <c r="G13" i="19"/>
  <c r="F46" i="8"/>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B16" i="18"/>
  <c r="F80" i="8" s="1"/>
  <c r="B15" i="18"/>
  <c r="F117" i="8" s="1"/>
  <c r="B14" i="18"/>
  <c r="B8" i="18"/>
  <c r="F45" i="8" s="1"/>
  <c r="B7" i="18"/>
  <c r="F39" i="8" s="1"/>
  <c r="B5" i="18"/>
  <c r="F126" i="8" s="1"/>
  <c r="B3" i="18"/>
  <c r="F132" i="8" s="1"/>
  <c r="F97" i="8"/>
  <c r="F115" i="8"/>
  <c r="F98" i="8"/>
  <c r="F112" i="8"/>
  <c r="F101" i="8"/>
  <c r="F137" i="8"/>
  <c r="R518" i="1"/>
  <c r="Q518" i="1"/>
  <c r="O518" i="1"/>
  <c r="N518" i="1"/>
  <c r="M518" i="1"/>
  <c r="L518" i="1"/>
  <c r="J518" i="1"/>
  <c r="K518" i="1"/>
  <c r="C518" i="1"/>
  <c r="B518" i="1"/>
  <c r="A518"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B640" i="1"/>
  <c r="F152" i="8"/>
  <c r="F127" i="8"/>
  <c r="F57" i="8"/>
  <c r="F18" i="8"/>
  <c r="F38" i="8"/>
  <c r="F27" i="8"/>
  <c r="F32" i="8"/>
  <c r="F2" i="8"/>
  <c r="F73" i="8"/>
  <c r="F41" i="8"/>
  <c r="F129" i="8"/>
  <c r="F66" i="8"/>
  <c r="F130" i="8"/>
  <c r="F69" i="8"/>
  <c r="F64" i="8"/>
  <c r="F60" i="8"/>
  <c r="F51" i="8"/>
  <c r="F61" i="8"/>
  <c r="F54" i="8"/>
  <c r="F40" i="8"/>
  <c r="F103" i="8" l="1"/>
  <c r="F88" i="8"/>
  <c r="F102" i="8"/>
  <c r="F65" i="8"/>
  <c r="F139" i="8"/>
  <c r="F77"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tc={1AE72026-9641-4D3A-A80E-4D8AFDFAD504}</author>
    <author>tc={7DD721BB-CA7B-468D-AADC-E30DE22575A3}</author>
    <author>tc={55411FF3-60E8-46DB-8B55-8B145EA99AA2}</author>
    <author>tc={5E61A743-916A-4C67-A8E9-1698F3F14893}</author>
    <author>tc={73568627-A4BA-4E5A-9CCD-DFA2FD10EF80}</author>
    <author>tc={63F5890F-365B-4B0E-9138-D7AACD092C72}</author>
    <author>tc={E00B077B-3AA7-4225-B1EE-CCDD542CA2A9}</author>
    <author>tc={1E95E129-E027-4A03-84E7-26538CC18EA7}</author>
    <author>tc={7DCC6E61-7A7E-4A72-979B-2EB86BD1C2A1}</author>
    <author>tc={6B5199F2-8F2E-4282-B93C-02A85C05E396}</author>
    <author>tc={DECF6E1E-224B-4B00-906E-20205E72E143}</author>
    <author>tc={A8223660-8851-4537-ABE8-C39AF5F24705}</author>
    <author>tc={E349F04F-9141-4A50-98DE-FF4D80A0FA5A}</author>
  </authors>
  <commentList>
    <comment ref="D3" authorId="0" shapeId="0" xr:uid="{1AE72026-9641-4D3A-A80E-4D8AFDFAD504}">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1" authorId="1" shapeId="0" xr:uid="{7DD721BB-CA7B-468D-AADC-E30DE22575A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55411FF3-60E8-46DB-8B55-8B145EA99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3" shapeId="0" xr:uid="{5E61A743-916A-4C67-A8E9-1698F3F148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4" shapeId="0" xr:uid="{73568627-A4BA-4E5A-9CCD-DFA2FD10EF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5" shapeId="0" xr:uid="{63F5890F-365B-4B0E-9138-D7AACD092C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6" shapeId="0" xr:uid="{E00B077B-3AA7-4225-B1EE-CCDD542CA2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7" shapeId="0" xr:uid="{1E95E129-E027-4A03-84E7-26538CC18E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8" shapeId="0" xr:uid="{7DCC6E61-7A7E-4A72-979B-2EB86BD1C2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9" shapeId="0" xr:uid="{6B5199F2-8F2E-4282-B93C-02A85C05E3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0" shapeId="0" xr:uid="{DECF6E1E-224B-4B00-906E-20205E72E1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1" shapeId="0" xr:uid="{A8223660-8851-4537-ABE8-C39AF5F2470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2" shapeId="0" xr:uid="{E349F04F-9141-4A50-98DE-FF4D80A0FA5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<sst xmlns="http://schemas.openxmlformats.org/spreadsheetml/2006/main" count="12974" uniqueCount="3384">
  <si>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</si>
  <si>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</si>
  <si>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</si>
  <si>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</si>
  <si>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</si>
  <si>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</si>
  <si>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</si>
  <si>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</si>
  <si>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</si>
  <si>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</si>
  <si>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</si>
  <si>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</si>
  <si>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</si>
  <si>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</si>
  <si>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</si>
  <si>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</si>
  <si>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</si>
  <si>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</si>
  <si>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</si>
  <si>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</si>
  <si>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</si>
  <si>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</si>
  <si>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</si>
  <si>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</si>
  <si>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</si>
  <si>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</si>
  <si>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</si>
  <si>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</si>
  <si>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</si>
  <si>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</si>
  <si>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</si>
  <si>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</si>
  <si>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</si>
  <si>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</si>
  <si>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</si>
  <si>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</si>
  <si>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</si>
  <si>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</si>
  <si>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</si>
  <si>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</si>
  <si>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</si>
  <si>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</si>
  <si>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</si>
  <si>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</si>
  <si>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</si>
  <si>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</si>
  <si>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</si>
  <si>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</si>
  <si>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</si>
  <si>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</si>
  <si>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</si>
  <si>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</si>
  <si>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</si>
  <si>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</si>
  <si>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</si>
  <si>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</si>
  <si>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</si>
  <si>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</si>
  <si>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</si>
  <si>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</si>
  <si>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</si>
  <si>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</si>
  <si>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</si>
  <si>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</si>
  <si>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</si>
  <si>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</si>
  <si>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</si>
  <si>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</si>
  <si>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</si>
  <si>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</si>
  <si>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</si>
  <si>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</si>
  <si>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</si>
  <si>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</si>
  <si>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</si>
  <si>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</si>
  <si>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</si>
  <si>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</si>
  <si>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</si>
  <si>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</si>
  <si>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</si>
  <si>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</si>
  <si>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</si>
  <si>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</si>
  <si>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</si>
  <si>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</si>
  <si>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</si>
  <si>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</si>
  <si>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</si>
  <si>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</si>
  <si>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</si>
  <si>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</si>
  <si>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</si>
  <si>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</si>
  <si>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</si>
  <si>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</si>
  <si>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</si>
  <si>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</si>
  <si>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</si>
  <si>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</si>
  <si>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</si>
  <si>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</si>
  <si>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</si>
  <si>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</si>
  <si>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</si>
  <si>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</si>
  <si>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</si>
  <si>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</si>
  <si>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</si>
  <si>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</si>
  <si>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</si>
  <si>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</si>
  <si>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</si>
  <si>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</si>
  <si>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</si>
  <si>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</si>
  <si>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</si>
  <si>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</si>
  <si>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</si>
  <si>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</si>
  <si>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</si>
  <si>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</si>
  <si>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</si>
  <si>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</si>
  <si>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</si>
  <si>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</si>
  <si>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</si>
  <si>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</si>
  <si>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</si>
  <si>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</si>
  <si>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</si>
  <si>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</si>
  <si>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</si>
  <si>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</si>
  <si>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</si>
  <si>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</si>
  <si>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</si>
  <si>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</si>
  <si>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</si>
  <si>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</si>
  <si>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</si>
  <si>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</si>
  <si>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</si>
  <si>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</si>
  <si>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</si>
  <si>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</si>
  <si>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</si>
  <si>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</si>
  <si>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</si>
  <si>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</si>
  <si>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</si>
  <si>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</si>
  <si>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</si>
  <si>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</si>
  <si>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</si>
  <si>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</si>
  <si>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</si>
  <si>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</si>
  <si>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</si>
  <si>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</si>
  <si>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</si>
  <si>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</si>
  <si>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</si>
  <si>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</si>
  <si>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</si>
  <si>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</si>
  <si>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</si>
  <si>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</si>
  <si>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</si>
  <si>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</si>
  <si>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</si>
  <si>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</si>
  <si>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</si>
  <si>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</si>
  <si>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</si>
  <si>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</si>
  <si>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</si>
  <si>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</si>
  <si>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</si>
  <si>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</si>
  <si>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</si>
  <si>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</si>
  <si>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</si>
  <si>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</si>
  <si>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</si>
  <si>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</si>
  <si>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</si>
  <si>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</si>
  <si>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</si>
  <si>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</si>
  <si>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</si>
  <si>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</si>
  <si>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</si>
  <si>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</si>
  <si>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</si>
  <si>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</si>
  <si>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</si>
  <si>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</si>
  <si>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</si>
  <si>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</si>
  <si>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</si>
  <si>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</si>
  <si>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</si>
  <si>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</si>
  <si>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</si>
  <si>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</si>
  <si>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</si>
  <si>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</si>
  <si>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</si>
  <si>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</si>
  <si>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</si>
  <si>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</si>
  <si>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</si>
  <si>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</si>
  <si>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</si>
  <si>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</si>
  <si>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</si>
  <si>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</si>
  <si>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</si>
  <si>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</si>
  <si>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</si>
  <si>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</si>
  <si>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</si>
  <si>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</si>
  <si>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</si>
  <si>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</si>
  <si>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</si>
  <si>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</si>
  <si>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</si>
  <si>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</si>
  <si>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</si>
  <si>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</si>
  <si>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</si>
  <si>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</si>
  <si>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</si>
  <si>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</si>
  <si>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</si>
  <si>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</si>
  <si>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</si>
  <si>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</si>
  <si>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</si>
  <si>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</si>
  <si>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</si>
  <si>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</si>
  <si>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</si>
  <si>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</si>
  <si>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</si>
  <si>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</si>
  <si>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</si>
  <si>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</si>
  <si>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</si>
  <si>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</si>
  <si>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</si>
  <si>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</si>
  <si>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</si>
  <si>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</si>
  <si>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</si>
  <si>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</si>
  <si>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</si>
  <si>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</si>
  <si>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</si>
  <si>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</si>
  <si>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</si>
  <si>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</si>
  <si>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</si>
  <si>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</si>
  <si>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</si>
  <si>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</si>
  <si>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</si>
  <si>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</si>
  <si>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</si>
  <si>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</si>
  <si>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</si>
  <si>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</si>
  <si>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</si>
  <si>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</si>
  <si>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</si>
  <si>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</si>
  <si>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</si>
  <si>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</si>
  <si>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</si>
  <si>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</si>
  <si>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</si>
  <si>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</si>
  <si>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</si>
  <si>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</si>
  <si>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</si>
  <si>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</si>
  <si>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</si>
  <si>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</si>
  <si>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</si>
  <si>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</si>
  <si>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</si>
  <si>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</si>
  <si>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</si>
  <si>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</si>
  <si>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</si>
  <si>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</si>
  <si>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</si>
  <si>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</si>
  <si>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</si>
  <si>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</si>
  <si>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</si>
  <si>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</si>
  <si>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</si>
  <si>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</si>
  <si>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</si>
  <si>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</si>
  <si>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</si>
  <si>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</si>
  <si>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</si>
  <si>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</si>
  <si>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</si>
  <si>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</si>
  <si>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</si>
  <si>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</si>
  <si>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</si>
  <si>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</si>
  <si>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</si>
  <si>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</si>
  <si>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</si>
  <si>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</si>
  <si>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</si>
  <si>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</si>
  <si>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</si>
  <si>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</si>
  <si>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</si>
  <si>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</si>
  <si>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</si>
  <si>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</si>
  <si>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</si>
  <si>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</si>
  <si>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</si>
  <si>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</si>
  <si>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</si>
  <si>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</si>
  <si>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</si>
  <si>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</si>
  <si>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</si>
  <si>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</si>
  <si>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</si>
  <si>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</si>
  <si>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</si>
  <si>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</si>
  <si>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</si>
  <si>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</si>
  <si>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</si>
  <si>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</si>
  <si>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</si>
  <si>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</si>
  <si>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</si>
  <si>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</si>
  <si>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</si>
  <si>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</si>
  <si>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</si>
  <si>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</si>
  <si>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</si>
  <si>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</si>
  <si>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</si>
  <si>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</si>
  <si>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</si>
  <si>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</si>
  <si>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</si>
  <si>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</si>
  <si>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</si>
  <si>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</si>
  <si>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</si>
  <si>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</si>
  <si>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</si>
  <si>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</si>
  <si>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</si>
  <si>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</si>
  <si>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</si>
  <si>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</si>
  <si>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</si>
  <si>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</si>
  <si>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</si>
  <si>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</si>
  <si>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</si>
  <si>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</si>
  <si>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</si>
  <si>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</si>
  <si>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</si>
  <si>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</si>
  <si>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</si>
  <si>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</si>
  <si>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</si>
  <si>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</si>
  <si>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</si>
  <si>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</si>
  <si>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</si>
  <si>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</si>
  <si>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</si>
  <si>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</si>
  <si>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</si>
  <si>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</si>
  <si>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</si>
  <si>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</si>
  <si>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</si>
  <si>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</si>
  <si>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</si>
  <si>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</si>
  <si>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</si>
  <si>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</si>
  <si>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</si>
  <si>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</si>
  <si>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</si>
  <si>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</si>
  <si>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</si>
  <si>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</si>
  <si>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</si>
  <si>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</si>
  <si>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</si>
  <si>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</si>
  <si>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</si>
  <si>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</si>
  <si>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</si>
  <si>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</si>
  <si>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</si>
  <si>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</si>
  <si>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</si>
  <si>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</si>
  <si>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</si>
  <si>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</si>
  <si>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</si>
  <si>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</si>
  <si>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</si>
  <si>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</si>
  <si>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</si>
  <si>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</si>
  <si>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</si>
  <si>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</si>
  <si>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</si>
  <si>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</si>
  <si>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</si>
  <si>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</si>
  <si>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</si>
  <si>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</si>
  <si>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</si>
  <si>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</si>
  <si>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</si>
  <si>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</si>
  <si>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</si>
  <si>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</si>
  <si>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</si>
  <si>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</si>
  <si>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</si>
  <si>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</si>
  <si>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</si>
  <si>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</si>
  <si>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</si>
  <si>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</si>
  <si>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</si>
  <si>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</si>
  <si>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</si>
  <si>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</si>
  <si>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</si>
  <si>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</si>
  <si>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</si>
  <si>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</si>
  <si>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</si>
  <si>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</si>
  <si>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</si>
  <si>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</si>
  <si>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</si>
  <si>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</si>
  <si>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</si>
  <si>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</si>
  <si>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</si>
  <si>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</si>
  <si>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</si>
  <si>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</si>
  <si>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</si>
  <si>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</si>
  <si>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</si>
  <si>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</si>
  <si>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</si>
  <si>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</si>
  <si>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</si>
  <si>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</si>
  <si>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</si>
  <si>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</si>
  <si>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</si>
  <si>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</si>
  <si>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</si>
  <si>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</si>
  <si>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</si>
  <si>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</si>
  <si>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</si>
  <si>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</si>
  <si>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</si>
  <si>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</si>
  <si>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</si>
  <si>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</si>
  <si>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</si>
  <si>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</si>
  <si>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</si>
  <si>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</si>
  <si>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</si>
  <si>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</si>
  <si>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</si>
  <si>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</si>
  <si>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</si>
  <si>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</si>
  <si>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</si>
  <si>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</si>
  <si>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</si>
  <si>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</si>
  <si>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</si>
  <si>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</si>
  <si>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</si>
  <si>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</si>
  <si>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</si>
  <si>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</si>
  <si>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</si>
  <si>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</si>
  <si>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</si>
  <si>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</si>
  <si>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</si>
  <si>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</si>
  <si>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</si>
  <si>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</si>
  <si>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</si>
  <si>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</si>
  <si>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</si>
  <si>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</si>
  <si>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</si>
  <si>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</si>
  <si>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</si>
  <si>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</si>
  <si>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</si>
  <si>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</si>
  <si>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</si>
  <si>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</si>
  <si>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</si>
  <si>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</si>
  <si>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</si>
  <si>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</si>
  <si>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</si>
  <si>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</si>
  <si>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</si>
  <si>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</si>
  <si>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</si>
  <si>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</si>
  <si>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</si>
  <si>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</si>
  <si>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</si>
  <si>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</si>
  <si>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</si>
  <si>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</si>
  <si>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</si>
  <si>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</si>
  <si>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</si>
  <si>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</si>
  <si>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</si>
  <si>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</si>
  <si>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</si>
  <si>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</si>
  <si>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</si>
  <si>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</si>
  <si>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</si>
  <si>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</si>
  <si>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</si>
  <si>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</si>
  <si>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</si>
  <si>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</si>
  <si>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</si>
  <si>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</si>
  <si>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</si>
  <si>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</si>
  <si>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</si>
  <si>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</si>
  <si>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</si>
  <si>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</si>
  <si>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</si>
  <si>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</si>
  <si>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</si>
  <si>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</si>
  <si>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</si>
  <si>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</si>
  <si>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</si>
  <si>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</si>
  <si>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</si>
  <si>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</si>
  <si>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</si>
  <si>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</si>
  <si>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</si>
  <si>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</si>
  <si>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</si>
  <si>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</si>
  <si>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</si>
  <si>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</si>
  <si>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</si>
  <si>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</si>
  <si>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</si>
  <si>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</si>
  <si>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</si>
  <si>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</si>
  <si>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</si>
  <si>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</si>
  <si>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</si>
  <si>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</si>
  <si>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</si>
  <si>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</si>
  <si>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</si>
  <si>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</si>
  <si>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</si>
  <si>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</si>
  <si>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</si>
  <si>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</si>
  <si>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</si>
  <si>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</si>
  <si>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</si>
  <si>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</si>
  <si>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</si>
  <si>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</si>
  <si>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</si>
  <si>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</si>
  <si>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</si>
  <si>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</si>
  <si>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</si>
  <si>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</si>
  <si>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</si>
  <si>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</si>
  <si>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</si>
  <si>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</si>
  <si>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</si>
  <si>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</si>
  <si>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</si>
  <si>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</si>
  <si>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</si>
  <si>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</si>
  <si>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</si>
  <si>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</si>
  <si>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</si>
  <si>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</si>
  <si>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</si>
  <si>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</si>
  <si>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</si>
  <si>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</si>
  <si>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</si>
  <si>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</si>
  <si>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</si>
  <si>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</si>
  <si>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</si>
  <si>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</si>
  <si>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</si>
  <si>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</si>
  <si>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</si>
  <si>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</si>
  <si>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</si>
  <si>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</si>
  <si>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</si>
  <si>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</si>
  <si>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</si>
  <si>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</si>
  <si>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</si>
  <si>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</si>
  <si>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</si>
  <si>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</si>
  <si>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</si>
  <si>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</si>
  <si>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</si>
  <si>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</si>
  <si>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</si>
  <si>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</si>
  <si>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</si>
  <si>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</si>
  <si>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</si>
  <si>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</si>
  <si>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</si>
  <si>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</si>
  <si>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</si>
  <si>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</si>
  <si>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</si>
  <si>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</si>
  <si>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</si>
  <si>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</si>
  <si>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</si>
  <si>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</si>
  <si>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</si>
  <si>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</si>
  <si>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</si>
  <si>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</si>
  <si>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</si>
  <si>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</si>
  <si>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</si>
  <si>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</si>
  <si>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</si>
  <si>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</si>
  <si>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</si>
  <si>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</si>
  <si>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</si>
  <si>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</si>
  <si>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</si>
  <si>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</si>
  <si>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</si>
  <si>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</si>
  <si>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</si>
  <si>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</si>
  <si>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</si>
  <si>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</si>
  <si>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</si>
  <si>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</si>
  <si>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</si>
  <si>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</si>
  <si>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</si>
  <si>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</si>
  <si>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</si>
  <si>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</si>
  <si>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</si>
  <si>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</si>
  <si>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</si>
  <si>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</si>
  <si>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</si>
  <si>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</si>
  <si>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</si>
  <si>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</si>
  <si>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</si>
  <si>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</si>
  <si>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</si>
  <si>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</si>
  <si>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</si>
  <si>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</si>
  <si>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</si>
  <si>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</si>
  <si>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</si>
  <si>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</si>
  <si>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</si>
  <si>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</si>
  <si>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</si>
  <si>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</si>
  <si>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</si>
  <si>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</si>
  <si>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</si>
  <si>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</si>
  <si>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</si>
  <si>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</si>
  <si>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</si>
  <si>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</si>
  <si>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</si>
  <si>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</si>
  <si>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</si>
  <si>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</si>
  <si>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</si>
  <si>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</si>
  <si>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</si>
  <si>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</si>
  <si>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</si>
  <si>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</si>
  <si>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</si>
  <si>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</si>
  <si>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</si>
  <si>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</si>
  <si>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</si>
  <si>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</si>
  <si>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</si>
  <si>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</si>
  <si>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</si>
  <si>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</si>
  <si>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</si>
  <si>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</si>
  <si>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</si>
  <si>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</si>
  <si>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</si>
  <si>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</si>
  <si>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</si>
  <si>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</si>
  <si>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</si>
  <si>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</si>
  <si>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</si>
  <si>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</si>
  <si>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</si>
  <si>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</si>
  <si>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</si>
  <si>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</si>
  <si>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</si>
  <si>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</si>
  <si>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</si>
  <si>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</si>
  <si>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</si>
  <si>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</si>
  <si>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</si>
  <si>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</si>
  <si>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</si>
  <si>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</si>
  <si>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</si>
  <si>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</si>
  <si>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</si>
  <si>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</si>
  <si>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</si>
  <si>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</si>
  <si>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</si>
  <si>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</si>
  <si>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</si>
  <si>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</si>
  <si>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</si>
  <si>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</si>
  <si>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</si>
  <si>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</si>
  <si>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</si>
  <si>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</si>
  <si>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</si>
  <si>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</si>
  <si>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</si>
  <si>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</si>
  <si>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</si>
  <si>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</si>
  <si>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</si>
  <si>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</si>
  <si>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</si>
  <si>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</si>
  <si>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</si>
  <si>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</si>
  <si>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</si>
  <si>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</si>
  <si>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</si>
  <si>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</si>
  <si>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</si>
  <si>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</si>
  <si>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</si>
  <si>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</si>
  <si>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</si>
  <si>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</si>
  <si>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</si>
  <si>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</si>
  <si>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</si>
  <si>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</si>
  <si>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</si>
  <si>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</si>
  <si>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</si>
  <si>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</si>
  <si>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</si>
  <si>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</si>
  <si>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</si>
  <si>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</si>
  <si>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</si>
  <si>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</si>
  <si>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</si>
  <si>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</si>
  <si>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</si>
  <si>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</si>
  <si>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</si>
  <si>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</si>
  <si>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</si>
  <si>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</si>
  <si>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</si>
  <si>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</si>
  <si>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</si>
  <si>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</si>
  <si>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</si>
  <si>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</si>
  <si>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</si>
  <si>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</si>
  <si>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</si>
  <si>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</si>
  <si>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</si>
  <si>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</si>
  <si>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</si>
  <si>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</si>
  <si>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</si>
  <si>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</si>
  <si>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</si>
  <si>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</si>
  <si>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</si>
  <si>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</si>
  <si>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</si>
  <si>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</si>
  <si>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</si>
  <si>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</si>
  <si>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</si>
  <si>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</si>
  <si>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</si>
  <si>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</si>
  <si>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</si>
  <si>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</si>
  <si>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</si>
  <si>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</si>
  <si>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</si>
  <si>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</si>
  <si>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</si>
  <si>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</si>
  <si>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</si>
  <si>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</si>
  <si>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</si>
  <si>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</si>
  <si>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</si>
  <si>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</si>
  <si>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</si>
  <si>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</si>
  <si>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</si>
  <si>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</si>
  <si>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</si>
  <si>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</si>
  <si>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</si>
  <si>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</si>
  <si>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</si>
  <si>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</si>
  <si>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</si>
  <si>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</si>
  <si>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</si>
  <si>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</si>
  <si>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</si>
  <si>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</si>
  <si>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</si>
  <si>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</si>
  <si>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</si>
  <si>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</si>
  <si>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</si>
  <si>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</si>
  <si>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</si>
  <si>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</si>
  <si>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</si>
  <si>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</si>
  <si>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</si>
  <si>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</si>
  <si>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</si>
  <si>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</si>
  <si>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</si>
  <si>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</si>
  <si>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</si>
  <si>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</si>
  <si>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</si>
  <si>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</si>
  <si>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</si>
  <si>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</si>
  <si>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</si>
  <si>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</si>
  <si>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</si>
  <si>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</si>
  <si>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</si>
  <si>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</si>
  <si>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</si>
  <si>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</si>
  <si>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</si>
  <si>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</si>
  <si>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</si>
  <si>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</si>
  <si>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</si>
  <si>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</si>
  <si>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</si>
  <si>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</si>
  <si>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</si>
  <si>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</si>
  <si>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</si>
  <si>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</si>
  <si>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</si>
  <si>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</si>
  <si>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</si>
  <si>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</si>
  <si>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</si>
  <si>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</si>
  <si>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</si>
  <si>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</si>
  <si>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</si>
  <si>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</si>
  <si>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</si>
  <si>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</si>
  <si>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</si>
  <si>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</si>
  <si>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</si>
  <si>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</si>
  <si>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</si>
  <si>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</si>
  <si>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</si>
  <si>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</si>
  <si>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</si>
  <si>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</si>
  <si>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</si>
  <si>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</si>
  <si>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</si>
  <si>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</si>
  <si>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</si>
  <si>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</si>
  <si>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</si>
  <si>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</si>
  <si>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</si>
  <si>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</si>
  <si>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</si>
  <si>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</si>
  <si>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</si>
  <si>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</si>
  <si>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</si>
  <si>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</si>
  <si>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</si>
  <si>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</si>
  <si>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</si>
  <si>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</si>
  <si>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</si>
  <si>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</si>
  <si>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</si>
  <si>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</si>
  <si>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</si>
  <si>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</si>
  <si>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</si>
  <si>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</si>
  <si>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</si>
  <si>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</si>
  <si>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</si>
  <si>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</si>
  <si>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</si>
  <si>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</si>
  <si>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</si>
  <si>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</si>
  <si>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</si>
  <si>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</si>
  <si>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</si>
  <si>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</si>
  <si>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</si>
  <si>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</si>
  <si>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</si>
  <si>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</si>
  <si>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</si>
  <si>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</si>
  <si>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</si>
  <si>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</si>
  <si>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</si>
  <si>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</si>
  <si>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</si>
  <si>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</si>
  <si>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</si>
  <si>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</si>
  <si>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</si>
  <si>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</si>
  <si>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</si>
  <si>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</si>
  <si>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</si>
  <si>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</si>
  <si>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</si>
  <si>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</si>
  <si>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</si>
  <si>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</si>
  <si>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</si>
  <si>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</si>
  <si>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</si>
  <si>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</si>
  <si>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</si>
  <si>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</si>
  <si>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</si>
  <si>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</si>
  <si>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</si>
  <si>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</si>
  <si>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</si>
  <si>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</si>
  <si>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</si>
  <si>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</si>
  <si>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</si>
  <si>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</si>
  <si>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</si>
  <si>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</si>
  <si>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</si>
  <si>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</si>
  <si>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</si>
  <si>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</si>
  <si>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</si>
  <si>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</si>
  <si>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</si>
  <si>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</si>
  <si>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</si>
  <si>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</si>
  <si>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</si>
  <si>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</si>
  <si>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</si>
  <si>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</si>
  <si>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</si>
  <si>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</si>
  <si>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</si>
  <si>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</si>
  <si>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</si>
  <si>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</si>
  <si>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</si>
  <si>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</si>
  <si>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</si>
  <si>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</si>
  <si>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</si>
  <si>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</si>
  <si>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</si>
  <si>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</si>
  <si>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</si>
  <si>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</si>
  <si>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</si>
  <si>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</si>
  <si>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</si>
  <si>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</si>
  <si>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</si>
  <si>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</si>
  <si>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</si>
  <si>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</si>
  <si>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</si>
  <si>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</si>
  <si>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</si>
  <si>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</si>
  <si>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</si>
  <si>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</si>
  <si>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</si>
  <si>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</si>
  <si>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</si>
  <si>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</si>
  <si>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</si>
  <si>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</si>
  <si>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</si>
  <si>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</si>
  <si>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</si>
  <si>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</si>
  <si>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</si>
  <si>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</si>
  <si>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</si>
  <si>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</si>
  <si>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</si>
  <si>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</si>
  <si>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</si>
  <si>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</si>
  <si>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</si>
  <si>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</si>
  <si>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</si>
  <si>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</si>
  <si>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</si>
  <si>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</si>
  <si>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</si>
  <si>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</si>
  <si>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</si>
  <si>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</si>
  <si>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</si>
  <si>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</si>
  <si>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</si>
  <si>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</si>
  <si>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</si>
  <si>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</si>
  <si>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</si>
  <si>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</si>
  <si>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</si>
  <si>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</si>
  <si>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</si>
  <si>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</si>
  <si>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</si>
  <si>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</si>
  <si>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</si>
  <si>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</si>
  <si>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</si>
  <si>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</si>
  <si>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</si>
  <si>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</si>
  <si>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</si>
  <si>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</si>
  <si>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</si>
  <si>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</si>
  <si>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</si>
  <si>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</si>
  <si>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</si>
  <si>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</si>
  <si>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</si>
  <si>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</si>
  <si>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</si>
  <si>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</si>
  <si>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</si>
  <si>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</si>
  <si>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</si>
  <si>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</si>
  <si>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</si>
  <si>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</si>
  <si>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</si>
  <si>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</si>
  <si>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</si>
  <si>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</si>
  <si>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</si>
  <si>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</si>
  <si>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</si>
  <si>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</si>
  <si>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</si>
  <si>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</si>
  <si>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</si>
  <si>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</si>
  <si>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</si>
  <si>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</si>
  <si>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</si>
  <si>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</si>
  <si>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</si>
  <si>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</si>
  <si>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</si>
  <si>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</si>
  <si>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</si>
  <si>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</si>
  <si>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</si>
  <si>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</si>
  <si>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</si>
  <si>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</si>
  <si>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</si>
  <si>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</si>
  <si>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</si>
  <si>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</si>
  <si>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</si>
  <si>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</si>
  <si>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</si>
  <si>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</si>
  <si>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</si>
  <si>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</si>
  <si>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</si>
  <si>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</si>
  <si>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</si>
  <si>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</si>
  <si>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</si>
  <si>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</si>
  <si>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</si>
  <si>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</si>
  <si>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</si>
  <si>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</si>
  <si>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</si>
  <si>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</si>
  <si>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</si>
  <si>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</si>
  <si>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</si>
  <si>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</si>
  <si>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</si>
  <si>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</si>
  <si>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</si>
  <si>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</si>
  <si>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</si>
  <si>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</si>
  <si>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</si>
  <si>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</si>
  <si>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</si>
  <si>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</si>
  <si>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</si>
  <si>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</si>
  <si>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</si>
  <si>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</si>
  <si>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</si>
  <si>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</si>
  <si>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</si>
  <si>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</si>
  <si>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</si>
  <si>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</si>
  <si>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</si>
  <si>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</si>
  <si>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</si>
  <si>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</si>
  <si>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</si>
  <si>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</si>
  <si>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</si>
  <si>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</si>
  <si>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</si>
  <si>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</si>
  <si>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</si>
  <si>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</si>
  <si>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</si>
  <si>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</si>
  <si>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</si>
  <si>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</si>
  <si>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</si>
  <si>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</si>
  <si>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</si>
  <si>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</si>
  <si>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</si>
  <si>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</si>
  <si>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</si>
  <si>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</si>
  <si>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</si>
  <si>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</si>
  <si>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</si>
  <si>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</si>
  <si>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</si>
  <si>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</si>
  <si>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</si>
  <si>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</si>
  <si>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</si>
  <si>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</si>
  <si>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</si>
  <si>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</si>
  <si>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</si>
  <si>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</si>
  <si>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</si>
  <si>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</si>
  <si>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</si>
  <si>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</si>
  <si>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</si>
  <si>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</si>
  <si>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</si>
  <si>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</si>
  <si>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</si>
  <si>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</si>
  <si>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</si>
  <si>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</si>
  <si>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</si>
  <si>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</si>
  <si>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</si>
  <si>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</si>
  <si>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</si>
  <si>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</si>
  <si>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</si>
  <si>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</si>
  <si>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</si>
  <si>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</si>
  <si>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</si>
  <si>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</si>
  <si>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</si>
  <si>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</si>
  <si>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</si>
  <si>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</si>
  <si>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</si>
  <si>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</si>
  <si>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</si>
  <si>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</si>
  <si>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</si>
  <si>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</si>
  <si>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</si>
  <si>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</si>
  <si>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</si>
  <si>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</si>
  <si>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</si>
  <si>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</si>
  <si>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</si>
  <si>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</si>
  <si>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</si>
  <si>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</si>
  <si>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</si>
  <si>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</si>
  <si>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</si>
  <si>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</si>
  <si>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</si>
  <si>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</si>
  <si>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</si>
  <si>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</si>
  <si>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</si>
  <si>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</si>
  <si>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</si>
  <si>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</si>
  <si>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</si>
  <si>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</si>
  <si>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</si>
  <si>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</si>
  <si>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</si>
  <si>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</si>
  <si>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</si>
  <si>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</si>
  <si>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</si>
  <si>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</si>
  <si>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</si>
  <si>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</si>
  <si>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</si>
  <si>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</si>
  <si>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</si>
  <si>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</si>
  <si>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</si>
  <si>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</si>
  <si>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</si>
  <si>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</si>
  <si>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</si>
  <si>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</si>
  <si>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</si>
  <si>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</si>
  <si>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</si>
  <si>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</si>
  <si>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</si>
  <si>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</si>
  <si>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</si>
  <si>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</si>
  <si>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</si>
  <si>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</si>
  <si>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</si>
  <si>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</si>
  <si>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</si>
  <si>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</si>
  <si>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</si>
  <si>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</si>
  <si>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</si>
  <si>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</si>
  <si>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</si>
  <si>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</si>
  <si>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</si>
  <si>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</si>
  <si>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</si>
  <si>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</si>
  <si>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</si>
  <si>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</si>
  <si>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</si>
  <si>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</si>
  <si>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</si>
  <si>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</si>
  <si>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</si>
  <si>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</si>
  <si>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</si>
  <si>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</si>
  <si>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</si>
  <si>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</si>
  <si>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</si>
  <si>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</si>
  <si>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</si>
  <si>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</si>
  <si>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</si>
  <si>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</si>
  <si>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</si>
  <si>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</si>
  <si>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</si>
  <si>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</si>
  <si>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</si>
  <si>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</si>
  <si>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</si>
  <si>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</si>
  <si>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</si>
  <si>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</si>
  <si>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</si>
  <si>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</si>
  <si>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</si>
  <si>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</si>
  <si>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</si>
  <si>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</si>
  <si>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</si>
  <si>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</si>
  <si>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</si>
  <si>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</si>
  <si>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</si>
  <si>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</si>
  <si>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</si>
  <si>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</si>
  <si>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</si>
  <si>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</si>
  <si>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</si>
  <si>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</si>
  <si>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</si>
  <si>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</si>
  <si>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</si>
  <si>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</si>
  <si>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</si>
  <si>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</si>
  <si>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</si>
  <si>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</si>
  <si>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</si>
  <si>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</si>
  <si>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</si>
  <si>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</si>
  <si>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</si>
  <si>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</si>
  <si>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</si>
  <si>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</si>
  <si>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</si>
  <si>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</si>
  <si>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</si>
  <si>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</si>
  <si>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</si>
  <si>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</si>
  <si>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</si>
  <si>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</si>
  <si>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</si>
  <si>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</si>
  <si>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</si>
  <si>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</si>
  <si>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</si>
  <si>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</si>
  <si>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</si>
  <si>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</si>
  <si>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</si>
  <si>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</si>
  <si>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</si>
  <si>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</si>
  <si>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</si>
  <si>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</si>
  <si>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</si>
  <si>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</si>
  <si>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</si>
  <si>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</si>
  <si>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</si>
  <si>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</si>
  <si>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</si>
  <si>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</si>
  <si>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</si>
  <si>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</si>
  <si>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</si>
  <si>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</si>
  <si>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</si>
  <si>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</si>
  <si>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</si>
  <si>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</si>
  <si>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</si>
  <si>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</si>
  <si>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</si>
  <si>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</si>
  <si>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</si>
  <si>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</si>
  <si>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</si>
  <si>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</si>
  <si>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</si>
  <si>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</si>
  <si>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</si>
  <si>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</si>
  <si>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</si>
  <si>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</si>
  <si>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</si>
  <si>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</si>
  <si>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</si>
  <si>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</si>
  <si>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</si>
  <si>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</si>
  <si>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</si>
  <si>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</si>
  <si>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</si>
  <si>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</si>
  <si>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</si>
  <si>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</si>
  <si>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</si>
  <si>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</si>
  <si>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</si>
  <si>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</si>
  <si>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</si>
  <si>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</si>
  <si>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</si>
  <si>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</si>
  <si>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</si>
  <si>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</si>
  <si>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</si>
  <si>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</si>
  <si>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</si>
  <si>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</si>
  <si>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</si>
  <si>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</si>
  <si>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</si>
  <si>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</si>
  <si>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</si>
  <si>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</si>
  <si>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</si>
  <si>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</si>
  <si>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</si>
  <si>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</si>
  <si>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</si>
  <si>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</si>
  <si>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</si>
  <si>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</si>
  <si>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</si>
  <si>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</si>
  <si>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</si>
  <si>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</si>
  <si>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</si>
  <si>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</si>
  <si>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</si>
  <si>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</si>
  <si>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</si>
  <si>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</si>
  <si>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</si>
  <si>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</si>
  <si>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</si>
  <si>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</si>
  <si>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</si>
  <si>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</si>
  <si>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</si>
  <si>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</si>
  <si>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</si>
  <si>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</si>
  <si>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</si>
  <si>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</si>
  <si>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</si>
  <si>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</si>
  <si>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</si>
  <si>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</si>
  <si>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</si>
  <si>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</si>
  <si>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</si>
  <si>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</si>
  <si>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</si>
  <si>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</si>
  <si>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</si>
  <si>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</si>
  <si>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</si>
  <si>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</si>
  <si>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</si>
  <si>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</si>
  <si>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</si>
  <si>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</si>
  <si>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</si>
  <si>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</si>
  <si>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</si>
  <si>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</si>
  <si>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</si>
  <si>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</si>
  <si>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</si>
  <si>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</si>
  <si>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</si>
  <si>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</si>
  <si>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</si>
  <si>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</si>
  <si>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</si>
  <si>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</si>
  <si>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</si>
  <si>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</si>
  <si>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</si>
  <si>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</si>
  <si>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</si>
  <si>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</si>
  <si>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</si>
  <si>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</si>
  <si>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</si>
  <si>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</si>
  <si>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</si>
  <si>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</si>
  <si>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</si>
  <si>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</si>
  <si>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</si>
  <si>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</si>
  <si>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</si>
  <si>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</si>
  <si>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</si>
  <si>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</si>
  <si>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</si>
  <si>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</si>
  <si>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</si>
  <si>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</si>
  <si>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</si>
  <si>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</si>
  <si>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</si>
  <si>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</si>
  <si>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</si>
  <si>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</si>
  <si>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</si>
  <si>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</si>
  <si>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</si>
  <si>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</si>
  <si>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</si>
  <si>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</si>
  <si>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</si>
  <si>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</si>
  <si>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</si>
  <si>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</si>
  <si>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</si>
  <si>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</si>
  <si>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</si>
  <si>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</si>
  <si>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</si>
  <si>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</si>
  <si>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</si>
  <si>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</si>
  <si>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</si>
  <si>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</si>
  <si>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</si>
  <si>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</si>
  <si>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</si>
  <si>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</si>
  <si>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</si>
  <si>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</si>
  <si>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</si>
  <si>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</si>
  <si>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</si>
  <si>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</si>
  <si>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</si>
  <si>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</si>
  <si>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</si>
  <si>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</si>
  <si>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</si>
  <si>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</si>
  <si>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</si>
  <si>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</si>
  <si>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</si>
  <si>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</si>
  <si>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</si>
  <si>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</si>
  <si>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</si>
  <si>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</si>
  <si>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</si>
  <si>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</si>
  <si>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</si>
  <si>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</si>
  <si>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</si>
  <si>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</si>
  <si>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</si>
  <si>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</si>
  <si>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</si>
  <si>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</si>
  <si>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</si>
  <si>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</si>
  <si>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</si>
  <si>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</si>
  <si>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</si>
  <si>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</si>
  <si>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</si>
  <si>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</si>
  <si>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</si>
  <si>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</si>
  <si>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</si>
  <si>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</si>
  <si>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</si>
  <si>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</si>
  <si>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</si>
  <si>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</si>
  <si>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</si>
  <si>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</si>
  <si>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</si>
  <si>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</si>
  <si>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</si>
  <si>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</si>
  <si>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</si>
  <si>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</si>
  <si>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</si>
  <si>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</si>
  <si>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</si>
  <si>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</si>
  <si>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</si>
  <si>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</si>
  <si>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</si>
  <si>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</si>
  <si>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</si>
  <si>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</si>
  <si>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</si>
  <si>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</si>
  <si>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</si>
  <si>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</si>
  <si>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</si>
  <si>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</si>
  <si>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</si>
  <si>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</si>
  <si>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</si>
  <si>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</si>
  <si>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</si>
  <si>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</si>
  <si>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</si>
  <si>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</si>
  <si>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</si>
  <si>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</si>
  <si>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</si>
  <si>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</si>
  <si>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</si>
  <si>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</si>
  <si>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</si>
  <si>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</si>
  <si>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</si>
  <si>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</si>
  <si>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</si>
  <si>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</si>
  <si>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</si>
  <si>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</si>
  <si>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</si>
  <si>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</si>
  <si>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</si>
  <si>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</si>
  <si>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</si>
  <si>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</si>
  <si>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</si>
  <si>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</si>
  <si>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</si>
  <si>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</si>
  <si>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</si>
  <si>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</si>
  <si>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</si>
  <si>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</si>
  <si>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</si>
  <si>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</si>
  <si>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</si>
  <si>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</si>
  <si>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</si>
  <si>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</si>
  <si>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</si>
  <si>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</si>
  <si>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</si>
  <si>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</si>
  <si>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</si>
  <si>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</si>
  <si>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</si>
  <si>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</si>
  <si>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</si>
  <si>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</si>
  <si>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</si>
  <si>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</si>
  <si>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</si>
  <si>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</si>
  <si>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</si>
  <si>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</si>
  <si>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</si>
  <si>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</si>
  <si>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</si>
  <si>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</si>
  <si>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</si>
  <si>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</si>
  <si>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</si>
  <si>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</si>
  <si>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</si>
  <si>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</si>
  <si>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</si>
  <si>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</si>
  <si>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</si>
  <si>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</si>
  <si>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</si>
  <si>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</si>
  <si>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</si>
  <si>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</si>
  <si>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</si>
  <si>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</si>
  <si>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</si>
  <si>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</si>
  <si>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</si>
  <si>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</si>
  <si>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</si>
  <si>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</si>
  <si>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</si>
  <si>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</si>
  <si>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</si>
  <si>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</si>
  <si>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</si>
  <si>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</si>
  <si>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</si>
  <si>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</si>
  <si>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</si>
  <si>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</si>
  <si>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</si>
  <si>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</si>
  <si>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</si>
  <si>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</si>
  <si>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</si>
  <si>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</si>
  <si>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</si>
  <si>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</si>
  <si>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</si>
  <si>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</si>
  <si>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</si>
  <si>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</si>
  <si>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</si>
  <si>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</si>
  <si>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</si>
  <si>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</si>
  <si>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</si>
  <si>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</si>
  <si>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</si>
  <si>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</si>
  <si>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</si>
  <si>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</si>
  <si>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</si>
  <si>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</si>
  <si>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</si>
  <si>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</si>
  <si>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</si>
  <si>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</si>
  <si>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</si>
  <si>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</si>
  <si>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</si>
  <si>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</si>
  <si>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</si>
  <si>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</si>
  <si>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</si>
  <si>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</si>
  <si>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</si>
  <si>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</si>
  <si>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</si>
  <si>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</si>
  <si>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</si>
  <si>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</si>
  <si>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</si>
  <si>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</si>
  <si>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</si>
  <si>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</si>
  <si>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</si>
  <si>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</si>
  <si>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</si>
  <si>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</si>
  <si>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</si>
  <si>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</si>
  <si>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</si>
  <si>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</si>
  <si>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</si>
  <si>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</si>
  <si>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</si>
  <si>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</si>
  <si>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</si>
  <si>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</si>
  <si>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</si>
  <si>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</si>
  <si>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</si>
  <si>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</si>
  <si>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</si>
  <si>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</si>
  <si>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</si>
  <si>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</si>
  <si>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</si>
  <si>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</si>
  <si>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</si>
  <si>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</si>
  <si>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</si>
  <si>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</si>
  <si>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</si>
  <si>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</si>
  <si>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</si>
  <si>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</si>
  <si>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</si>
  <si>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</si>
  <si>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</si>
  <si>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</si>
  <si>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</si>
  <si>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</si>
  <si>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</si>
  <si>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</si>
  <si>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</si>
  <si>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</si>
  <si>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</si>
  <si>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</si>
  <si>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</si>
  <si>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</si>
  <si>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</si>
  <si>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</si>
  <si>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</si>
  <si>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</si>
  <si>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</si>
  <si>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</si>
  <si>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</si>
  <si>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</si>
  <si>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</si>
  <si>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</si>
  <si>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</si>
  <si>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</si>
  <si>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</si>
  <si>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</si>
  <si>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</si>
  <si>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</si>
  <si>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</si>
  <si>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</si>
  <si>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</si>
  <si>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</si>
  <si>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</si>
  <si>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</si>
  <si>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</si>
  <si>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</si>
  <si>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</si>
  <si>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</si>
  <si>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</si>
  <si>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</si>
  <si>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</si>
  <si>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</si>
  <si>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</si>
  <si>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</si>
  <si>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</si>
  <si>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</si>
  <si>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</si>
  <si>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</si>
  <si>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</si>
  <si>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</si>
  <si>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</si>
  <si>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</si>
  <si>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</si>
  <si>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</si>
  <si>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</si>
  <si>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</si>
  <si>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</si>
  <si>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</si>
  <si>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</si>
  <si>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</si>
  <si>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</si>
  <si>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</si>
  <si>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</si>
  <si>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</si>
  <si>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</si>
  <si>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</si>
  <si>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</si>
  <si>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</si>
  <si>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</si>
  <si>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</si>
  <si>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</si>
  <si>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</si>
  <si>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</si>
  <si>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</si>
  <si>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</si>
  <si>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</si>
  <si>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</si>
  <si>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</si>
  <si>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</si>
  <si>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</si>
  <si>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</si>
  <si>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</si>
  <si>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</si>
  <si>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</si>
  <si>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</si>
  <si>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</si>
  <si>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</si>
  <si>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</si>
  <si>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</si>
  <si>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</si>
  <si>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</si>
  <si>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</si>
  <si>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</si>
  <si>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</si>
  <si>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</si>
  <si>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</si>
  <si>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</si>
  <si>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</si>
  <si>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</si>
  <si>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</si>
  <si>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</si>
  <si>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</si>
  <si>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</si>
  <si>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</si>
  <si>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</si>
  <si>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</si>
  <si>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</si>
  <si>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</si>
  <si>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</si>
  <si>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</si>
  <si>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</si>
  <si>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</si>
  <si>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</si>
  <si>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</si>
  <si>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</si>
  <si>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</si>
  <si>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</si>
  <si>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</si>
  <si>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</si>
  <si>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</si>
  <si>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</si>
  <si>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</si>
  <si>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</si>
  <si>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</si>
  <si>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</si>
  <si>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</si>
  <si>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</si>
  <si>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</si>
  <si>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</si>
  <si>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</si>
  <si>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</si>
  <si>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</si>
  <si>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</si>
  <si>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</si>
  <si>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</si>
  <si>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</si>
  <si>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</si>
  <si>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</si>
  <si>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</si>
  <si>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</si>
  <si>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</si>
  <si>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</si>
  <si>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</si>
  <si>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</si>
  <si>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</si>
  <si>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</si>
  <si>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</si>
  <si>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</si>
  <si>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</si>
  <si>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</si>
  <si>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</si>
  <si>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</si>
  <si>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</si>
  <si>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</si>
  <si>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</si>
  <si>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</si>
  <si>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</si>
  <si>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</si>
  <si>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</si>
  <si>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</si>
  <si>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</si>
  <si>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</si>
  <si>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</si>
  <si>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</si>
  <si>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</si>
  <si>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</si>
  <si>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</si>
  <si>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</si>
  <si>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</si>
  <si>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</si>
  <si>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</si>
  <si>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</si>
  <si>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</si>
  <si>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</si>
  <si>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</si>
  <si>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</si>
  <si>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</si>
  <si>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</si>
  <si>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</si>
  <si>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</si>
  <si>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</si>
  <si>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</si>
  <si>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</si>
  <si>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</si>
  <si>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</si>
  <si>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</si>
  <si>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</si>
  <si>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</si>
  <si>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</si>
  <si>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</si>
  <si>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</si>
  <si>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</si>
  <si>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</si>
  <si>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</si>
  <si>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</si>
  <si>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</si>
  <si>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</si>
  <si>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</si>
  <si>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</si>
  <si>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</si>
  <si>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</si>
  <si>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</si>
  <si>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</si>
  <si>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</si>
  <si>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</si>
  <si>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</si>
  <si>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</si>
  <si>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</si>
  <si>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</si>
  <si>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</si>
  <si>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</si>
  <si>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</si>
  <si>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</si>
  <si>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</si>
  <si>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</si>
  <si>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</si>
  <si>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</si>
  <si>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</si>
  <si>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</si>
  <si>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</si>
  <si>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</si>
  <si>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</si>
  <si>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</si>
  <si>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</si>
  <si>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</si>
  <si>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</si>
  <si>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</si>
  <si>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</si>
  <si>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</si>
  <si>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</si>
  <si>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</si>
  <si>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</si>
  <si>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</si>
  <si>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</si>
  <si>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</si>
  <si>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</si>
  <si>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</si>
  <si>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</si>
  <si>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</si>
  <si>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</si>
  <si>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</si>
  <si>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</si>
  <si>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</si>
  <si>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</si>
  <si>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</si>
  <si>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</si>
  <si>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</si>
  <si>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</si>
  <si>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</si>
  <si>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</si>
  <si>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</si>
  <si>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</si>
  <si>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</si>
  <si>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</si>
  <si>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</si>
  <si>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</si>
  <si>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</si>
  <si>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</si>
  <si>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</si>
  <si>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</si>
  <si>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</si>
  <si>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</si>
  <si>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</si>
  <si>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</si>
  <si>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</si>
  <si>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</si>
  <si>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</si>
  <si>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</si>
  <si>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</si>
  <si>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</si>
  <si>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</si>
  <si>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</si>
  <si>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</si>
  <si>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</si>
  <si>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</si>
  <si>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</si>
  <si>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</si>
  <si>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</si>
  <si>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</si>
  <si>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</si>
  <si>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</si>
  <si>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</si>
  <si>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</si>
  <si>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</si>
  <si>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</si>
  <si>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</si>
  <si>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</si>
  <si>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</si>
  <si>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</si>
  <si>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</si>
  <si>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</si>
  <si>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</si>
  <si>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</si>
  <si>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</si>
  <si>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</si>
  <si>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</si>
  <si>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</si>
  <si>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</si>
  <si>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</si>
  <si>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</si>
  <si>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</si>
  <si>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</si>
  <si>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</si>
  <si>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</si>
  <si>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</si>
  <si>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</si>
  <si>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</si>
  <si>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</si>
  <si>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</si>
  <si>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</si>
  <si>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</si>
  <si>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</si>
  <si>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</si>
  <si>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</si>
  <si>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</si>
  <si>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</si>
  <si>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</si>
  <si>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</si>
  <si>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</si>
  <si>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</si>
  <si>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</si>
  <si>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</si>
  <si>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</si>
  <si>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</si>
  <si>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</si>
  <si>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</si>
  <si>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</si>
  <si>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</si>
  <si>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</si>
  <si>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</si>
  <si>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</si>
  <si>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</si>
  <si>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</si>
  <si>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</si>
  <si>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</si>
  <si>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</si>
  <si>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</si>
  <si>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</si>
  <si>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</si>
  <si>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</si>
  <si>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</si>
  <si>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</si>
  <si>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</si>
  <si>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</si>
  <si>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</si>
  <si>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</si>
  <si>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</si>
  <si>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</si>
  <si>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</si>
  <si>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</si>
  <si>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</si>
  <si>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</si>
  <si>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</si>
  <si>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</si>
  <si>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</si>
  <si>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</si>
  <si>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</si>
  <si>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</si>
  <si>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</si>
  <si>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</si>
  <si>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</si>
  <si>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</si>
  <si>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</si>
  <si>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</si>
  <si>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</si>
  <si>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</si>
  <si>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</si>
  <si>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</si>
  <si>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</si>
  <si>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</si>
  <si>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</si>
  <si>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</si>
  <si>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</si>
  <si>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</si>
  <si>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</si>
  <si>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</si>
  <si>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</si>
  <si>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</si>
  <si>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</si>
  <si>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</si>
  <si>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</si>
  <si>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</si>
  <si>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</si>
  <si>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</si>
  <si>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</si>
  <si>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</si>
  <si>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</si>
  <si>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</si>
  <si>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</si>
  <si>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</si>
  <si>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</si>
  <si>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</si>
  <si>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</si>
  <si>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</si>
  <si>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</si>
  <si>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</si>
  <si>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</si>
  <si>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</si>
  <si>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</si>
  <si>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</si>
  <si>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</si>
  <si>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</si>
  <si>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</si>
  <si>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</si>
  <si>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</si>
  <si>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</si>
  <si>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</si>
  <si>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</si>
  <si>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</si>
  <si>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</si>
  <si>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</si>
  <si>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</si>
  <si>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</si>
  <si>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</si>
  <si>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</si>
  <si>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</si>
  <si>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</si>
  <si>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</si>
  <si>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</si>
  <si>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</si>
  <si>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</si>
  <si>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</si>
  <si>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</si>
  <si>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</si>
  <si>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</si>
  <si>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</si>
  <si>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</si>
  <si>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</si>
  <si>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</si>
  <si>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</si>
  <si>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</si>
  <si>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</si>
  <si>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</si>
  <si>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</si>
  <si>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</si>
  <si>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</si>
  <si>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</si>
  <si>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</si>
  <si>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</si>
  <si>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</si>
  <si>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</si>
  <si>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</si>
  <si>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</si>
  <si>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</si>
  <si>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</si>
  <si>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</si>
  <si>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</si>
  <si>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</si>
  <si>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</si>
  <si>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</si>
  <si>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</si>
  <si>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</si>
  <si>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</si>
  <si>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</si>
  <si>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</si>
  <si>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</si>
  <si>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</si>
  <si>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</si>
  <si>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</si>
  <si>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</si>
  <si>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</si>
  <si>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</si>
  <si>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</si>
  <si>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</si>
  <si>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</si>
  <si>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</si>
  <si>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</si>
  <si>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</si>
  <si>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</si>
  <si>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</si>
  <si>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</si>
  <si>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</si>
  <si>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</si>
  <si>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</si>
  <si>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</si>
  <si>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</si>
  <si>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</si>
  <si>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</si>
  <si>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</si>
  <si>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</si>
  <si>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</si>
  <si>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</si>
  <si>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</si>
  <si>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</si>
  <si>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</si>
  <si>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</si>
  <si>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</si>
  <si>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</si>
  <si>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</si>
  <si>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</si>
  <si>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</si>
  <si>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</si>
  <si>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</si>
  <si>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</si>
  <si>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</si>
  <si>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</si>
  <si>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</si>
  <si>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</si>
  <si>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</si>
  <si>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</si>
  <si>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</si>
  <si>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</si>
  <si>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</si>
  <si>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</si>
  <si>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</si>
  <si>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</si>
  <si>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</si>
  <si>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</si>
  <si>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</si>
  <si>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</si>
  <si>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</si>
  <si>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</si>
  <si>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</si>
  <si>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</si>
  <si>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</si>
  <si>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</si>
  <si>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</si>
  <si>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</si>
  <si>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</si>
  <si>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</si>
  <si>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</si>
  <si>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</si>
  <si>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</si>
  <si>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</si>
  <si>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</si>
  <si>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</si>
  <si>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</si>
  <si>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</si>
  <si>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</si>
  <si>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</si>
  <si>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</si>
  <si>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</si>
  <si>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</si>
  <si>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</si>
  <si>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</si>
  <si>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</si>
  <si>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</si>
  <si>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</si>
  <si>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</si>
  <si>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</si>
  <si>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</si>
  <si>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</si>
  <si>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</si>
  <si>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</si>
  <si>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</si>
  <si>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</si>
  <si>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</si>
  <si>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</si>
  <si>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</si>
  <si>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</si>
  <si>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</si>
  <si>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</si>
  <si>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</si>
  <si>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</si>
  <si>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</si>
  <si>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</si>
  <si>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</si>
  <si>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</si>
  <si>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</si>
  <si>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</si>
  <si>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</si>
  <si>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</si>
  <si>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</si>
  <si>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</si>
  <si>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</si>
  <si>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</si>
  <si>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</si>
  <si>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</si>
  <si>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</si>
  <si>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</si>
  <si>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</si>
  <si>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</si>
  <si>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</si>
  <si>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</si>
  <si>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</si>
  <si>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</si>
  <si>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</si>
  <si>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</si>
  <si>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</si>
  <si>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</si>
  <si>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</si>
  <si>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</si>
  <si>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</si>
  <si>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</si>
  <si>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</si>
  <si>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</si>
  <si>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</si>
  <si>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</si>
  <si>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</si>
  <si>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</si>
  <si>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</si>
  <si>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</si>
  <si>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</si>
  <si>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</si>
  <si>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</si>
  <si>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</si>
  <si>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</si>
  <si>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</si>
  <si>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</si>
  <si>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</si>
  <si>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</si>
  <si>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</si>
  <si>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</si>
  <si>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</si>
  <si>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</si>
  <si>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</si>
  <si>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</si>
  <si>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</si>
  <si>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</si>
  <si>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</si>
  <si>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</si>
  <si>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</si>
  <si>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</si>
  <si>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</si>
  <si>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</si>
  <si>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</si>
  <si>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</si>
  <si>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</si>
  <si>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</si>
  <si>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</si>
  <si>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</si>
  <si>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</si>
  <si>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</si>
  <si>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</si>
  <si>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</si>
  <si>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</si>
  <si>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</si>
  <si>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</si>
  <si>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</si>
  <si>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</si>
  <si>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</si>
  <si>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</si>
  <si>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</si>
  <si>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</si>
  <si>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</si>
  <si>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</si>
  <si>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</si>
  <si>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</si>
  <si>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</si>
  <si>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</si>
  <si>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</si>
  <si>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</si>
  <si>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</si>
  <si>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</si>
  <si>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</si>
  <si>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</si>
  <si>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</si>
  <si>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</si>
  <si>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</si>
  <si>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</si>
  <si>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</si>
  <si>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</si>
  <si>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</si>
  <si>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</si>
  <si>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</si>
  <si>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</si>
  <si>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</si>
  <si>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</si>
  <si>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</si>
  <si>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</si>
  <si>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</si>
  <si>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</si>
  <si>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</si>
  <si>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</si>
  <si>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</si>
  <si>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</si>
  <si>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</si>
  <si>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</si>
  <si>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</si>
  <si>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</si>
  <si>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</si>
  <si>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</si>
  <si>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</si>
  <si>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</si>
  <si>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</si>
  <si>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</si>
  <si>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</si>
  <si>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</si>
  <si>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</si>
  <si>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</si>
  <si>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</si>
  <si>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</si>
  <si>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</si>
  <si>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</si>
  <si>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</si>
  <si>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</si>
  <si>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</si>
  <si>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</si>
  <si>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</si>
  <si>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</si>
  <si>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</si>
  <si>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</si>
  <si>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</si>
  <si>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</si>
  <si>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</si>
  <si>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</si>
  <si>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</si>
  <si>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</si>
  <si>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</si>
  <si>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</si>
  <si>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</si>
  <si>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</si>
  <si>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</si>
  <si>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</si>
  <si>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</si>
  <si>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</si>
  <si>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</si>
  <si>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</si>
  <si>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</si>
  <si>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</si>
  <si>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</si>
  <si>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</si>
  <si>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</si>
  <si>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</si>
  <si>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</si>
  <si>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</si>
  <si>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</si>
  <si>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</si>
  <si>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</si>
  <si>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</si>
  <si>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</si>
  <si>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</si>
  <si>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</si>
  <si>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</si>
  <si>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</si>
  <si>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</si>
  <si>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</si>
  <si>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</si>
  <si>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</si>
  <si>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</si>
  <si>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</si>
  <si>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</si>
  <si>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</si>
  <si>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</si>
  <si>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</si>
  <si>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</si>
  <si>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</si>
  <si>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</si>
  <si>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</si>
  <si>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</si>
  <si>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</si>
  <si>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</si>
  <si>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</si>
  <si>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</si>
  <si>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</si>
  <si>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</si>
  <si>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</si>
  <si>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</si>
  <si>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</si>
  <si>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</si>
  <si>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</si>
  <si>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</si>
  <si>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</si>
  <si>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</si>
  <si>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</si>
  <si>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</si>
  <si>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</si>
  <si>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</si>
  <si>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</si>
  <si>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</si>
  <si>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</si>
  <si>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</si>
  <si>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</si>
  <si>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</si>
  <si>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</si>
  <si>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</si>
  <si>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</si>
  <si>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</si>
  <si>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</si>
  <si>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</si>
  <si>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</si>
  <si>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</si>
  <si>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</si>
  <si>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</si>
  <si>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</si>
  <si>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</si>
  <si>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</si>
  <si>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</si>
  <si>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</si>
  <si>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</si>
  <si>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</si>
  <si>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</si>
  <si>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</si>
  <si>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</si>
  <si>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</si>
  <si>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</si>
  <si>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</si>
  <si>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</si>
  <si>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</si>
  <si>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</si>
  <si>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</si>
  <si>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</si>
  <si>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</si>
  <si>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</si>
  <si>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</si>
  <si>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</si>
  <si>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</si>
  <si>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</si>
  <si>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</si>
  <si>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</si>
  <si>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</si>
  <si>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</si>
  <si>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</si>
  <si>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</si>
  <si>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</si>
  <si>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</si>
  <si>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</si>
  <si>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</si>
  <si>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</si>
  <si>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</si>
  <si>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</si>
  <si>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</si>
  <si>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</si>
  <si>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</si>
  <si>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</si>
  <si>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</si>
  <si>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</si>
  <si>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</si>
  <si>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</si>
  <si>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</si>
  <si>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</si>
  <si>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</si>
  <si>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</si>
  <si>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</si>
  <si>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</si>
  <si>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</si>
  <si>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</si>
  <si>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</si>
  <si>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</si>
  <si>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</si>
  <si>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</si>
  <si>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</si>
  <si>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</si>
  <si>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</si>
  <si>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</si>
  <si>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</si>
  <si>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</si>
  <si>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</si>
  <si>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</si>
  <si>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</si>
  <si>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</si>
  <si>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</si>
  <si>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</si>
  <si>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</si>
  <si>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</si>
  <si>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</si>
  <si>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</si>
  <si>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</si>
  <si>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</si>
  <si>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</si>
  <si>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</si>
  <si>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</si>
  <si>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</si>
  <si>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</si>
  <si>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</si>
  <si>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</si>
  <si>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</si>
  <si>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</si>
  <si>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</si>
  <si>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</si>
  <si>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</si>
  <si>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</si>
  <si>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</si>
  <si>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</si>
  <si>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</si>
  <si>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</si>
  <si>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</si>
  <si>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</si>
  <si>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</si>
  <si>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</si>
  <si>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</si>
  <si>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</si>
  <si>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</si>
  <si>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</si>
  <si>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</si>
  <si>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</si>
  <si>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</si>
  <si>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</si>
  <si>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</si>
  <si>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</si>
  <si>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</si>
  <si>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</si>
  <si>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</si>
  <si>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</si>
  <si>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</si>
  <si>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</si>
  <si>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</si>
  <si>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</si>
  <si>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</si>
  <si>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</si>
  <si>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</si>
  <si>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</si>
  <si>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</si>
  <si>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</si>
  <si>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</si>
  <si>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</si>
  <si>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</si>
  <si>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</si>
  <si>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</si>
  <si>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</si>
  <si>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</si>
  <si>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</si>
  <si>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</si>
  <si>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</si>
  <si>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</si>
  <si>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</si>
  <si>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</si>
  <si>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</si>
  <si>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</si>
  <si>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</si>
  <si>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</si>
  <si>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</si>
  <si>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</si>
  <si>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</si>
  <si>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</si>
  <si>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</si>
  <si>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</si>
  <si>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</si>
  <si>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</si>
  <si>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</si>
  <si>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</si>
  <si>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</si>
  <si>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</si>
  <si>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</si>
  <si>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</si>
  <si>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</si>
  <si>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</si>
  <si>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</si>
  <si>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</si>
  <si>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</si>
  <si>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</si>
  <si>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</si>
  <si>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</si>
  <si>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</si>
  <si>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</si>
  <si>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</si>
  <si>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</si>
  <si>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</si>
  <si>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</si>
  <si>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</si>
  <si>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</si>
  <si>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</si>
  <si>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</si>
  <si>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</si>
  <si>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</si>
  <si>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</si>
  <si>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</si>
  <si>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</si>
  <si>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</si>
  <si>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</si>
  <si>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</si>
  <si>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</si>
  <si>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</si>
  <si>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</si>
  <si>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</si>
  <si>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</si>
  <si>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</si>
  <si>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</si>
  <si>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</si>
  <si>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</si>
  <si>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</si>
  <si>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</si>
  <si>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</si>
  <si>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</si>
  <si>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</si>
  <si>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</si>
  <si>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</si>
  <si>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</si>
  <si>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</si>
  <si>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</si>
  <si>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</si>
  <si>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</si>
  <si>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</si>
  <si>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</si>
  <si>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</si>
  <si>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</si>
  <si>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</si>
  <si>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</si>
  <si>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</si>
  <si>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</si>
  <si>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</si>
  <si>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</si>
  <si>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</si>
  <si>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</si>
  <si>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</si>
  <si>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</si>
  <si>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</si>
  <si>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</si>
  <si>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</si>
  <si>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</si>
  <si>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</si>
  <si>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</si>
  <si>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</si>
  <si>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</si>
  <si>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</si>
  <si>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</si>
  <si>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</si>
  <si>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</si>
  <si>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</si>
  <si>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</si>
  <si>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</si>
  <si>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</si>
  <si>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</si>
  <si>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</si>
  <si>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</si>
  <si>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</si>
  <si>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</si>
  <si>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</si>
  <si>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</si>
  <si>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</si>
  <si>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</si>
  <si>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</si>
  <si>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</si>
  <si>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</si>
  <si>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</si>
  <si>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</si>
  <si>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</si>
  <si>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</si>
  <si>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</si>
  <si>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</si>
  <si>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</si>
  <si>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</si>
  <si>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</si>
  <si>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</si>
  <si>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</si>
  <si>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</si>
  <si>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</si>
  <si>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</si>
  <si>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</si>
  <si>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</si>
  <si>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</si>
  <si>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</si>
  <si>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</si>
  <si>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</si>
  <si>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</si>
  <si>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</si>
  <si>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</si>
  <si>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</si>
  <si>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</si>
  <si>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</si>
  <si>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</si>
  <si>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</si>
  <si>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</si>
  <si>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</si>
  <si>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</si>
  <si>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</si>
  <si>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</si>
  <si>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</si>
  <si>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</si>
  <si>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</si>
  <si>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</si>
  <si>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</si>
  <si>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</si>
  <si>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</si>
  <si>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</si>
  <si>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</si>
  <si>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</si>
  <si>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</si>
  <si>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</si>
  <si>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</si>
  <si>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</si>
  <si>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</si>
  <si>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</si>
  <si>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</si>
  <si>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</si>
  <si>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</si>
  <si>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</si>
  <si>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</si>
  <si>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</si>
  <si>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</si>
  <si>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</si>
  <si>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</si>
  <si>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</si>
  <si>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</si>
  <si>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</si>
  <si>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</si>
  <si>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</si>
  <si>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</si>
  <si>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</si>
  <si>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</si>
  <si>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</si>
  <si>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</si>
  <si>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</si>
  <si>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</si>
  <si>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</si>
  <si>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</si>
  <si>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</si>
  <si>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</si>
  <si>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</si>
  <si>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</si>
  <si>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</si>
  <si>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</si>
  <si>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</si>
  <si>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</si>
  <si>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</si>
  <si>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</si>
  <si>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</si>
  <si>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</si>
  <si>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</si>
  <si>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</si>
  <si>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</si>
  <si>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</si>
  <si>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</si>
  <si>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</si>
  <si>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</si>
  <si>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</si>
  <si>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</si>
  <si>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</si>
  <si>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</si>
  <si>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</si>
  <si>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</si>
  <si>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</si>
  <si>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</si>
  <si>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</si>
  <si>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</si>
  <si>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</si>
  <si>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</si>
  <si>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</si>
  <si>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</si>
  <si>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</si>
  <si>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</si>
  <si>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</si>
  <si>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</si>
  <si>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</si>
  <si>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</si>
  <si>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</si>
  <si>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</si>
  <si>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</si>
  <si>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</si>
  <si>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</si>
  <si>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</si>
  <si>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</si>
  <si>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</si>
  <si>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</si>
  <si>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</si>
  <si>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</si>
  <si>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</si>
  <si>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</si>
  <si>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</si>
  <si>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</si>
  <si>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</si>
  <si>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</si>
  <si>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</si>
  <si>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</si>
  <si>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</si>
  <si>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</si>
  <si>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</si>
  <si>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</si>
  <si>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</si>
  <si>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</si>
  <si>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</si>
  <si>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</si>
  <si>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</si>
  <si>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</si>
  <si>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</si>
  <si>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</si>
  <si>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</si>
  <si>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</si>
  <si>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</si>
  <si>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</si>
  <si>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</si>
  <si>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</si>
  <si>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</si>
  <si>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</si>
  <si>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</si>
  <si>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</si>
  <si>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</si>
  <si>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</si>
  <si>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</si>
  <si>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</si>
  <si>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</si>
  <si>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</si>
  <si>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</si>
  <si>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</si>
  <si>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</si>
  <si>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</si>
  <si>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</si>
  <si>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</si>
  <si>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</si>
  <si>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</si>
  <si>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</si>
  <si>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</si>
  <si>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</si>
  <si>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</si>
  <si>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</si>
  <si>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</si>
  <si>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</si>
  <si>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</si>
  <si>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</si>
  <si>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</si>
  <si>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</si>
  <si>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</si>
  <si>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</si>
  <si>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</si>
  <si>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</si>
  <si>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</si>
  <si>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</si>
  <si>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</si>
  <si>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</si>
  <si>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</si>
  <si>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</si>
  <si>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</si>
  <si>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</si>
  <si>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</si>
  <si>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</si>
  <si>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</si>
  <si>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</si>
  <si>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</si>
  <si>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</si>
  <si>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</si>
  <si>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</si>
  <si>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</si>
  <si>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</si>
  <si>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</si>
  <si>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</si>
  <si>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</si>
  <si>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</si>
  <si>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</si>
  <si>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</si>
  <si>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</si>
  <si>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</si>
  <si>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</si>
  <si>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</si>
  <si>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</si>
  <si>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</si>
  <si>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</si>
  <si>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</si>
  <si>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</si>
  <si>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</si>
  <si>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</si>
  <si>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</si>
  <si>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</si>
  <si>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</si>
  <si>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</si>
  <si>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</si>
  <si>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</si>
  <si>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</si>
  <si>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</si>
  <si>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</si>
  <si>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</si>
  <si>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</si>
  <si>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</si>
  <si>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</si>
  <si>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</si>
  <si>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</si>
  <si>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</si>
  <si>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</si>
  <si>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</si>
  <si>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</si>
  <si>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</si>
  <si>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</si>
  <si>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</si>
  <si>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</si>
  <si>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</si>
  <si>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</si>
  <si>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</si>
  <si>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</si>
  <si>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</si>
  <si>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</si>
  <si>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</si>
  <si>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</si>
  <si>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</si>
  <si>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</si>
  <si>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</si>
  <si>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</si>
  <si>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</si>
  <si>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</si>
  <si>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</si>
  <si>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</si>
  <si>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</si>
  <si>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</si>
  <si>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</si>
  <si>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</si>
  <si>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</si>
  <si>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</si>
  <si>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</si>
  <si>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</si>
  <si>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</si>
  <si>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</si>
  <si>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</si>
  <si>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</si>
  <si>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</si>
  <si>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</si>
  <si>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</si>
  <si>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</si>
  <si>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</si>
  <si>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</si>
  <si>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</si>
  <si>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</si>
  <si>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</si>
  <si>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</si>
  <si>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</si>
  <si>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</si>
  <si>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</si>
  <si>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</si>
  <si>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</si>
  <si>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</si>
  <si>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</si>
  <si>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</si>
  <si>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</si>
  <si>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</si>
  <si>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</si>
  <si>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</si>
  <si>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</si>
  <si>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</si>
  <si>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</si>
  <si>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</si>
  <si>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</si>
  <si>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</si>
  <si>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</si>
  <si>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</si>
  <si>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</si>
  <si>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</si>
  <si>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</si>
  <si>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</si>
  <si>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</si>
  <si>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</si>
  <si>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</si>
  <si>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</si>
  <si>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</si>
  <si>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</si>
  <si>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</si>
  <si>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</si>
  <si>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</si>
  <si>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</si>
  <si>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</si>
  <si>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</si>
  <si>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</si>
  <si>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</si>
  <si>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</si>
  <si>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</si>
  <si>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</si>
  <si>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</si>
  <si>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</si>
  <si>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</si>
  <si>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</si>
  <si>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</si>
  <si>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</si>
  <si>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</si>
  <si>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</si>
  <si>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</si>
  <si>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</si>
  <si>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</si>
  <si>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</si>
  <si>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</si>
  <si>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</si>
  <si>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</si>
  <si>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</si>
  <si>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</si>
  <si>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</si>
  <si>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</si>
  <si>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</si>
  <si>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</si>
  <si>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</si>
  <si>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</si>
  <si>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</si>
  <si>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</si>
  <si>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</si>
  <si>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</si>
  <si>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</si>
  <si>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</si>
  <si>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</si>
  <si>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</si>
  <si>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</si>
  <si>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</si>
  <si>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</si>
  <si>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</si>
  <si>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</si>
  <si>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</si>
  <si>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</si>
  <si>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</si>
  <si>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</si>
  <si>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</si>
  <si>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</si>
  <si>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</si>
  <si>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</si>
  <si>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</si>
  <si>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</si>
  <si>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</si>
  <si>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</si>
  <si>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</si>
  <si>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</si>
  <si>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</si>
  <si>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</si>
  <si>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</si>
  <si>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</si>
  <si>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</si>
  <si>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</si>
  <si>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</si>
  <si>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</si>
  <si>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</si>
  <si>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</si>
  <si>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</si>
  <si>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</si>
  <si>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</si>
  <si>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</si>
  <si>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</si>
  <si>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</si>
  <si>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</si>
  <si>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</si>
  <si>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</si>
  <si>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</si>
  <si>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</si>
  <si>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</si>
  <si>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</si>
  <si>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</si>
  <si>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</si>
  <si>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</si>
  <si>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</si>
  <si>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</si>
  <si>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</si>
  <si>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</si>
  <si>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</si>
  <si>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</si>
  <si>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</si>
  <si>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</si>
  <si>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</si>
  <si>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</si>
  <si>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</si>
  <si>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</si>
  <si>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</si>
  <si>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</si>
  <si>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</si>
  <si>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</si>
  <si>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</si>
  <si>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</si>
  <si>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</si>
  <si>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</si>
  <si>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</si>
  <si>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</si>
  <si>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</si>
  <si>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</si>
  <si>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</si>
  <si>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</si>
  <si>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</si>
  <si>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</si>
  <si>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</si>
  <si>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</si>
  <si>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</si>
  <si>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</si>
  <si>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</si>
  <si>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</si>
  <si>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</si>
  <si>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</si>
  <si>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</si>
  <si>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</si>
  <si>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</si>
  <si>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</si>
  <si>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</si>
  <si>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ElectrifyEverything.cin</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</si>
  <si>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</si>
  <si>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</si>
  <si>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</si>
  <si>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</si>
  <si>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</si>
  <si>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</si>
  <si>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</si>
  <si>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</si>
  <si>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HydrogenEconomy.cin</t>
  </si>
  <si>
    <t>2035 Scenario</t>
  </si>
  <si>
    <t>BAU + Sequestration Scenario</t>
  </si>
  <si>
    <t>Electrify Everything Scenario</t>
  </si>
  <si>
    <t>Hydrogen Economy Scenario</t>
  </si>
  <si>
    <t>BAUandSequestration.cin</t>
  </si>
  <si>
    <t>2035Scenario.cin</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</si>
  <si>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</si>
  <si>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</si>
  <si>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</si>
  <si>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</si>
  <si>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</si>
  <si>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price of the selected fuel(s) for domestic buyers to approach international market prices.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</si>
  <si>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t>
  </si>
  <si>
    <t>**Description:**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</si>
  <si>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</si>
  <si>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</si>
  <si>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</si>
  <si>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methane emissions from the industry sector by increasing the burning of methane that is currently being released into the atmosphere due to industrial processes. // **Guidance for setting values:** If this policy is fully implemented, process emissions in 2050 are reduced by 1.5% from the natural gas and petroleum industry, 32% from the mining industry, and 2% from the waste management industry.</t>
  </si>
  <si>
    <t>**Description:** This policy reduces methane emissions from the industry sector by increasing the capture of methane that is currently being released into the atmosphere (for example, from leaks in pipes or decomposition of trash in landfills). // **Guidance for setting values:** If this policy is fully implemented, process emissions in 2050 are reduced by 70.5% from the natural gas and petroleum industry, 8% from the mining industry, and 7% from the waste management industry.</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</si>
  <si>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</si>
  <si>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</si>
  <si>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CO2 emissions from the cement industry by substituing other inputs, such as fly ash, for a portion of the clinker in cement. // **Guidance for setting values:**  If this policy is fully implemented, the share of clinker in cement is reduced to 60%.</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</si>
  <si>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</si>
  <si>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</si>
  <si>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</si>
  <si>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t>
  </si>
  <si>
    <t>**Description:** This policy causes grid-scale electricity storage from chemical batteries to grow at the specified percentage, annually,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</si>
  <si>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</si>
  <si>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15.6 GW of demand response capacity in 2050 (on top of a BAU quantity of 3.7 GW).</t>
  </si>
  <si>
    <t>**Description:**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t>
  </si>
  <si>
    <t>**Description:** This policy increases or decreases the amount of electricity exported from Canada to the United States.  It does not cause the construction or removal of transmission lines linking these countries. // **Guidance for setting values:** From 2010-2014, electricity exports declined by 30%.</t>
  </si>
  <si>
    <t>**Description:** This policy prevents new capacity of the selected type(s) from being built or deployed.</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</si>
  <si>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</si>
  <si>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</si>
  <si>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</si>
  <si>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requires at least the specified percentage of total retail electricity demand to be generated by residential and commercial buildings' distributed solar systems (typically rooftop PV). // **Guidance for setting values:** Although a number of Canadian provinces have renewable portfolio standards (RPS), none currently has a carve-out for rooftop solar.  The U.S. state of Colorado has established a 3% carve-out for 2020 (though it includes non-solar on-site sources).</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</si>
  <si>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</si>
  <si>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</si>
  <si>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</si>
  <si>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</si>
  <si>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t>
  </si>
  <si>
    <t>**Description:**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</si>
  <si>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</si>
  <si>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</si>
  <si>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</si>
  <si>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It matches policies to the listing in the "PolicyLevers" tab using the "Vensim Variable Name" column.</t>
  </si>
  <si>
    <t>This tab contains information about each policy that does not vary by subscripted element of that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</si>
</sst>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0" tint="-0.249977111117893"/>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xf numFmtId="0" fontId="2" fillId="0" borderId="0"/>
  </cellStyleXfs>
  <cellXfs count="53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0" fillId="0" borderId="0" xfId="0" applyAlignment="1">
      <alignment horizontal="left" wrapText="1"/>
    </xf>
    <xf numFmtId="49" fontId="0" fillId="0" borderId="0" xfId="0" applyNumberFormat="1" applyAlignment="1">
      <alignment wrapText="1"/>
    </xf>
    <xf numFmtId="9" fontId="0" fillId="0" borderId="0" xfId="1" applyFont="1" applyFill="1" applyBorder="1" applyAlignment="1">
      <alignment wrapText="1"/>
    </xf>
    <xf numFmtId="164" fontId="2" fillId="0" borderId="0" xfId="0" applyNumberFormat="1" applyFont="1" applyAlignment="1">
      <alignment wrapText="1"/>
    </xf>
    <xf numFmtId="49" fontId="2" fillId="0" borderId="0" xfId="0" applyNumberFormat="1" applyFont="1" applyAlignment="1">
      <alignment wrapText="1"/>
    </xf>
    <xf numFmtId="9" fontId="0" fillId="40" borderId="0" xfId="1"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9" fontId="0" fillId="0" borderId="0" xfId="0" applyNumberFormat="1" applyFill="1" applyAlignment="1">
      <alignment wrapText="1"/>
    </xf>
    <xf numFmtId="0" fontId="2" fillId="20" borderId="0" xfId="0"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72" xfId="0" applyNumberFormat="1" applyFill="1" applyBorder="1" applyAlignment="1">
      <alignment wrapText="1"/>
    </xf>
    <xf numFmtId="0" fontId="58" fillId="0" borderId="0" xfId="0" applyNumberFormat="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6315AED4-4E79-48D4-A5FF-5EA59CE39292}"/>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1AE72026-9641-4D3A-A80E-4D8AFDFAD504}">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1" dT="2020-08-19T00:06:43.00" personId="{811026A2-74EF-4287-974D-D90683F22217}" id="{7DD721BB-CA7B-468D-AADC-E30DE22575A3}">
    <text>Leave this cell blank.</text>
  </threadedComment>
  <threadedComment ref="E33" dT="2020-08-19T00:06:43.00" personId="{811026A2-74EF-4287-974D-D90683F22217}" id="{55411FF3-60E8-46DB-8B55-8B145EA99AA2}">
    <text>Leave this cell blank.</text>
  </threadedComment>
  <threadedComment ref="D85" dT="2020-08-19T00:06:43.00" personId="{811026A2-74EF-4287-974D-D90683F22217}" id="{5E61A743-916A-4C67-A8E9-1698F3F14893}">
    <text>Leave this cell blank.</text>
  </threadedComment>
  <threadedComment ref="D86" dT="2020-08-19T00:06:43.00" personId="{811026A2-74EF-4287-974D-D90683F22217}" id="{73568627-A4BA-4E5A-9CCD-DFA2FD10EF80}">
    <text>Leave this cell blank.</text>
  </threadedComment>
  <threadedComment ref="D87" dT="2020-08-19T00:06:43.00" personId="{811026A2-74EF-4287-974D-D90683F22217}" id="{63F5890F-365B-4B0E-9138-D7AACD092C72}">
    <text>Leave this cell blank.</text>
  </threadedComment>
  <threadedComment ref="D88" dT="2020-08-19T00:06:43.00" personId="{811026A2-74EF-4287-974D-D90683F22217}" id="{E00B077B-3AA7-4225-B1EE-CCDD542CA2A9}">
    <text>Leave this cell blank.</text>
  </threadedComment>
  <threadedComment ref="D89" dT="2020-08-19T00:06:43.00" personId="{811026A2-74EF-4287-974D-D90683F22217}" id="{1E95E129-E027-4A03-84E7-26538CC18EA7}">
    <text>Leave this cell blank.</text>
  </threadedComment>
  <threadedComment ref="D90" dT="2020-08-19T00:06:43.00" personId="{811026A2-74EF-4287-974D-D90683F22217}" id="{7DCC6E61-7A7E-4A72-979B-2EB86BD1C2A1}">
    <text>Leave this cell blank.</text>
  </threadedComment>
  <threadedComment ref="D91" dT="2020-08-19T00:06:43.00" personId="{811026A2-74EF-4287-974D-D90683F22217}" id="{6B5199F2-8F2E-4282-B93C-02A85C05E396}">
    <text>Leave this cell blank.</text>
  </threadedComment>
  <threadedComment ref="D92" dT="2020-08-19T00:06:43.00" personId="{811026A2-74EF-4287-974D-D90683F22217}" id="{DECF6E1E-224B-4B00-906E-20205E72E143}">
    <text>Leave this cell blank.</text>
  </threadedComment>
  <threadedComment ref="D93" dT="2020-08-19T00:06:43.00" personId="{811026A2-74EF-4287-974D-D90683F22217}" id="{A8223660-8851-4537-ABE8-C39AF5F24705}">
    <text>Leave this cell blank.</text>
  </threadedComment>
  <threadedComment ref="D94" dT="2020-08-19T00:06:43.00" personId="{811026A2-74EF-4287-974D-D90683F22217}" id="{E349F04F-9141-4A50-98DE-FF4D80A0FA5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6" sqref="D6"/>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109</v>
      </c>
    </row>
    <row r="3" spans="1:2" x14ac:dyDescent="0.35">
      <c r="A3" s="8" t="s">
        <v>110</v>
      </c>
    </row>
    <row r="4" spans="1:2" x14ac:dyDescent="0.35">
      <c r="A4" s="8" t="s">
        <v>156</v>
      </c>
    </row>
    <row r="5" spans="1:2" x14ac:dyDescent="0.35">
      <c r="A5" s="8" t="s">
        <v>114</v>
      </c>
    </row>
    <row r="6" spans="1:2" x14ac:dyDescent="0.35">
      <c r="A6" s="8" t="s">
        <v>111</v>
      </c>
    </row>
    <row r="8" spans="1:2" x14ac:dyDescent="0.35">
      <c r="A8" s="8" t="s">
        <v>112</v>
      </c>
    </row>
    <row r="9" spans="1:2" x14ac:dyDescent="0.35">
      <c r="A9" s="8" t="s">
        <v>113</v>
      </c>
    </row>
    <row r="10" spans="1:2" x14ac:dyDescent="0.35">
      <c r="A10" s="47" t="s">
        <v>3019</v>
      </c>
    </row>
    <row r="11" spans="1:2" x14ac:dyDescent="0.35">
      <c r="A11" s="47"/>
    </row>
    <row r="12" spans="1:2" x14ac:dyDescent="0.35">
      <c r="A12" s="8" t="s">
        <v>115</v>
      </c>
    </row>
    <row r="13" spans="1:2" x14ac:dyDescent="0.35">
      <c r="A13" s="8" t="s">
        <v>116</v>
      </c>
    </row>
    <row r="14" spans="1:2" x14ac:dyDescent="0.35">
      <c r="A14" s="8" t="s">
        <v>117</v>
      </c>
    </row>
    <row r="16" spans="1:2" x14ac:dyDescent="0.35">
      <c r="A16" s="48" t="s">
        <v>3125</v>
      </c>
      <c r="B16" s="411"/>
    </row>
    <row r="17" spans="1:2" x14ac:dyDescent="0.35">
      <c r="A17" s="414" t="s">
        <v>3106</v>
      </c>
      <c r="B17" s="366">
        <f>MAX(PolicyLevers!H:H)</f>
        <v>859</v>
      </c>
    </row>
    <row r="18" spans="1:2" x14ac:dyDescent="0.35">
      <c r="A18" s="415" t="s">
        <v>3124</v>
      </c>
      <c r="B18" s="366" t="str">
        <f t="array" ref="B18">IF(MIN(IF(COUNTIF(PolicyLevers!$H$2:$H$1623,PolicyLevers!$H$2:$H$1623)&gt;1,PolicyLevers!$H$2:$H$1623, ""))=0,"No duplicate ID numbers",MIN(IF(COUNTIF(PolicyLevers!$H$2:$H$1623,PolicyLevers!$H$2:$H$1623)&gt;1,PolicyLevers!$H$2:$H$1623, "")))</f>
        <v>No duplicate ID numbers</v>
      </c>
    </row>
    <row r="19" spans="1:2" ht="29" x14ac:dyDescent="0.35">
      <c r="A19" s="254" t="s">
        <v>3289</v>
      </c>
      <c r="B19" s="366" t="str">
        <f t="array" ref="B19">IF(MIN(IF((NOT(ISNUMBER(PolicyLevers!$H$2:$H$1623)))*(ISTEXT(PolicyLevers!$I$2:$I$1623)),ROW(PolicyLevers!$H$2:$H$1623)))=0,"No missing ID numbers",MIN(IF((NOT(ISNUMBER(PolicyLevers!$H$2:$H$1623)))*(ISTEXT(PolicyLevers!$I$2:$I$1623)),ROW(PolicyLevers!$H$2:$H$1623))))</f>
        <v>No missing ID numbers</v>
      </c>
    </row>
    <row r="21" spans="1:2" x14ac:dyDescent="0.35">
      <c r="A21" s="48" t="s">
        <v>3117</v>
      </c>
      <c r="B21" s="411"/>
    </row>
    <row r="22" spans="1:2" x14ac:dyDescent="0.35">
      <c r="A22" s="8" t="s">
        <v>3118</v>
      </c>
    </row>
    <row r="23" spans="1:2" x14ac:dyDescent="0.35">
      <c r="A23" s="8" t="s">
        <v>3102</v>
      </c>
    </row>
    <row r="24" spans="1:2" x14ac:dyDescent="0.35">
      <c r="A24" s="8" t="s">
        <v>3103</v>
      </c>
    </row>
    <row r="25" spans="1:2" x14ac:dyDescent="0.35">
      <c r="A25" s="8" t="s">
        <v>3104</v>
      </c>
    </row>
    <row r="26" spans="1:2" x14ac:dyDescent="0.35">
      <c r="A26" s="8" t="s">
        <v>3105</v>
      </c>
    </row>
    <row r="28" spans="1:2" x14ac:dyDescent="0.35">
      <c r="A28" s="8" t="s">
        <v>3119</v>
      </c>
    </row>
    <row r="29" spans="1:2" x14ac:dyDescent="0.35">
      <c r="A29" s="8" t="s">
        <v>3100</v>
      </c>
    </row>
    <row r="30" spans="1:2" x14ac:dyDescent="0.35">
      <c r="A30" s="8" t="s">
        <v>3101</v>
      </c>
    </row>
    <row r="32" spans="1:2" x14ac:dyDescent="0.35">
      <c r="A32" s="8" t="s">
        <v>3120</v>
      </c>
    </row>
    <row r="33" spans="1:2" x14ac:dyDescent="0.35">
      <c r="A33" s="8" t="s">
        <v>3107</v>
      </c>
    </row>
    <row r="34" spans="1:2" x14ac:dyDescent="0.35">
      <c r="A34" s="8" t="s">
        <v>3108</v>
      </c>
    </row>
    <row r="36" spans="1:2" x14ac:dyDescent="0.35">
      <c r="A36" s="8" t="s">
        <v>3121</v>
      </c>
    </row>
    <row r="37" spans="1:2" x14ac:dyDescent="0.35">
      <c r="A37" s="8" t="s">
        <v>3109</v>
      </c>
    </row>
    <row r="38" spans="1:2" x14ac:dyDescent="0.35">
      <c r="A38" s="8" t="s">
        <v>3110</v>
      </c>
    </row>
    <row r="40" spans="1:2" x14ac:dyDescent="0.35">
      <c r="A40" s="48" t="s">
        <v>3111</v>
      </c>
      <c r="B40" s="411"/>
    </row>
    <row r="41" spans="1:2" x14ac:dyDescent="0.35">
      <c r="A41" s="8" t="s">
        <v>3112</v>
      </c>
    </row>
    <row r="42" spans="1:2" x14ac:dyDescent="0.35">
      <c r="A42" s="8" t="s">
        <v>3113</v>
      </c>
    </row>
    <row r="44" spans="1:2" x14ac:dyDescent="0.35">
      <c r="A44" s="8" t="s">
        <v>3114</v>
      </c>
    </row>
    <row r="45" spans="1:2" x14ac:dyDescent="0.35">
      <c r="A45" s="8" t="s">
        <v>3122</v>
      </c>
    </row>
    <row r="46" spans="1:2" x14ac:dyDescent="0.35">
      <c r="A46" s="8" t="s">
        <v>3115</v>
      </c>
    </row>
    <row r="47" spans="1:2" x14ac:dyDescent="0.35">
      <c r="A47" s="8" t="s">
        <v>3116</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B2E1B-8D8A-45D1-A5A7-8E06EF5FEFDC}">
  <sheetPr>
    <tabColor rgb="FF92D050"/>
  </sheetPr>
  <dimension ref="A1:J139"/>
  <sheetViews>
    <sheetView zoomScaleNormal="100" workbookViewId="0">
      <selection activeCell="L94" sqref="L94"/>
    </sheetView>
  </sheetViews>
  <sheetFormatPr defaultRowHeight="14.5" x14ac:dyDescent="0.35"/>
  <cols>
    <col min="1" max="1" width="13.54296875" style="342" customWidth="1"/>
    <col min="2" max="2" width="21.26953125" style="342" customWidth="1"/>
    <col min="3" max="3" width="21.54296875" style="342" customWidth="1"/>
    <col min="4" max="5" width="20.1796875" style="342" customWidth="1"/>
    <col min="6" max="6" width="8.54296875" style="342" customWidth="1"/>
    <col min="7" max="7" width="8.81640625" style="342" customWidth="1"/>
    <col min="8" max="8" width="8.6328125" style="342" customWidth="1"/>
    <col min="9" max="9" width="12.26953125" style="342" customWidth="1"/>
    <col min="10" max="10" width="110.453125" style="342" customWidth="1"/>
    <col min="11" max="16384" width="8.7265625" style="342"/>
  </cols>
  <sheetData>
    <row r="1" spans="1:10" x14ac:dyDescent="0.35">
      <c r="A1" s="462" t="s">
        <v>3383</v>
      </c>
      <c r="B1" s="460"/>
      <c r="C1" s="460"/>
      <c r="D1" s="460"/>
      <c r="E1" s="460"/>
      <c r="F1" s="460"/>
      <c r="G1" s="460"/>
      <c r="H1" s="460"/>
      <c r="I1" s="460"/>
      <c r="J1" s="460"/>
    </row>
    <row r="2" spans="1:10" x14ac:dyDescent="0.35">
      <c r="A2" s="461" t="s">
        <v>3382</v>
      </c>
      <c r="B2" s="460"/>
      <c r="C2" s="460"/>
      <c r="D2" s="460"/>
      <c r="E2" s="460"/>
      <c r="F2" s="460"/>
      <c r="G2" s="460"/>
      <c r="H2" s="460"/>
      <c r="I2" s="460"/>
      <c r="J2" s="460"/>
    </row>
    <row r="3" spans="1:10" ht="44.4" customHeight="1" x14ac:dyDescent="0.35">
      <c r="A3" s="457" t="s">
        <v>3</v>
      </c>
      <c r="B3" s="457" t="s">
        <v>0</v>
      </c>
      <c r="C3" s="457" t="s">
        <v>1</v>
      </c>
      <c r="D3" s="459" t="s">
        <v>391</v>
      </c>
      <c r="E3" s="457" t="s">
        <v>2387</v>
      </c>
      <c r="F3" s="458" t="s">
        <v>73</v>
      </c>
      <c r="G3" s="458" t="s">
        <v>74</v>
      </c>
      <c r="H3" s="458" t="s">
        <v>86</v>
      </c>
      <c r="I3" s="457" t="s">
        <v>31</v>
      </c>
      <c r="J3" s="457" t="s">
        <v>2</v>
      </c>
    </row>
    <row r="4" spans="1:10" ht="100" customHeight="1" x14ac:dyDescent="0.35">
      <c r="A4" s="2" t="s">
        <v>4</v>
      </c>
      <c r="B4" s="2" t="s">
        <v>2549</v>
      </c>
      <c r="C4" s="2" t="s">
        <v>2544</v>
      </c>
      <c r="D4" s="2" t="s">
        <v>2543</v>
      </c>
      <c r="E4" s="2" t="s">
        <v>2545</v>
      </c>
      <c r="F4" s="348">
        <v>0</v>
      </c>
      <c r="G4" s="348">
        <v>1</v>
      </c>
      <c r="H4" s="348">
        <v>0.02</v>
      </c>
      <c r="I4" s="2" t="s">
        <v>2546</v>
      </c>
      <c r="J4" s="465" t="s">
        <v>3381</v>
      </c>
    </row>
    <row r="5" spans="1:10" ht="100" customHeight="1" x14ac:dyDescent="0.35">
      <c r="A5" s="2" t="s">
        <v>4</v>
      </c>
      <c r="B5" s="2" t="s">
        <v>2634</v>
      </c>
      <c r="C5" s="2" t="s">
        <v>2635</v>
      </c>
      <c r="D5" s="2" t="s">
        <v>2635</v>
      </c>
      <c r="E5" s="2" t="s">
        <v>2636</v>
      </c>
      <c r="F5" s="359">
        <v>0</v>
      </c>
      <c r="G5" s="359">
        <v>300</v>
      </c>
      <c r="H5" s="359">
        <v>5</v>
      </c>
      <c r="I5" s="2" t="s">
        <v>2637</v>
      </c>
      <c r="J5" s="466" t="s">
        <v>3380</v>
      </c>
    </row>
    <row r="6" spans="1:10" ht="100" customHeight="1" x14ac:dyDescent="0.35">
      <c r="A6" s="2" t="s">
        <v>4</v>
      </c>
      <c r="B6" s="2" t="s">
        <v>2630</v>
      </c>
      <c r="C6" s="2" t="s">
        <v>2631</v>
      </c>
      <c r="D6" s="2" t="s">
        <v>2640</v>
      </c>
      <c r="E6" s="4" t="s">
        <v>2632</v>
      </c>
      <c r="F6" s="356">
        <v>0</v>
      </c>
      <c r="G6" s="356">
        <v>1</v>
      </c>
      <c r="H6" s="356">
        <v>0.02</v>
      </c>
      <c r="I6" s="452" t="s">
        <v>2633</v>
      </c>
      <c r="J6" s="465" t="s">
        <v>2641</v>
      </c>
    </row>
    <row r="7" spans="1:10" ht="100" customHeight="1" x14ac:dyDescent="0.35">
      <c r="A7" s="2" t="s">
        <v>4</v>
      </c>
      <c r="B7" s="2" t="s">
        <v>520</v>
      </c>
      <c r="C7" s="2" t="s">
        <v>521</v>
      </c>
      <c r="D7" s="2" t="s">
        <v>522</v>
      </c>
      <c r="E7" s="4" t="s">
        <v>2439</v>
      </c>
      <c r="F7" s="356">
        <v>0</v>
      </c>
      <c r="G7" s="356">
        <v>1</v>
      </c>
      <c r="H7" s="356">
        <v>0.01</v>
      </c>
      <c r="I7" s="452" t="s">
        <v>523</v>
      </c>
      <c r="J7" s="465" t="s">
        <v>3379</v>
      </c>
    </row>
    <row r="8" spans="1:10" ht="100" customHeight="1" x14ac:dyDescent="0.35">
      <c r="A8" s="2" t="s">
        <v>4</v>
      </c>
      <c r="B8" s="2" t="s">
        <v>519</v>
      </c>
      <c r="C8" s="2" t="s">
        <v>514</v>
      </c>
      <c r="D8" s="2" t="s">
        <v>513</v>
      </c>
      <c r="E8" s="4" t="s">
        <v>2438</v>
      </c>
      <c r="F8" s="356">
        <v>0</v>
      </c>
      <c r="G8" s="356">
        <v>0.5</v>
      </c>
      <c r="H8" s="356">
        <v>0.01</v>
      </c>
      <c r="I8" s="73" t="s">
        <v>515</v>
      </c>
      <c r="J8" s="465" t="s">
        <v>3378</v>
      </c>
    </row>
    <row r="9" spans="1:10" ht="100" customHeight="1" x14ac:dyDescent="0.35">
      <c r="A9" s="4" t="s">
        <v>4</v>
      </c>
      <c r="B9" s="4" t="s">
        <v>11</v>
      </c>
      <c r="C9" s="4" t="s">
        <v>118</v>
      </c>
      <c r="D9" s="451" t="s">
        <v>11</v>
      </c>
      <c r="E9" s="4" t="s">
        <v>2437</v>
      </c>
      <c r="F9" s="453">
        <v>0</v>
      </c>
      <c r="G9" s="453">
        <v>1</v>
      </c>
      <c r="H9" s="409">
        <v>0.02</v>
      </c>
      <c r="I9" s="452" t="s">
        <v>496</v>
      </c>
      <c r="J9" s="465" t="s">
        <v>2440</v>
      </c>
    </row>
    <row r="10" spans="1:10" ht="111" customHeight="1" x14ac:dyDescent="0.35">
      <c r="A10" s="4" t="s">
        <v>4</v>
      </c>
      <c r="B10" s="4" t="s">
        <v>5</v>
      </c>
      <c r="C10" s="4" t="s">
        <v>333</v>
      </c>
      <c r="D10" s="451" t="s">
        <v>392</v>
      </c>
      <c r="E10" s="4" t="s">
        <v>2436</v>
      </c>
      <c r="F10" s="453">
        <v>0</v>
      </c>
      <c r="G10" s="453">
        <f>PolicyLevers!M89</f>
        <v>1</v>
      </c>
      <c r="H10" s="453">
        <v>0.01</v>
      </c>
      <c r="I10" s="452" t="s">
        <v>119</v>
      </c>
      <c r="J10" s="465" t="s">
        <v>3377</v>
      </c>
    </row>
    <row r="11" spans="1:10" ht="83" customHeight="1" x14ac:dyDescent="0.35">
      <c r="A11" s="2" t="s">
        <v>4</v>
      </c>
      <c r="B11" s="2" t="s">
        <v>2681</v>
      </c>
      <c r="C11" s="2" t="s">
        <v>2682</v>
      </c>
      <c r="D11" s="2" t="s">
        <v>2683</v>
      </c>
      <c r="E11" s="4" t="s">
        <v>2684</v>
      </c>
      <c r="F11" s="356">
        <v>0</v>
      </c>
      <c r="G11" s="356">
        <v>1</v>
      </c>
      <c r="H11" s="356">
        <v>0.01</v>
      </c>
      <c r="I11" s="452" t="s">
        <v>523</v>
      </c>
      <c r="J11" s="465" t="s">
        <v>3376</v>
      </c>
    </row>
    <row r="12" spans="1:10" ht="100" customHeight="1" x14ac:dyDescent="0.35">
      <c r="A12" s="2" t="s">
        <v>4</v>
      </c>
      <c r="B12" s="2" t="s">
        <v>527</v>
      </c>
      <c r="C12" s="2" t="s">
        <v>528</v>
      </c>
      <c r="D12" s="2" t="s">
        <v>527</v>
      </c>
      <c r="E12" s="4" t="s">
        <v>2435</v>
      </c>
      <c r="F12" s="348">
        <v>0</v>
      </c>
      <c r="G12" s="348">
        <v>0.2</v>
      </c>
      <c r="H12" s="348">
        <v>0.01</v>
      </c>
      <c r="I12" s="455" t="s">
        <v>529</v>
      </c>
      <c r="J12" s="465" t="s">
        <v>2441</v>
      </c>
    </row>
    <row r="13" spans="1:10" ht="82.5" customHeight="1" x14ac:dyDescent="0.35">
      <c r="A13" s="4" t="s">
        <v>4</v>
      </c>
      <c r="B13" s="4" t="s">
        <v>3303</v>
      </c>
      <c r="C13" s="4" t="s">
        <v>3304</v>
      </c>
      <c r="D13" s="4" t="s">
        <v>3303</v>
      </c>
      <c r="E13" s="4" t="s">
        <v>3305</v>
      </c>
      <c r="F13" s="409">
        <v>0</v>
      </c>
      <c r="G13" s="409">
        <f>-ROUND(MaxBoundCalculations!$B$206,2)</f>
        <v>0.26</v>
      </c>
      <c r="H13" s="409">
        <v>0.01</v>
      </c>
      <c r="I13" s="452" t="s">
        <v>3306</v>
      </c>
      <c r="J13" s="465" t="s">
        <v>3375</v>
      </c>
    </row>
    <row r="14" spans="1:10" ht="74.5" customHeight="1" x14ac:dyDescent="0.35">
      <c r="A14" s="4" t="s">
        <v>75</v>
      </c>
      <c r="B14" s="4" t="s">
        <v>15</v>
      </c>
      <c r="C14" s="4" t="s">
        <v>2673</v>
      </c>
      <c r="D14" s="4" t="s">
        <v>15</v>
      </c>
      <c r="E14" s="4" t="s">
        <v>2672</v>
      </c>
      <c r="F14" s="453">
        <v>0</v>
      </c>
      <c r="G14" s="453">
        <v>1</v>
      </c>
      <c r="H14" s="453">
        <v>0.01</v>
      </c>
      <c r="I14" s="452" t="s">
        <v>121</v>
      </c>
      <c r="J14" s="465" t="s">
        <v>3374</v>
      </c>
    </row>
    <row r="15" spans="1:10" ht="64" customHeight="1" x14ac:dyDescent="0.35">
      <c r="A15" s="4" t="s">
        <v>75</v>
      </c>
      <c r="B15" s="4" t="s">
        <v>107</v>
      </c>
      <c r="C15" s="4" t="s">
        <v>334</v>
      </c>
      <c r="D15" s="4" t="s">
        <v>107</v>
      </c>
      <c r="E15" s="4" t="s">
        <v>2434</v>
      </c>
      <c r="F15" s="453">
        <v>0</v>
      </c>
      <c r="G15" s="453">
        <f>PolicyLevers!M141</f>
        <v>0.22</v>
      </c>
      <c r="H15" s="453">
        <v>0.01</v>
      </c>
      <c r="I15" s="452" t="s">
        <v>33</v>
      </c>
      <c r="J15" s="465" t="s">
        <v>3373</v>
      </c>
    </row>
    <row r="16" spans="1:10" ht="48" customHeight="1" x14ac:dyDescent="0.35">
      <c r="A16" s="4" t="s">
        <v>75</v>
      </c>
      <c r="B16" s="4" t="s">
        <v>14</v>
      </c>
      <c r="C16" s="4" t="s">
        <v>7</v>
      </c>
      <c r="D16" s="4" t="s">
        <v>14</v>
      </c>
      <c r="E16" s="4" t="s">
        <v>2433</v>
      </c>
      <c r="F16" s="4">
        <v>0</v>
      </c>
      <c r="G16" s="4">
        <v>1</v>
      </c>
      <c r="H16" s="4">
        <v>1</v>
      </c>
      <c r="I16" s="452" t="s">
        <v>32</v>
      </c>
      <c r="J16" s="465" t="s">
        <v>2451</v>
      </c>
    </row>
    <row r="17" spans="1:10" ht="42.5" customHeight="1" x14ac:dyDescent="0.35">
      <c r="A17" s="4" t="s">
        <v>75</v>
      </c>
      <c r="B17" s="4" t="s">
        <v>291</v>
      </c>
      <c r="C17" s="4" t="s">
        <v>335</v>
      </c>
      <c r="D17" s="451" t="s">
        <v>393</v>
      </c>
      <c r="E17" s="4" t="s">
        <v>2432</v>
      </c>
      <c r="F17" s="4">
        <v>0</v>
      </c>
      <c r="G17" s="463">
        <f>PolicyLevers!M160</f>
        <v>0.24</v>
      </c>
      <c r="H17" s="412">
        <v>5.0000000000000001E-3</v>
      </c>
      <c r="I17" s="452" t="s">
        <v>292</v>
      </c>
      <c r="J17" s="465" t="s">
        <v>3372</v>
      </c>
    </row>
    <row r="18" spans="1:10" ht="55" customHeight="1" x14ac:dyDescent="0.35">
      <c r="A18" s="4" t="s">
        <v>75</v>
      </c>
      <c r="B18" s="4" t="s">
        <v>295</v>
      </c>
      <c r="C18" s="4" t="s">
        <v>298</v>
      </c>
      <c r="D18" s="451" t="s">
        <v>393</v>
      </c>
      <c r="E18" s="4" t="s">
        <v>2431</v>
      </c>
      <c r="F18" s="4">
        <v>0</v>
      </c>
      <c r="G18" s="453">
        <v>0.5</v>
      </c>
      <c r="H18" s="409">
        <v>0.01</v>
      </c>
      <c r="I18" s="452" t="s">
        <v>299</v>
      </c>
      <c r="J18" s="465" t="s">
        <v>2452</v>
      </c>
    </row>
    <row r="19" spans="1:10" ht="35.5" customHeight="1" x14ac:dyDescent="0.35">
      <c r="A19" s="4" t="s">
        <v>75</v>
      </c>
      <c r="B19" s="4" t="s">
        <v>13</v>
      </c>
      <c r="C19" s="4" t="s">
        <v>134</v>
      </c>
      <c r="D19" s="4" t="s">
        <v>13</v>
      </c>
      <c r="E19" s="4" t="s">
        <v>2430</v>
      </c>
      <c r="F19" s="4">
        <v>0</v>
      </c>
      <c r="G19" s="4">
        <v>1</v>
      </c>
      <c r="H19" s="4">
        <v>1</v>
      </c>
      <c r="I19" s="452" t="s">
        <v>32</v>
      </c>
      <c r="J19" s="465" t="s">
        <v>3371</v>
      </c>
    </row>
    <row r="20" spans="1:10" ht="52.5" customHeight="1" x14ac:dyDescent="0.35">
      <c r="A20" s="4" t="s">
        <v>75</v>
      </c>
      <c r="B20" s="4" t="s">
        <v>2647</v>
      </c>
      <c r="C20" s="4" t="s">
        <v>2646</v>
      </c>
      <c r="D20" s="4" t="s">
        <v>16</v>
      </c>
      <c r="E20" s="4" t="s">
        <v>2429</v>
      </c>
      <c r="F20" s="453">
        <v>0</v>
      </c>
      <c r="G20" s="453">
        <v>0.5</v>
      </c>
      <c r="H20" s="453">
        <v>0.01</v>
      </c>
      <c r="I20" s="452" t="s">
        <v>2648</v>
      </c>
      <c r="J20" s="465" t="s">
        <v>3370</v>
      </c>
    </row>
    <row r="21" spans="1:10" ht="46" customHeight="1" x14ac:dyDescent="0.35">
      <c r="A21" s="4" t="s">
        <v>75</v>
      </c>
      <c r="B21" s="4" t="s">
        <v>12</v>
      </c>
      <c r="C21" s="4" t="s">
        <v>6</v>
      </c>
      <c r="D21" s="4" t="s">
        <v>12</v>
      </c>
      <c r="E21" s="4" t="s">
        <v>2428</v>
      </c>
      <c r="F21" s="4">
        <v>0</v>
      </c>
      <c r="G21" s="4">
        <v>1</v>
      </c>
      <c r="H21" s="4">
        <v>1</v>
      </c>
      <c r="I21" s="452" t="s">
        <v>32</v>
      </c>
      <c r="J21" s="465" t="s">
        <v>3369</v>
      </c>
    </row>
    <row r="22" spans="1:10" ht="34.5" customHeight="1" x14ac:dyDescent="0.35">
      <c r="A22" s="2" t="s">
        <v>8</v>
      </c>
      <c r="B22" s="2" t="s">
        <v>376</v>
      </c>
      <c r="C22" s="2" t="s">
        <v>377</v>
      </c>
      <c r="D22" s="2" t="s">
        <v>376</v>
      </c>
      <c r="E22" s="4" t="s">
        <v>2427</v>
      </c>
      <c r="F22" s="2">
        <v>0</v>
      </c>
      <c r="G22" s="2">
        <v>1</v>
      </c>
      <c r="H22" s="2">
        <v>1</v>
      </c>
      <c r="I22" s="455" t="s">
        <v>32</v>
      </c>
      <c r="J22" s="465" t="s">
        <v>3368</v>
      </c>
    </row>
    <row r="23" spans="1:10" ht="107.5" customHeight="1" x14ac:dyDescent="0.35">
      <c r="A23" s="4" t="s">
        <v>8</v>
      </c>
      <c r="B23" s="452" t="s">
        <v>2982</v>
      </c>
      <c r="C23" s="4" t="s">
        <v>2983</v>
      </c>
      <c r="D23" s="452" t="s">
        <v>2982</v>
      </c>
      <c r="E23" s="4" t="s">
        <v>2416</v>
      </c>
      <c r="F23" s="453">
        <v>0</v>
      </c>
      <c r="G23" s="409">
        <v>1</v>
      </c>
      <c r="H23" s="409">
        <v>0.01</v>
      </c>
      <c r="I23" s="452" t="s">
        <v>37</v>
      </c>
      <c r="J23" s="465" t="s">
        <v>3285</v>
      </c>
    </row>
    <row r="24" spans="1:10" ht="47" customHeight="1" x14ac:dyDescent="0.35">
      <c r="A24" s="2" t="s">
        <v>8</v>
      </c>
      <c r="B24" s="2" t="s">
        <v>300</v>
      </c>
      <c r="C24" s="2" t="s">
        <v>303</v>
      </c>
      <c r="D24" s="2" t="s">
        <v>394</v>
      </c>
      <c r="E24" s="4" t="s">
        <v>2426</v>
      </c>
      <c r="F24" s="348">
        <v>-0.5</v>
      </c>
      <c r="G24" s="348">
        <v>1</v>
      </c>
      <c r="H24" s="348">
        <v>0.02</v>
      </c>
      <c r="I24" s="455" t="s">
        <v>304</v>
      </c>
      <c r="J24" s="465" t="s">
        <v>3367</v>
      </c>
    </row>
    <row r="25" spans="1:10" ht="47" customHeight="1" x14ac:dyDescent="0.35">
      <c r="A25" s="2" t="s">
        <v>8</v>
      </c>
      <c r="B25" s="2" t="s">
        <v>301</v>
      </c>
      <c r="C25" s="2" t="s">
        <v>302</v>
      </c>
      <c r="D25" s="2" t="s">
        <v>394</v>
      </c>
      <c r="E25" s="4" t="s">
        <v>2425</v>
      </c>
      <c r="F25" s="348">
        <v>-0.5</v>
      </c>
      <c r="G25" s="348">
        <v>1</v>
      </c>
      <c r="H25" s="348">
        <v>0.02</v>
      </c>
      <c r="I25" s="455" t="s">
        <v>305</v>
      </c>
      <c r="J25" s="465" t="s">
        <v>3366</v>
      </c>
    </row>
    <row r="26" spans="1:10" ht="38.5" customHeight="1" x14ac:dyDescent="0.35">
      <c r="A26" s="4" t="s">
        <v>8</v>
      </c>
      <c r="B26" s="4" t="s">
        <v>337</v>
      </c>
      <c r="C26" s="4" t="s">
        <v>336</v>
      </c>
      <c r="D26" s="4" t="s">
        <v>337</v>
      </c>
      <c r="E26" s="4" t="s">
        <v>2424</v>
      </c>
      <c r="F26" s="4"/>
      <c r="G26" s="4"/>
      <c r="H26" s="4"/>
      <c r="I26" s="452"/>
      <c r="J26" s="465"/>
    </row>
    <row r="27" spans="1:10" ht="54" customHeight="1" x14ac:dyDescent="0.35">
      <c r="A27" s="4" t="s">
        <v>8</v>
      </c>
      <c r="B27" s="4" t="s">
        <v>17</v>
      </c>
      <c r="C27" s="4" t="s">
        <v>30</v>
      </c>
      <c r="D27" s="4" t="s">
        <v>17</v>
      </c>
      <c r="E27" s="4" t="s">
        <v>2423</v>
      </c>
      <c r="F27" s="453">
        <v>0</v>
      </c>
      <c r="G27" s="409">
        <v>1</v>
      </c>
      <c r="H27" s="409">
        <v>0.01</v>
      </c>
      <c r="I27" s="452" t="s">
        <v>36</v>
      </c>
      <c r="J27" s="465" t="s">
        <v>3365</v>
      </c>
    </row>
    <row r="28" spans="1:10" ht="100" customHeight="1" x14ac:dyDescent="0.35">
      <c r="A28" s="4" t="s">
        <v>8</v>
      </c>
      <c r="B28" s="4" t="s">
        <v>136</v>
      </c>
      <c r="C28" s="4" t="s">
        <v>135</v>
      </c>
      <c r="D28" s="4" t="s">
        <v>136</v>
      </c>
      <c r="E28" s="4" t="s">
        <v>2422</v>
      </c>
      <c r="F28" s="6">
        <v>0</v>
      </c>
      <c r="G28" s="6">
        <v>10000</v>
      </c>
      <c r="H28" s="6">
        <v>250</v>
      </c>
      <c r="I28" s="452" t="s">
        <v>210</v>
      </c>
      <c r="J28" s="465" t="s">
        <v>3364</v>
      </c>
    </row>
    <row r="29" spans="1:10" ht="67.5" customHeight="1" x14ac:dyDescent="0.35">
      <c r="A29" s="4" t="s">
        <v>8</v>
      </c>
      <c r="B29" s="4" t="s">
        <v>19</v>
      </c>
      <c r="C29" s="4" t="s">
        <v>3282</v>
      </c>
      <c r="D29" s="4" t="s">
        <v>19</v>
      </c>
      <c r="E29" s="4" t="s">
        <v>2421</v>
      </c>
      <c r="F29" s="453">
        <v>0</v>
      </c>
      <c r="G29" s="453">
        <v>1</v>
      </c>
      <c r="H29" s="68">
        <v>0.01</v>
      </c>
      <c r="I29" s="452" t="s">
        <v>36</v>
      </c>
      <c r="J29" s="465" t="s">
        <v>3363</v>
      </c>
    </row>
    <row r="30" spans="1:10" ht="50" customHeight="1" x14ac:dyDescent="0.35">
      <c r="A30" s="4" t="s">
        <v>8</v>
      </c>
      <c r="B30" s="4" t="s">
        <v>140</v>
      </c>
      <c r="C30" s="4" t="s">
        <v>314</v>
      </c>
      <c r="D30" s="4" t="s">
        <v>140</v>
      </c>
      <c r="E30" s="4" t="s">
        <v>2420</v>
      </c>
      <c r="F30" s="453">
        <v>0</v>
      </c>
      <c r="G30" s="453">
        <f>PolicyLevers!M225</f>
        <v>1.1299999999999999</v>
      </c>
      <c r="H30" s="453">
        <v>0.01</v>
      </c>
      <c r="I30" s="452" t="s">
        <v>141</v>
      </c>
      <c r="J30" s="465" t="s">
        <v>2442</v>
      </c>
    </row>
    <row r="31" spans="1:10" ht="39" customHeight="1" x14ac:dyDescent="0.35">
      <c r="A31" s="4" t="s">
        <v>8</v>
      </c>
      <c r="B31" s="4" t="s">
        <v>63</v>
      </c>
      <c r="C31" s="4" t="s">
        <v>137</v>
      </c>
      <c r="D31" s="4" t="s">
        <v>63</v>
      </c>
      <c r="E31" s="420"/>
      <c r="F31" s="4"/>
      <c r="G31" s="4"/>
      <c r="H31" s="4"/>
      <c r="I31" s="452"/>
      <c r="J31" s="467"/>
    </row>
    <row r="32" spans="1:10" ht="52" customHeight="1" x14ac:dyDescent="0.35">
      <c r="A32" s="4" t="s">
        <v>8</v>
      </c>
      <c r="B32" s="4" t="s">
        <v>405</v>
      </c>
      <c r="C32" s="4" t="s">
        <v>406</v>
      </c>
      <c r="D32" s="4" t="s">
        <v>405</v>
      </c>
      <c r="E32" s="4" t="s">
        <v>2419</v>
      </c>
      <c r="F32" s="4"/>
      <c r="G32" s="4"/>
      <c r="H32" s="4"/>
      <c r="I32" s="452"/>
      <c r="J32" s="465"/>
    </row>
    <row r="33" spans="1:10" ht="36" customHeight="1" x14ac:dyDescent="0.35">
      <c r="A33" s="4" t="s">
        <v>8</v>
      </c>
      <c r="B33" s="4" t="s">
        <v>2384</v>
      </c>
      <c r="C33" s="4" t="s">
        <v>2383</v>
      </c>
      <c r="D33" s="4" t="s">
        <v>2385</v>
      </c>
      <c r="E33" s="420"/>
      <c r="F33" s="453">
        <v>0</v>
      </c>
      <c r="G33" s="4">
        <v>20</v>
      </c>
      <c r="H33" s="4">
        <v>1</v>
      </c>
      <c r="I33" s="455" t="s">
        <v>138</v>
      </c>
      <c r="J33" s="465" t="s">
        <v>3074</v>
      </c>
    </row>
    <row r="34" spans="1:10" ht="118" customHeight="1" x14ac:dyDescent="0.35">
      <c r="A34" s="2" t="s">
        <v>8</v>
      </c>
      <c r="B34" s="2" t="s">
        <v>283</v>
      </c>
      <c r="C34" s="2" t="s">
        <v>284</v>
      </c>
      <c r="D34" s="2" t="s">
        <v>283</v>
      </c>
      <c r="E34" s="4" t="s">
        <v>2418</v>
      </c>
      <c r="F34" s="348">
        <v>0</v>
      </c>
      <c r="G34" s="348">
        <v>0.6</v>
      </c>
      <c r="H34" s="348">
        <v>0.01</v>
      </c>
      <c r="I34" s="455" t="s">
        <v>288</v>
      </c>
      <c r="J34" s="465" t="s">
        <v>3362</v>
      </c>
    </row>
    <row r="35" spans="1:10" ht="74" customHeight="1" x14ac:dyDescent="0.35">
      <c r="A35" s="2" t="s">
        <v>8</v>
      </c>
      <c r="B35" s="347" t="s">
        <v>2478</v>
      </c>
      <c r="C35" s="347" t="s">
        <v>2479</v>
      </c>
      <c r="D35" s="347" t="s">
        <v>2478</v>
      </c>
      <c r="E35" s="2" t="s">
        <v>2480</v>
      </c>
      <c r="F35" s="348">
        <v>0</v>
      </c>
      <c r="G35" s="348">
        <v>0.9</v>
      </c>
      <c r="H35" s="348">
        <v>0.01</v>
      </c>
      <c r="I35" s="455" t="s">
        <v>2481</v>
      </c>
      <c r="J35" s="465" t="s">
        <v>3361</v>
      </c>
    </row>
    <row r="36" spans="1:10" ht="56" customHeight="1" x14ac:dyDescent="0.35">
      <c r="A36" s="2" t="s">
        <v>8</v>
      </c>
      <c r="B36" s="2" t="s">
        <v>280</v>
      </c>
      <c r="C36" s="2" t="s">
        <v>315</v>
      </c>
      <c r="D36" s="2" t="s">
        <v>395</v>
      </c>
      <c r="E36" s="4" t="s">
        <v>2417</v>
      </c>
      <c r="F36" s="348">
        <v>0</v>
      </c>
      <c r="G36" s="348">
        <v>0.4</v>
      </c>
      <c r="H36" s="348">
        <v>0.01</v>
      </c>
      <c r="I36" s="455" t="s">
        <v>281</v>
      </c>
      <c r="J36" s="465" t="s">
        <v>2443</v>
      </c>
    </row>
    <row r="37" spans="1:10" ht="75" customHeight="1" x14ac:dyDescent="0.35">
      <c r="A37" s="2" t="s">
        <v>8</v>
      </c>
      <c r="B37" s="4" t="s">
        <v>3043</v>
      </c>
      <c r="C37" s="2" t="s">
        <v>3045</v>
      </c>
      <c r="D37" s="4" t="s">
        <v>3043</v>
      </c>
      <c r="E37" s="4" t="s">
        <v>3046</v>
      </c>
      <c r="F37" s="348">
        <v>0</v>
      </c>
      <c r="G37" s="348">
        <v>1</v>
      </c>
      <c r="H37" s="348">
        <v>0.01</v>
      </c>
      <c r="I37" s="455" t="s">
        <v>3047</v>
      </c>
      <c r="J37" s="465" t="s">
        <v>3360</v>
      </c>
    </row>
    <row r="38" spans="1:10" ht="59" customHeight="1" x14ac:dyDescent="0.35">
      <c r="A38" s="4" t="s">
        <v>8</v>
      </c>
      <c r="B38" s="4" t="s">
        <v>18</v>
      </c>
      <c r="C38" s="4" t="s">
        <v>139</v>
      </c>
      <c r="D38" s="4" t="s">
        <v>18</v>
      </c>
      <c r="E38" s="4" t="s">
        <v>3044</v>
      </c>
      <c r="F38" s="2">
        <v>0</v>
      </c>
      <c r="G38" s="2">
        <v>60</v>
      </c>
      <c r="H38" s="2">
        <v>1</v>
      </c>
      <c r="I38" s="464" t="str">
        <f>PolicyLevers!O308</f>
        <v>$/MWh</v>
      </c>
      <c r="J38" s="465" t="s">
        <v>3359</v>
      </c>
    </row>
    <row r="39" spans="1:10" ht="47.5" customHeight="1" x14ac:dyDescent="0.35">
      <c r="A39" s="4" t="s">
        <v>9</v>
      </c>
      <c r="B39" s="4" t="s">
        <v>21</v>
      </c>
      <c r="C39" s="4" t="s">
        <v>3025</v>
      </c>
      <c r="D39" s="4" t="s">
        <v>21</v>
      </c>
      <c r="E39" s="4" t="s">
        <v>3026</v>
      </c>
      <c r="F39" s="453">
        <v>0</v>
      </c>
      <c r="G39" s="409">
        <v>1</v>
      </c>
      <c r="H39" s="409">
        <v>0.01</v>
      </c>
      <c r="I39" s="452" t="s">
        <v>36</v>
      </c>
      <c r="J39" s="465" t="s">
        <v>3358</v>
      </c>
    </row>
    <row r="40" spans="1:10" ht="58" customHeight="1" x14ac:dyDescent="0.35">
      <c r="A40" s="4" t="s">
        <v>9</v>
      </c>
      <c r="B40" s="4" t="s">
        <v>25</v>
      </c>
      <c r="C40" s="4" t="s">
        <v>316</v>
      </c>
      <c r="D40" s="4" t="s">
        <v>25</v>
      </c>
      <c r="E40" s="4" t="s">
        <v>2415</v>
      </c>
      <c r="F40" s="453">
        <v>0</v>
      </c>
      <c r="G40" s="409">
        <v>1</v>
      </c>
      <c r="H40" s="409">
        <v>0.01</v>
      </c>
      <c r="I40" s="452" t="s">
        <v>36</v>
      </c>
      <c r="J40" s="465" t="s">
        <v>2444</v>
      </c>
    </row>
    <row r="41" spans="1:10" ht="100" customHeight="1" x14ac:dyDescent="0.35">
      <c r="A41" s="4" t="s">
        <v>9</v>
      </c>
      <c r="B41" s="4" t="s">
        <v>23</v>
      </c>
      <c r="C41" s="4" t="s">
        <v>62</v>
      </c>
      <c r="D41" s="4" t="s">
        <v>23</v>
      </c>
      <c r="E41" s="4" t="s">
        <v>2414</v>
      </c>
      <c r="F41" s="453">
        <v>0</v>
      </c>
      <c r="G41" s="409">
        <v>1</v>
      </c>
      <c r="H41" s="409">
        <v>0.01</v>
      </c>
      <c r="I41" s="452" t="s">
        <v>36</v>
      </c>
      <c r="J41" s="465" t="s">
        <v>2445</v>
      </c>
    </row>
    <row r="42" spans="1:10" ht="100" customHeight="1" x14ac:dyDescent="0.35">
      <c r="A42" s="4" t="s">
        <v>9</v>
      </c>
      <c r="B42" s="4" t="s">
        <v>108</v>
      </c>
      <c r="C42" s="4" t="s">
        <v>317</v>
      </c>
      <c r="D42" s="4" t="s">
        <v>108</v>
      </c>
      <c r="E42" s="4" t="s">
        <v>2413</v>
      </c>
      <c r="F42" s="409">
        <v>0</v>
      </c>
      <c r="G42" s="463">
        <f>PolicyLevers!M322</f>
        <v>0.33</v>
      </c>
      <c r="H42" s="409">
        <v>0.01</v>
      </c>
      <c r="I42" s="452" t="s">
        <v>33</v>
      </c>
      <c r="J42" s="465" t="s">
        <v>3292</v>
      </c>
    </row>
    <row r="43" spans="1:10" ht="54" customHeight="1" x14ac:dyDescent="0.35">
      <c r="A43" s="4" t="s">
        <v>9</v>
      </c>
      <c r="B43" s="4" t="s">
        <v>24</v>
      </c>
      <c r="C43" s="4" t="s">
        <v>318</v>
      </c>
      <c r="D43" s="4" t="s">
        <v>24</v>
      </c>
      <c r="E43" s="4" t="s">
        <v>2412</v>
      </c>
      <c r="F43" s="453">
        <v>0</v>
      </c>
      <c r="G43" s="409">
        <v>1</v>
      </c>
      <c r="H43" s="409">
        <v>0.01</v>
      </c>
      <c r="I43" s="452" t="s">
        <v>36</v>
      </c>
      <c r="J43" s="465" t="s">
        <v>2446</v>
      </c>
    </row>
    <row r="44" spans="1:10" ht="73.5" customHeight="1" x14ac:dyDescent="0.35">
      <c r="A44" s="4" t="s">
        <v>9</v>
      </c>
      <c r="B44" s="4" t="s">
        <v>2925</v>
      </c>
      <c r="C44" s="4" t="s">
        <v>2560</v>
      </c>
      <c r="D44" s="4" t="s">
        <v>2925</v>
      </c>
      <c r="E44" s="4" t="s">
        <v>2574</v>
      </c>
      <c r="F44" s="453">
        <v>0</v>
      </c>
      <c r="G44" s="453">
        <v>1</v>
      </c>
      <c r="H44" s="409">
        <v>0.01</v>
      </c>
      <c r="I44" s="452" t="s">
        <v>2573</v>
      </c>
      <c r="J44" s="465" t="s">
        <v>3357</v>
      </c>
    </row>
    <row r="45" spans="1:10" ht="44" customHeight="1" x14ac:dyDescent="0.35">
      <c r="A45" s="2" t="s">
        <v>9</v>
      </c>
      <c r="B45" s="2" t="s">
        <v>3030</v>
      </c>
      <c r="C45" s="2" t="s">
        <v>3033</v>
      </c>
      <c r="D45" s="2" t="s">
        <v>3037</v>
      </c>
      <c r="E45" s="2" t="s">
        <v>3038</v>
      </c>
      <c r="F45" s="356">
        <v>0</v>
      </c>
      <c r="G45" s="348">
        <v>1</v>
      </c>
      <c r="H45" s="348">
        <v>0.01</v>
      </c>
      <c r="I45" s="455" t="s">
        <v>36</v>
      </c>
      <c r="J45" s="466" t="s">
        <v>3240</v>
      </c>
    </row>
    <row r="46" spans="1:10" ht="41.5" customHeight="1" x14ac:dyDescent="0.35">
      <c r="A46" s="2" t="s">
        <v>9</v>
      </c>
      <c r="B46" s="2" t="s">
        <v>3031</v>
      </c>
      <c r="C46" s="2" t="s">
        <v>3034</v>
      </c>
      <c r="D46" s="2" t="s">
        <v>3037</v>
      </c>
      <c r="E46" s="2" t="s">
        <v>3039</v>
      </c>
      <c r="F46" s="356">
        <v>0</v>
      </c>
      <c r="G46" s="348">
        <v>1</v>
      </c>
      <c r="H46" s="348">
        <v>0.01</v>
      </c>
      <c r="I46" s="455" t="s">
        <v>36</v>
      </c>
      <c r="J46" s="466" t="s">
        <v>3065</v>
      </c>
    </row>
    <row r="47" spans="1:10" ht="48.5" customHeight="1" x14ac:dyDescent="0.35">
      <c r="A47" s="2" t="s">
        <v>9</v>
      </c>
      <c r="B47" s="2" t="s">
        <v>3032</v>
      </c>
      <c r="C47" s="2" t="s">
        <v>3035</v>
      </c>
      <c r="D47" s="2" t="s">
        <v>3037</v>
      </c>
      <c r="E47" s="2" t="s">
        <v>3040</v>
      </c>
      <c r="F47" s="356">
        <v>0</v>
      </c>
      <c r="G47" s="348">
        <v>1</v>
      </c>
      <c r="H47" s="348">
        <v>0.01</v>
      </c>
      <c r="I47" s="455" t="s">
        <v>36</v>
      </c>
      <c r="J47" s="466" t="s">
        <v>3066</v>
      </c>
    </row>
    <row r="48" spans="1:10" ht="47" customHeight="1" x14ac:dyDescent="0.35">
      <c r="A48" s="2" t="s">
        <v>9</v>
      </c>
      <c r="B48" s="2" t="s">
        <v>3042</v>
      </c>
      <c r="C48" s="2" t="s">
        <v>3036</v>
      </c>
      <c r="D48" s="2" t="s">
        <v>3037</v>
      </c>
      <c r="E48" s="2" t="s">
        <v>3041</v>
      </c>
      <c r="F48" s="356">
        <v>0</v>
      </c>
      <c r="G48" s="348">
        <v>1</v>
      </c>
      <c r="H48" s="348">
        <v>0.01</v>
      </c>
      <c r="I48" s="455" t="s">
        <v>36</v>
      </c>
      <c r="J48" s="466" t="s">
        <v>3067</v>
      </c>
    </row>
    <row r="49" spans="1:10" ht="90.5" customHeight="1" x14ac:dyDescent="0.35">
      <c r="A49" s="4" t="s">
        <v>9</v>
      </c>
      <c r="B49" s="4" t="s">
        <v>2607</v>
      </c>
      <c r="C49" s="4" t="s">
        <v>2606</v>
      </c>
      <c r="D49" s="4" t="s">
        <v>2607</v>
      </c>
      <c r="E49" s="4" t="s">
        <v>2610</v>
      </c>
      <c r="F49" s="453">
        <v>0</v>
      </c>
      <c r="G49" s="409">
        <v>1</v>
      </c>
      <c r="H49" s="409">
        <v>0.01</v>
      </c>
      <c r="I49" s="452" t="s">
        <v>2611</v>
      </c>
      <c r="J49" s="465" t="s">
        <v>3356</v>
      </c>
    </row>
    <row r="50" spans="1:10" ht="66" customHeight="1" x14ac:dyDescent="0.35">
      <c r="A50" s="4" t="s">
        <v>9</v>
      </c>
      <c r="B50" s="4" t="s">
        <v>22</v>
      </c>
      <c r="C50" s="4" t="s">
        <v>319</v>
      </c>
      <c r="D50" s="451" t="s">
        <v>396</v>
      </c>
      <c r="E50" s="4" t="s">
        <v>2411</v>
      </c>
      <c r="F50" s="453">
        <v>0</v>
      </c>
      <c r="G50" s="409">
        <v>1</v>
      </c>
      <c r="H50" s="409">
        <v>0.01</v>
      </c>
      <c r="I50" s="452" t="s">
        <v>36</v>
      </c>
      <c r="J50" s="465" t="s">
        <v>3355</v>
      </c>
    </row>
    <row r="51" spans="1:10" ht="65" customHeight="1" x14ac:dyDescent="0.35">
      <c r="A51" s="4" t="s">
        <v>9</v>
      </c>
      <c r="B51" s="4" t="s">
        <v>20</v>
      </c>
      <c r="C51" s="4" t="s">
        <v>320</v>
      </c>
      <c r="D51" s="451" t="s">
        <v>396</v>
      </c>
      <c r="E51" s="4" t="s">
        <v>2410</v>
      </c>
      <c r="F51" s="453">
        <v>0</v>
      </c>
      <c r="G51" s="409">
        <v>1</v>
      </c>
      <c r="H51" s="409">
        <v>0.01</v>
      </c>
      <c r="I51" s="452" t="s">
        <v>36</v>
      </c>
      <c r="J51" s="465" t="s">
        <v>3354</v>
      </c>
    </row>
    <row r="52" spans="1:10" ht="76" customHeight="1" x14ac:dyDescent="0.35">
      <c r="A52" s="4" t="s">
        <v>9</v>
      </c>
      <c r="B52" s="4" t="s">
        <v>2677</v>
      </c>
      <c r="C52" s="4" t="s">
        <v>2678</v>
      </c>
      <c r="D52" s="4" t="s">
        <v>2678</v>
      </c>
      <c r="E52" s="4" t="s">
        <v>2679</v>
      </c>
      <c r="F52" s="453">
        <v>0</v>
      </c>
      <c r="G52" s="409">
        <v>1</v>
      </c>
      <c r="H52" s="409">
        <v>0.01</v>
      </c>
      <c r="I52" s="452" t="s">
        <v>2680</v>
      </c>
      <c r="J52" s="465" t="s">
        <v>3353</v>
      </c>
    </row>
    <row r="53" spans="1:10" ht="54" customHeight="1" x14ac:dyDescent="0.35">
      <c r="A53" s="4" t="s">
        <v>151</v>
      </c>
      <c r="B53" s="4" t="s">
        <v>153</v>
      </c>
      <c r="C53" s="4" t="s">
        <v>482</v>
      </c>
      <c r="D53" s="4" t="s">
        <v>153</v>
      </c>
      <c r="E53" s="4" t="s">
        <v>2409</v>
      </c>
      <c r="F53" s="453">
        <v>0</v>
      </c>
      <c r="G53" s="409">
        <v>1</v>
      </c>
      <c r="H53" s="409">
        <v>0.01</v>
      </c>
      <c r="I53" s="452" t="s">
        <v>36</v>
      </c>
      <c r="J53" s="465" t="s">
        <v>2447</v>
      </c>
    </row>
    <row r="54" spans="1:10" ht="52" customHeight="1" x14ac:dyDescent="0.35">
      <c r="A54" s="4" t="s">
        <v>151</v>
      </c>
      <c r="B54" s="4" t="s">
        <v>290</v>
      </c>
      <c r="C54" s="4" t="s">
        <v>491</v>
      </c>
      <c r="D54" s="4" t="s">
        <v>290</v>
      </c>
      <c r="E54" s="4" t="s">
        <v>2408</v>
      </c>
      <c r="F54" s="453"/>
      <c r="G54" s="409"/>
      <c r="H54" s="409"/>
      <c r="I54" s="452"/>
      <c r="J54" s="465"/>
    </row>
    <row r="55" spans="1:10" ht="40" customHeight="1" x14ac:dyDescent="0.35">
      <c r="A55" s="4" t="s">
        <v>151</v>
      </c>
      <c r="B55" s="4" t="s">
        <v>487</v>
      </c>
      <c r="C55" s="4" t="s">
        <v>488</v>
      </c>
      <c r="D55" s="4" t="s">
        <v>487</v>
      </c>
      <c r="E55" s="4" t="s">
        <v>2407</v>
      </c>
      <c r="F55" s="453"/>
      <c r="G55" s="409"/>
      <c r="H55" s="409"/>
      <c r="I55" s="452"/>
      <c r="J55" s="465"/>
    </row>
    <row r="56" spans="1:10" ht="50.5" customHeight="1" x14ac:dyDescent="0.35">
      <c r="A56" s="4" t="s">
        <v>151</v>
      </c>
      <c r="B56" s="4" t="s">
        <v>209</v>
      </c>
      <c r="C56" s="4" t="s">
        <v>483</v>
      </c>
      <c r="D56" s="4" t="s">
        <v>209</v>
      </c>
      <c r="E56" s="4" t="s">
        <v>2406</v>
      </c>
      <c r="F56" s="453">
        <v>0</v>
      </c>
      <c r="G56" s="409">
        <v>1</v>
      </c>
      <c r="H56" s="409">
        <v>0.01</v>
      </c>
      <c r="I56" s="452" t="s">
        <v>36</v>
      </c>
      <c r="J56" s="465" t="s">
        <v>2448</v>
      </c>
    </row>
    <row r="57" spans="1:10" ht="59.5" customHeight="1" x14ac:dyDescent="0.35">
      <c r="A57" s="4" t="s">
        <v>151</v>
      </c>
      <c r="B57" s="4" t="s">
        <v>3027</v>
      </c>
      <c r="C57" s="4" t="s">
        <v>3028</v>
      </c>
      <c r="D57" s="4" t="s">
        <v>3027</v>
      </c>
      <c r="E57" s="4" t="s">
        <v>3029</v>
      </c>
      <c r="F57" s="453">
        <v>0</v>
      </c>
      <c r="G57" s="409">
        <v>1</v>
      </c>
      <c r="H57" s="409">
        <v>0.01</v>
      </c>
      <c r="I57" s="452" t="s">
        <v>36</v>
      </c>
      <c r="J57" s="465" t="s">
        <v>3051</v>
      </c>
    </row>
    <row r="58" spans="1:10" ht="53.5" customHeight="1" x14ac:dyDescent="0.35">
      <c r="A58" s="4" t="s">
        <v>151</v>
      </c>
      <c r="B58" s="4" t="s">
        <v>154</v>
      </c>
      <c r="C58" s="4" t="s">
        <v>484</v>
      </c>
      <c r="D58" s="4" t="s">
        <v>154</v>
      </c>
      <c r="E58" s="4" t="s">
        <v>2405</v>
      </c>
      <c r="F58" s="453">
        <v>0</v>
      </c>
      <c r="G58" s="409">
        <v>1</v>
      </c>
      <c r="H58" s="409">
        <v>0.01</v>
      </c>
      <c r="I58" s="452" t="s">
        <v>36</v>
      </c>
      <c r="J58" s="465" t="s">
        <v>2449</v>
      </c>
    </row>
    <row r="59" spans="1:10" ht="62" customHeight="1" x14ac:dyDescent="0.35">
      <c r="A59" s="4" t="s">
        <v>151</v>
      </c>
      <c r="B59" s="4" t="s">
        <v>152</v>
      </c>
      <c r="C59" s="4" t="s">
        <v>3068</v>
      </c>
      <c r="D59" s="4" t="s">
        <v>152</v>
      </c>
      <c r="E59" s="4" t="s">
        <v>2404</v>
      </c>
      <c r="F59" s="453">
        <v>0</v>
      </c>
      <c r="G59" s="409">
        <v>1</v>
      </c>
      <c r="H59" s="409">
        <v>0.01</v>
      </c>
      <c r="I59" s="452" t="s">
        <v>36</v>
      </c>
      <c r="J59" s="465" t="s">
        <v>3052</v>
      </c>
    </row>
    <row r="60" spans="1:10" ht="43" customHeight="1" x14ac:dyDescent="0.35">
      <c r="A60" s="4" t="s">
        <v>151</v>
      </c>
      <c r="B60" s="4" t="s">
        <v>485</v>
      </c>
      <c r="C60" s="4" t="s">
        <v>486</v>
      </c>
      <c r="D60" s="4" t="s">
        <v>485</v>
      </c>
      <c r="E60" s="4" t="s">
        <v>2403</v>
      </c>
      <c r="F60" s="453"/>
      <c r="G60" s="409"/>
      <c r="H60" s="409"/>
      <c r="I60" s="452"/>
      <c r="J60" s="465"/>
    </row>
    <row r="61" spans="1:10" ht="100" customHeight="1" x14ac:dyDescent="0.35">
      <c r="A61" s="4" t="s">
        <v>151</v>
      </c>
      <c r="B61" s="4" t="s">
        <v>2616</v>
      </c>
      <c r="C61" s="4" t="s">
        <v>2617</v>
      </c>
      <c r="D61" s="4" t="s">
        <v>2616</v>
      </c>
      <c r="E61" s="4" t="s">
        <v>2618</v>
      </c>
      <c r="F61" s="453">
        <v>0</v>
      </c>
      <c r="G61" s="409">
        <v>1</v>
      </c>
      <c r="H61" s="409">
        <v>0.01</v>
      </c>
      <c r="I61" s="452" t="s">
        <v>2619</v>
      </c>
      <c r="J61" s="465" t="s">
        <v>3352</v>
      </c>
    </row>
    <row r="62" spans="1:10" ht="71.5" customHeight="1" x14ac:dyDescent="0.35">
      <c r="A62" s="2" t="s">
        <v>2663</v>
      </c>
      <c r="B62" s="2" t="s">
        <v>2667</v>
      </c>
      <c r="C62" s="2" t="s">
        <v>321</v>
      </c>
      <c r="D62" s="2" t="s">
        <v>2666</v>
      </c>
      <c r="E62" s="4" t="s">
        <v>2402</v>
      </c>
      <c r="F62" s="348">
        <v>0</v>
      </c>
      <c r="G62" s="348">
        <v>1</v>
      </c>
      <c r="H62" s="348">
        <v>0.01</v>
      </c>
      <c r="I62" s="455" t="s">
        <v>61</v>
      </c>
      <c r="J62" s="466" t="s">
        <v>2450</v>
      </c>
    </row>
    <row r="63" spans="1:10" ht="75" customHeight="1" x14ac:dyDescent="0.35">
      <c r="A63" s="2" t="s">
        <v>2663</v>
      </c>
      <c r="B63" s="2" t="s">
        <v>2981</v>
      </c>
      <c r="C63" s="2" t="s">
        <v>2980</v>
      </c>
      <c r="D63" s="2" t="s">
        <v>397</v>
      </c>
      <c r="E63" s="4" t="s">
        <v>2978</v>
      </c>
      <c r="F63" s="348">
        <v>0</v>
      </c>
      <c r="G63" s="348">
        <v>1</v>
      </c>
      <c r="H63" s="348">
        <v>0.01</v>
      </c>
      <c r="I63" s="452" t="s">
        <v>2979</v>
      </c>
      <c r="J63" s="466" t="s">
        <v>3241</v>
      </c>
    </row>
    <row r="64" spans="1:10" ht="62" customHeight="1" x14ac:dyDescent="0.35">
      <c r="A64" s="2" t="s">
        <v>2663</v>
      </c>
      <c r="B64" s="2" t="s">
        <v>2664</v>
      </c>
      <c r="C64" s="2" t="s">
        <v>2665</v>
      </c>
      <c r="D64" s="2" t="s">
        <v>2668</v>
      </c>
      <c r="E64" s="4" t="s">
        <v>2669</v>
      </c>
      <c r="F64" s="348">
        <v>0</v>
      </c>
      <c r="G64" s="348">
        <v>1</v>
      </c>
      <c r="H64" s="348">
        <v>0.01</v>
      </c>
      <c r="I64" s="452" t="s">
        <v>2670</v>
      </c>
      <c r="J64" s="466" t="s">
        <v>2671</v>
      </c>
    </row>
    <row r="65" spans="1:10" ht="60.5" customHeight="1" x14ac:dyDescent="0.35">
      <c r="A65" s="4" t="s">
        <v>10</v>
      </c>
      <c r="B65" s="4" t="s">
        <v>29</v>
      </c>
      <c r="C65" s="4" t="s">
        <v>60</v>
      </c>
      <c r="D65" s="4" t="s">
        <v>29</v>
      </c>
      <c r="E65" s="4" t="s">
        <v>2401</v>
      </c>
      <c r="F65" s="453">
        <v>0</v>
      </c>
      <c r="G65" s="456">
        <v>1</v>
      </c>
      <c r="H65" s="453">
        <v>0.01</v>
      </c>
      <c r="I65" s="452" t="s">
        <v>3081</v>
      </c>
      <c r="J65" s="465" t="s">
        <v>3351</v>
      </c>
    </row>
    <row r="66" spans="1:10" ht="57.5" customHeight="1" x14ac:dyDescent="0.35">
      <c r="A66" s="4" t="s">
        <v>10</v>
      </c>
      <c r="B66" s="4" t="s">
        <v>27</v>
      </c>
      <c r="C66" s="4" t="s">
        <v>2581</v>
      </c>
      <c r="D66" s="4" t="s">
        <v>27</v>
      </c>
      <c r="E66" s="4" t="s">
        <v>2400</v>
      </c>
      <c r="F66" s="4">
        <v>0</v>
      </c>
      <c r="G66" s="4">
        <v>300</v>
      </c>
      <c r="H66" s="4">
        <v>5</v>
      </c>
      <c r="I66" s="420" t="str">
        <f>PolicyLevers!O519</f>
        <v>$/metric ton CO2e</v>
      </c>
      <c r="J66" s="465" t="s">
        <v>3350</v>
      </c>
    </row>
    <row r="67" spans="1:10" ht="60" customHeight="1" x14ac:dyDescent="0.35">
      <c r="A67" s="4" t="s">
        <v>10</v>
      </c>
      <c r="B67" s="4" t="s">
        <v>28</v>
      </c>
      <c r="C67" s="4" t="s">
        <v>158</v>
      </c>
      <c r="D67" s="4" t="s">
        <v>28</v>
      </c>
      <c r="E67" s="4" t="s">
        <v>2399</v>
      </c>
      <c r="F67" s="348">
        <v>0</v>
      </c>
      <c r="G67" s="348">
        <v>1</v>
      </c>
      <c r="H67" s="348">
        <v>0.01</v>
      </c>
      <c r="I67" s="452" t="s">
        <v>160</v>
      </c>
      <c r="J67" s="465" t="s">
        <v>3349</v>
      </c>
    </row>
    <row r="68" spans="1:10" ht="39.5" customHeight="1" x14ac:dyDescent="0.35">
      <c r="A68" s="2" t="s">
        <v>10</v>
      </c>
      <c r="B68" s="2" t="s">
        <v>2621</v>
      </c>
      <c r="C68" s="2" t="s">
        <v>2623</v>
      </c>
      <c r="D68" s="2" t="s">
        <v>2624</v>
      </c>
      <c r="E68" s="2" t="s">
        <v>2626</v>
      </c>
      <c r="F68" s="356"/>
      <c r="G68" s="356"/>
      <c r="H68" s="356"/>
      <c r="I68" s="455"/>
      <c r="J68" s="466"/>
    </row>
    <row r="69" spans="1:10" ht="45.5" customHeight="1" x14ac:dyDescent="0.35">
      <c r="A69" s="2" t="s">
        <v>10</v>
      </c>
      <c r="B69" s="2" t="s">
        <v>3286</v>
      </c>
      <c r="C69" s="2" t="s">
        <v>2622</v>
      </c>
      <c r="D69" s="2" t="s">
        <v>2779</v>
      </c>
      <c r="E69" s="2" t="s">
        <v>2625</v>
      </c>
      <c r="F69" s="4">
        <v>0</v>
      </c>
      <c r="G69" s="4">
        <v>1</v>
      </c>
      <c r="H69" s="4">
        <v>1</v>
      </c>
      <c r="I69" s="452" t="s">
        <v>32</v>
      </c>
      <c r="J69" s="465" t="s">
        <v>3287</v>
      </c>
    </row>
    <row r="70" spans="1:10" ht="45" customHeight="1" x14ac:dyDescent="0.35">
      <c r="A70" s="2" t="s">
        <v>10</v>
      </c>
      <c r="B70" s="2" t="s">
        <v>2954</v>
      </c>
      <c r="C70" s="2" t="s">
        <v>2953</v>
      </c>
      <c r="D70" s="2" t="s">
        <v>2954</v>
      </c>
      <c r="E70" s="4" t="s">
        <v>2955</v>
      </c>
      <c r="F70" s="4"/>
      <c r="G70" s="4"/>
      <c r="H70" s="4"/>
      <c r="I70" s="455"/>
      <c r="J70" s="465"/>
    </row>
    <row r="71" spans="1:10" ht="34" customHeight="1" x14ac:dyDescent="0.35">
      <c r="A71" s="2" t="s">
        <v>10</v>
      </c>
      <c r="B71" s="2" t="s">
        <v>3302</v>
      </c>
      <c r="C71" s="2" t="s">
        <v>2953</v>
      </c>
      <c r="D71" s="2" t="s">
        <v>3302</v>
      </c>
      <c r="E71" s="4" t="s">
        <v>2955</v>
      </c>
      <c r="F71" s="4"/>
      <c r="G71" s="4"/>
      <c r="H71" s="4"/>
      <c r="I71" s="452"/>
      <c r="J71" s="465"/>
    </row>
    <row r="72" spans="1:10" ht="32" customHeight="1" x14ac:dyDescent="0.35">
      <c r="A72" s="2" t="s">
        <v>10</v>
      </c>
      <c r="B72" s="2" t="s">
        <v>3008</v>
      </c>
      <c r="C72" s="2" t="s">
        <v>3008</v>
      </c>
      <c r="D72" s="2" t="s">
        <v>3008</v>
      </c>
      <c r="E72" s="2" t="s">
        <v>3009</v>
      </c>
      <c r="F72" s="348">
        <v>0</v>
      </c>
      <c r="G72" s="348">
        <v>1</v>
      </c>
      <c r="H72" s="348">
        <v>0.01</v>
      </c>
      <c r="I72" s="452" t="s">
        <v>3010</v>
      </c>
      <c r="J72" s="465" t="s">
        <v>3348</v>
      </c>
    </row>
    <row r="73" spans="1:10" ht="49" customHeight="1" x14ac:dyDescent="0.35">
      <c r="A73" s="4" t="s">
        <v>10</v>
      </c>
      <c r="B73" s="4" t="s">
        <v>26</v>
      </c>
      <c r="C73" s="4" t="s">
        <v>322</v>
      </c>
      <c r="D73" s="4" t="s">
        <v>26</v>
      </c>
      <c r="E73" s="4" t="s">
        <v>2398</v>
      </c>
      <c r="F73" s="453">
        <v>0</v>
      </c>
      <c r="G73" s="453">
        <v>0.2</v>
      </c>
      <c r="H73" s="454">
        <v>5.0000000000000001E-3</v>
      </c>
      <c r="I73" s="452" t="s">
        <v>161</v>
      </c>
      <c r="J73" s="465" t="s">
        <v>3347</v>
      </c>
    </row>
    <row r="74" spans="1:10" ht="64" customHeight="1" x14ac:dyDescent="0.35">
      <c r="A74" s="4" t="s">
        <v>2895</v>
      </c>
      <c r="B74" s="4" t="s">
        <v>356</v>
      </c>
      <c r="C74" s="4" t="s">
        <v>323</v>
      </c>
      <c r="D74" s="4" t="s">
        <v>398</v>
      </c>
      <c r="E74" s="4" t="s">
        <v>2397</v>
      </c>
      <c r="F74" s="409">
        <v>0</v>
      </c>
      <c r="G74" s="409">
        <v>0.4</v>
      </c>
      <c r="H74" s="453">
        <v>0.01</v>
      </c>
      <c r="I74" s="452" t="s">
        <v>34</v>
      </c>
      <c r="J74" s="465" t="s">
        <v>3346</v>
      </c>
    </row>
    <row r="75" spans="1:10" ht="100" customHeight="1" x14ac:dyDescent="0.35">
      <c r="A75" s="4" t="s">
        <v>2895</v>
      </c>
      <c r="B75" s="4" t="s">
        <v>356</v>
      </c>
      <c r="C75" s="4" t="s">
        <v>324</v>
      </c>
      <c r="D75" s="4" t="s">
        <v>398</v>
      </c>
      <c r="E75" s="4" t="s">
        <v>2396</v>
      </c>
      <c r="F75" s="409">
        <v>0</v>
      </c>
      <c r="G75" s="409">
        <v>0.4</v>
      </c>
      <c r="H75" s="453">
        <v>0.01</v>
      </c>
      <c r="I75" s="452" t="s">
        <v>34</v>
      </c>
      <c r="J75" s="465" t="s">
        <v>3346</v>
      </c>
    </row>
    <row r="76" spans="1:10" ht="100" customHeight="1" x14ac:dyDescent="0.35">
      <c r="A76" s="4" t="s">
        <v>2895</v>
      </c>
      <c r="B76" s="4" t="s">
        <v>356</v>
      </c>
      <c r="C76" s="4" t="s">
        <v>325</v>
      </c>
      <c r="D76" s="4" t="s">
        <v>398</v>
      </c>
      <c r="E76" s="4" t="s">
        <v>2395</v>
      </c>
      <c r="F76" s="409">
        <v>0</v>
      </c>
      <c r="G76" s="409">
        <v>0.4</v>
      </c>
      <c r="H76" s="453">
        <v>0.01</v>
      </c>
      <c r="I76" s="452" t="s">
        <v>34</v>
      </c>
      <c r="J76" s="465" t="s">
        <v>3346</v>
      </c>
    </row>
    <row r="77" spans="1:10" ht="100" customHeight="1" x14ac:dyDescent="0.35">
      <c r="A77" s="4" t="s">
        <v>2895</v>
      </c>
      <c r="B77" s="4" t="s">
        <v>356</v>
      </c>
      <c r="C77" s="4" t="s">
        <v>326</v>
      </c>
      <c r="D77" s="4" t="s">
        <v>398</v>
      </c>
      <c r="E77" s="4" t="s">
        <v>2394</v>
      </c>
      <c r="F77" s="409">
        <v>0</v>
      </c>
      <c r="G77" s="409">
        <v>0.4</v>
      </c>
      <c r="H77" s="453">
        <v>0.01</v>
      </c>
      <c r="I77" s="452" t="s">
        <v>34</v>
      </c>
      <c r="J77" s="465" t="s">
        <v>3346</v>
      </c>
    </row>
    <row r="78" spans="1:10" ht="100" customHeight="1" x14ac:dyDescent="0.35">
      <c r="A78" s="4" t="s">
        <v>2895</v>
      </c>
      <c r="B78" s="4" t="s">
        <v>356</v>
      </c>
      <c r="C78" s="2" t="s">
        <v>327</v>
      </c>
      <c r="D78" s="4" t="s">
        <v>398</v>
      </c>
      <c r="E78" s="4" t="s">
        <v>2393</v>
      </c>
      <c r="F78" s="409">
        <v>0</v>
      </c>
      <c r="G78" s="409">
        <v>0.4</v>
      </c>
      <c r="H78" s="453">
        <v>0.01</v>
      </c>
      <c r="I78" s="452" t="s">
        <v>34</v>
      </c>
      <c r="J78" s="465" t="s">
        <v>3346</v>
      </c>
    </row>
    <row r="79" spans="1:10" ht="100" customHeight="1" x14ac:dyDescent="0.35">
      <c r="A79" s="2" t="s">
        <v>2895</v>
      </c>
      <c r="B79" s="2" t="s">
        <v>3063</v>
      </c>
      <c r="C79" s="2" t="s">
        <v>3064</v>
      </c>
      <c r="D79" s="2" t="s">
        <v>3063</v>
      </c>
      <c r="E79" s="356" t="s">
        <v>3069</v>
      </c>
      <c r="F79" s="409">
        <v>0</v>
      </c>
      <c r="G79" s="409">
        <v>1</v>
      </c>
      <c r="H79" s="453">
        <v>0.01</v>
      </c>
      <c r="I79" s="452" t="s">
        <v>36</v>
      </c>
      <c r="J79" s="465" t="s">
        <v>3071</v>
      </c>
    </row>
    <row r="80" spans="1:10" ht="100" customHeight="1" x14ac:dyDescent="0.35">
      <c r="A80" s="4" t="s">
        <v>2895</v>
      </c>
      <c r="B80" s="4" t="s">
        <v>375</v>
      </c>
      <c r="C80" s="4" t="s">
        <v>328</v>
      </c>
      <c r="D80" s="4" t="s">
        <v>399</v>
      </c>
      <c r="E80" s="4" t="s">
        <v>2392</v>
      </c>
      <c r="F80" s="409">
        <v>0</v>
      </c>
      <c r="G80" s="409">
        <v>0.4</v>
      </c>
      <c r="H80" s="453">
        <v>0.01</v>
      </c>
      <c r="I80" s="452" t="s">
        <v>35</v>
      </c>
      <c r="J80" s="465" t="s">
        <v>3345</v>
      </c>
    </row>
    <row r="81" spans="1:10" ht="100" customHeight="1" x14ac:dyDescent="0.35">
      <c r="A81" s="4" t="s">
        <v>2895</v>
      </c>
      <c r="B81" s="4" t="s">
        <v>375</v>
      </c>
      <c r="C81" s="4" t="s">
        <v>329</v>
      </c>
      <c r="D81" s="4" t="s">
        <v>399</v>
      </c>
      <c r="E81" s="4" t="s">
        <v>2391</v>
      </c>
      <c r="F81" s="409">
        <v>0</v>
      </c>
      <c r="G81" s="409">
        <v>0.4</v>
      </c>
      <c r="H81" s="453">
        <v>0.01</v>
      </c>
      <c r="I81" s="452" t="s">
        <v>35</v>
      </c>
      <c r="J81" s="465" t="s">
        <v>3345</v>
      </c>
    </row>
    <row r="82" spans="1:10" ht="100" customHeight="1" x14ac:dyDescent="0.35">
      <c r="A82" s="4" t="s">
        <v>2895</v>
      </c>
      <c r="B82" s="4" t="s">
        <v>375</v>
      </c>
      <c r="C82" s="4" t="s">
        <v>330</v>
      </c>
      <c r="D82" s="4" t="s">
        <v>399</v>
      </c>
      <c r="E82" s="4" t="s">
        <v>2390</v>
      </c>
      <c r="F82" s="409">
        <v>0</v>
      </c>
      <c r="G82" s="409">
        <v>0.4</v>
      </c>
      <c r="H82" s="453">
        <v>0.01</v>
      </c>
      <c r="I82" s="452" t="s">
        <v>35</v>
      </c>
      <c r="J82" s="465" t="s">
        <v>3345</v>
      </c>
    </row>
    <row r="83" spans="1:10" ht="100" customHeight="1" x14ac:dyDescent="0.35">
      <c r="A83" s="4" t="s">
        <v>2895</v>
      </c>
      <c r="B83" s="4" t="s">
        <v>375</v>
      </c>
      <c r="C83" s="4" t="s">
        <v>331</v>
      </c>
      <c r="D83" s="4" t="s">
        <v>399</v>
      </c>
      <c r="E83" s="4" t="s">
        <v>2389</v>
      </c>
      <c r="F83" s="409">
        <v>0</v>
      </c>
      <c r="G83" s="409">
        <v>0.4</v>
      </c>
      <c r="H83" s="453">
        <v>0.01</v>
      </c>
      <c r="I83" s="452" t="s">
        <v>35</v>
      </c>
      <c r="J83" s="465" t="s">
        <v>3345</v>
      </c>
    </row>
    <row r="84" spans="1:10" ht="100" customHeight="1" x14ac:dyDescent="0.35">
      <c r="A84" s="4" t="s">
        <v>2895</v>
      </c>
      <c r="B84" s="4" t="s">
        <v>375</v>
      </c>
      <c r="C84" s="4" t="s">
        <v>332</v>
      </c>
      <c r="D84" s="4" t="s">
        <v>399</v>
      </c>
      <c r="E84" s="4" t="s">
        <v>2388</v>
      </c>
      <c r="F84" s="409">
        <v>0</v>
      </c>
      <c r="G84" s="409">
        <v>0.4</v>
      </c>
      <c r="H84" s="453">
        <v>0.01</v>
      </c>
      <c r="I84" s="452" t="s">
        <v>35</v>
      </c>
      <c r="J84" s="465" t="s">
        <v>3345</v>
      </c>
    </row>
    <row r="85" spans="1:10" ht="68.5" customHeight="1" x14ac:dyDescent="0.35">
      <c r="A85" s="4" t="s">
        <v>3090</v>
      </c>
      <c r="B85" s="4" t="s">
        <v>3091</v>
      </c>
      <c r="C85" s="4" t="s">
        <v>3095</v>
      </c>
      <c r="D85" s="420"/>
      <c r="E85" s="4" t="s">
        <v>3092</v>
      </c>
      <c r="F85" s="409">
        <v>-0.08</v>
      </c>
      <c r="G85" s="409">
        <v>0.02</v>
      </c>
      <c r="H85" s="412">
        <v>1E-3</v>
      </c>
      <c r="I85" s="4" t="s">
        <v>3099</v>
      </c>
      <c r="J85" s="1" t="s">
        <v>3344</v>
      </c>
    </row>
    <row r="86" spans="1:10" ht="101" customHeight="1" x14ac:dyDescent="0.35">
      <c r="A86" s="4" t="s">
        <v>3243</v>
      </c>
      <c r="B86" s="4" t="s">
        <v>3244</v>
      </c>
      <c r="C86" s="4" t="s">
        <v>3251</v>
      </c>
      <c r="D86" s="420"/>
      <c r="E86" s="4" t="s">
        <v>3293</v>
      </c>
      <c r="F86" s="4">
        <v>0</v>
      </c>
      <c r="G86" s="4">
        <v>10</v>
      </c>
      <c r="H86" s="4">
        <v>1</v>
      </c>
      <c r="I86" s="4" t="s">
        <v>3217</v>
      </c>
      <c r="J86" s="1" t="s">
        <v>3343</v>
      </c>
    </row>
    <row r="87" spans="1:10" ht="100" customHeight="1" x14ac:dyDescent="0.35">
      <c r="A87" s="4" t="s">
        <v>3243</v>
      </c>
      <c r="B87" s="4" t="s">
        <v>3245</v>
      </c>
      <c r="C87" s="4" t="s">
        <v>3252</v>
      </c>
      <c r="D87" s="420"/>
      <c r="E87" s="4" t="s">
        <v>3294</v>
      </c>
      <c r="F87" s="4">
        <v>0</v>
      </c>
      <c r="G87" s="4">
        <v>10</v>
      </c>
      <c r="H87" s="4">
        <v>1</v>
      </c>
      <c r="I87" s="4" t="s">
        <v>3217</v>
      </c>
      <c r="J87" s="1" t="s">
        <v>3343</v>
      </c>
    </row>
    <row r="88" spans="1:10" ht="100" customHeight="1" x14ac:dyDescent="0.35">
      <c r="A88" s="4" t="s">
        <v>3243</v>
      </c>
      <c r="B88" s="4" t="s">
        <v>513</v>
      </c>
      <c r="C88" s="4" t="s">
        <v>3253</v>
      </c>
      <c r="D88" s="420"/>
      <c r="E88" s="4" t="s">
        <v>3295</v>
      </c>
      <c r="F88" s="4">
        <v>0</v>
      </c>
      <c r="G88" s="4">
        <v>10</v>
      </c>
      <c r="H88" s="4">
        <v>1</v>
      </c>
      <c r="I88" s="4" t="s">
        <v>3217</v>
      </c>
      <c r="J88" s="1" t="s">
        <v>3343</v>
      </c>
    </row>
    <row r="89" spans="1:10" ht="100" customHeight="1" x14ac:dyDescent="0.35">
      <c r="A89" s="4" t="s">
        <v>3243</v>
      </c>
      <c r="B89" s="4" t="s">
        <v>3246</v>
      </c>
      <c r="C89" s="4" t="s">
        <v>3254</v>
      </c>
      <c r="D89" s="420"/>
      <c r="E89" s="4" t="s">
        <v>3296</v>
      </c>
      <c r="F89" s="4">
        <v>0</v>
      </c>
      <c r="G89" s="4">
        <v>10</v>
      </c>
      <c r="H89" s="4">
        <v>1</v>
      </c>
      <c r="I89" s="4" t="s">
        <v>3217</v>
      </c>
      <c r="J89" s="1" t="s">
        <v>3343</v>
      </c>
    </row>
    <row r="90" spans="1:10" ht="100" customHeight="1" x14ac:dyDescent="0.35">
      <c r="A90" s="4" t="s">
        <v>3243</v>
      </c>
      <c r="B90" s="4" t="s">
        <v>3247</v>
      </c>
      <c r="C90" s="4" t="s">
        <v>3255</v>
      </c>
      <c r="D90" s="420"/>
      <c r="E90" s="4" t="s">
        <v>3297</v>
      </c>
      <c r="F90" s="4">
        <v>0</v>
      </c>
      <c r="G90" s="4">
        <v>10</v>
      </c>
      <c r="H90" s="4">
        <v>1</v>
      </c>
      <c r="I90" s="4" t="s">
        <v>3217</v>
      </c>
      <c r="J90" s="1" t="s">
        <v>3343</v>
      </c>
    </row>
    <row r="91" spans="1:10" ht="100" customHeight="1" x14ac:dyDescent="0.35">
      <c r="A91" s="4" t="s">
        <v>3243</v>
      </c>
      <c r="B91" s="4" t="s">
        <v>295</v>
      </c>
      <c r="C91" s="4" t="s">
        <v>3256</v>
      </c>
      <c r="D91" s="420"/>
      <c r="E91" s="4" t="s">
        <v>3298</v>
      </c>
      <c r="F91" s="4">
        <v>0</v>
      </c>
      <c r="G91" s="4">
        <v>10</v>
      </c>
      <c r="H91" s="4">
        <v>1</v>
      </c>
      <c r="I91" s="4" t="s">
        <v>3217</v>
      </c>
      <c r="J91" s="1" t="s">
        <v>3343</v>
      </c>
    </row>
    <row r="92" spans="1:10" ht="100" customHeight="1" x14ac:dyDescent="0.35">
      <c r="A92" s="4" t="s">
        <v>3243</v>
      </c>
      <c r="B92" s="4" t="s">
        <v>3248</v>
      </c>
      <c r="C92" s="4" t="s">
        <v>3257</v>
      </c>
      <c r="D92" s="420"/>
      <c r="E92" s="4" t="s">
        <v>3299</v>
      </c>
      <c r="F92" s="4">
        <v>0</v>
      </c>
      <c r="G92" s="4">
        <v>10</v>
      </c>
      <c r="H92" s="4">
        <v>1</v>
      </c>
      <c r="I92" s="4" t="s">
        <v>3217</v>
      </c>
      <c r="J92" s="1" t="s">
        <v>3343</v>
      </c>
    </row>
    <row r="93" spans="1:10" ht="100" customHeight="1" x14ac:dyDescent="0.35">
      <c r="A93" s="4" t="s">
        <v>3243</v>
      </c>
      <c r="B93" s="4" t="s">
        <v>3249</v>
      </c>
      <c r="C93" s="4" t="s">
        <v>3258</v>
      </c>
      <c r="D93" s="420"/>
      <c r="E93" s="4" t="s">
        <v>3300</v>
      </c>
      <c r="F93" s="4">
        <v>0</v>
      </c>
      <c r="G93" s="4">
        <v>10</v>
      </c>
      <c r="H93" s="4">
        <v>1</v>
      </c>
      <c r="I93" s="4" t="s">
        <v>3217</v>
      </c>
      <c r="J93" s="1" t="s">
        <v>3343</v>
      </c>
    </row>
    <row r="94" spans="1:10" ht="100" customHeight="1" x14ac:dyDescent="0.35">
      <c r="A94" s="4" t="s">
        <v>3243</v>
      </c>
      <c r="B94" s="4" t="s">
        <v>3250</v>
      </c>
      <c r="C94" s="4" t="s">
        <v>3259</v>
      </c>
      <c r="D94" s="420"/>
      <c r="E94" s="4" t="s">
        <v>3301</v>
      </c>
      <c r="F94" s="4">
        <v>0</v>
      </c>
      <c r="G94" s="4">
        <v>10</v>
      </c>
      <c r="H94" s="4">
        <v>1</v>
      </c>
      <c r="I94" s="4" t="s">
        <v>3217</v>
      </c>
      <c r="J94" s="1" t="s">
        <v>3343</v>
      </c>
    </row>
    <row r="95" spans="1:10" ht="40" customHeight="1" x14ac:dyDescent="0.35">
      <c r="A95" s="4"/>
      <c r="B95" s="4"/>
      <c r="C95" s="4"/>
      <c r="D95" s="4"/>
      <c r="E95" s="4"/>
      <c r="F95" s="4"/>
      <c r="G95" s="4"/>
      <c r="H95" s="4"/>
      <c r="I95" s="4"/>
      <c r="J95" s="4"/>
    </row>
    <row r="96" spans="1:10" ht="40" customHeight="1" x14ac:dyDescent="0.35">
      <c r="A96" s="4"/>
      <c r="B96" s="4"/>
      <c r="C96" s="4"/>
      <c r="D96" s="4"/>
      <c r="E96" s="4"/>
      <c r="F96" s="4"/>
      <c r="G96" s="4"/>
      <c r="H96" s="4"/>
      <c r="I96" s="4"/>
      <c r="J96" s="4"/>
    </row>
    <row r="97" spans="1:10" ht="40" customHeight="1" x14ac:dyDescent="0.35">
      <c r="A97" s="4"/>
      <c r="B97" s="4"/>
      <c r="C97" s="4"/>
      <c r="D97" s="4"/>
      <c r="E97" s="4"/>
      <c r="F97" s="4"/>
      <c r="G97" s="4"/>
      <c r="H97" s="4"/>
      <c r="I97" s="4"/>
      <c r="J97" s="4"/>
    </row>
    <row r="98" spans="1:10" ht="40" customHeight="1" x14ac:dyDescent="0.35">
      <c r="A98" s="4"/>
      <c r="B98" s="4"/>
      <c r="C98" s="4"/>
      <c r="D98" s="4"/>
      <c r="E98" s="4"/>
      <c r="F98" s="4"/>
      <c r="G98" s="4"/>
      <c r="H98" s="4"/>
      <c r="I98" s="4"/>
      <c r="J98" s="4"/>
    </row>
    <row r="99" spans="1:10" ht="40" customHeight="1" x14ac:dyDescent="0.35">
      <c r="A99" s="4"/>
      <c r="B99" s="4"/>
      <c r="C99" s="4"/>
      <c r="D99" s="4"/>
      <c r="E99" s="4"/>
      <c r="F99" s="4"/>
      <c r="G99" s="4"/>
      <c r="H99" s="4"/>
      <c r="I99" s="4"/>
      <c r="J99" s="4"/>
    </row>
    <row r="100" spans="1:10" ht="40" customHeight="1" x14ac:dyDescent="0.35">
      <c r="A100" s="4"/>
      <c r="B100" s="4"/>
      <c r="C100" s="4"/>
      <c r="D100" s="4"/>
      <c r="E100" s="4"/>
      <c r="F100" s="4"/>
      <c r="G100" s="4"/>
      <c r="H100" s="4"/>
      <c r="I100" s="4"/>
      <c r="J100" s="4"/>
    </row>
    <row r="101" spans="1:10" ht="40" customHeight="1" x14ac:dyDescent="0.35">
      <c r="A101" s="4"/>
      <c r="B101" s="4"/>
      <c r="C101" s="4"/>
      <c r="D101" s="4"/>
      <c r="E101" s="4"/>
      <c r="F101" s="4"/>
      <c r="G101" s="4"/>
      <c r="H101" s="4"/>
      <c r="I101" s="4"/>
      <c r="J101" s="4"/>
    </row>
    <row r="102" spans="1:10" ht="40" customHeight="1" x14ac:dyDescent="0.35">
      <c r="A102" s="4"/>
      <c r="B102" s="4"/>
      <c r="C102" s="4"/>
      <c r="D102" s="4"/>
      <c r="E102" s="4"/>
      <c r="F102" s="4"/>
      <c r="G102" s="4"/>
      <c r="H102" s="4"/>
      <c r="I102" s="4"/>
      <c r="J102" s="4"/>
    </row>
    <row r="103" spans="1:10" ht="40" customHeight="1" x14ac:dyDescent="0.35">
      <c r="A103" s="4"/>
      <c r="B103" s="4"/>
      <c r="C103" s="4"/>
      <c r="D103" s="4"/>
      <c r="E103" s="4"/>
      <c r="F103" s="4"/>
      <c r="G103" s="4"/>
      <c r="H103" s="4"/>
      <c r="I103" s="4"/>
      <c r="J103" s="4"/>
    </row>
    <row r="104" spans="1:10" ht="40" customHeight="1" x14ac:dyDescent="0.35">
      <c r="A104" s="4"/>
      <c r="B104" s="4"/>
      <c r="C104" s="4"/>
      <c r="D104" s="4"/>
      <c r="E104" s="4"/>
      <c r="F104" s="4"/>
      <c r="G104" s="4"/>
      <c r="H104" s="4"/>
      <c r="I104" s="4"/>
      <c r="J104" s="4"/>
    </row>
    <row r="105" spans="1:10" ht="40" customHeight="1" x14ac:dyDescent="0.35">
      <c r="A105" s="4"/>
      <c r="B105" s="4"/>
      <c r="C105" s="4"/>
      <c r="D105" s="4"/>
      <c r="E105" s="4"/>
      <c r="F105" s="4"/>
      <c r="G105" s="4"/>
      <c r="H105" s="4"/>
      <c r="I105" s="4"/>
      <c r="J105" s="4"/>
    </row>
    <row r="106" spans="1:10" ht="40" customHeight="1" x14ac:dyDescent="0.35">
      <c r="A106" s="4"/>
      <c r="B106" s="4"/>
      <c r="C106" s="4"/>
      <c r="D106" s="4"/>
      <c r="E106" s="4"/>
      <c r="F106" s="4"/>
      <c r="G106" s="4"/>
      <c r="H106" s="4"/>
      <c r="I106" s="4"/>
      <c r="J106" s="4"/>
    </row>
    <row r="107" spans="1:10" ht="40" customHeight="1" x14ac:dyDescent="0.35">
      <c r="A107" s="4"/>
      <c r="B107" s="4"/>
      <c r="C107" s="4"/>
      <c r="D107" s="4"/>
      <c r="E107" s="4"/>
      <c r="F107" s="4"/>
      <c r="G107" s="4"/>
      <c r="H107" s="4"/>
      <c r="I107" s="4"/>
      <c r="J107" s="4"/>
    </row>
    <row r="108" spans="1:10" ht="40" customHeight="1" x14ac:dyDescent="0.35">
      <c r="A108" s="4"/>
      <c r="B108" s="4"/>
      <c r="C108" s="4"/>
      <c r="D108" s="4"/>
      <c r="E108" s="4"/>
      <c r="F108" s="4"/>
      <c r="G108" s="4"/>
      <c r="H108" s="4"/>
      <c r="I108" s="4"/>
      <c r="J108" s="4"/>
    </row>
    <row r="109" spans="1:10" ht="40" customHeight="1" x14ac:dyDescent="0.35">
      <c r="A109" s="4"/>
      <c r="B109" s="4"/>
      <c r="C109" s="4"/>
      <c r="D109" s="4"/>
      <c r="E109" s="4"/>
      <c r="F109" s="4"/>
      <c r="G109" s="4"/>
      <c r="H109" s="4"/>
      <c r="I109" s="4"/>
      <c r="J109" s="4"/>
    </row>
    <row r="110" spans="1:10" ht="40" customHeight="1" x14ac:dyDescent="0.35">
      <c r="A110" s="4"/>
      <c r="B110" s="4"/>
      <c r="C110" s="4"/>
      <c r="D110" s="4"/>
      <c r="E110" s="4"/>
      <c r="F110" s="4"/>
      <c r="G110" s="4"/>
      <c r="H110" s="4"/>
      <c r="I110" s="4"/>
      <c r="J110" s="4"/>
    </row>
    <row r="111" spans="1:10" ht="40" customHeight="1" x14ac:dyDescent="0.35">
      <c r="A111" s="4"/>
      <c r="B111" s="4"/>
      <c r="C111" s="4"/>
      <c r="D111" s="4"/>
      <c r="E111" s="4"/>
      <c r="F111" s="4"/>
      <c r="G111" s="4"/>
      <c r="H111" s="4"/>
      <c r="I111" s="4"/>
      <c r="J111" s="4"/>
    </row>
    <row r="112" spans="1:10" ht="40" customHeight="1" x14ac:dyDescent="0.35">
      <c r="A112" s="4"/>
      <c r="B112" s="4"/>
      <c r="C112" s="4"/>
      <c r="D112" s="4"/>
      <c r="E112" s="4"/>
      <c r="F112" s="4"/>
      <c r="G112" s="4"/>
      <c r="H112" s="4"/>
      <c r="I112" s="4"/>
      <c r="J112" s="4"/>
    </row>
    <row r="113" spans="1:10" ht="40" customHeight="1" x14ac:dyDescent="0.35">
      <c r="A113" s="4"/>
      <c r="B113" s="4"/>
      <c r="C113" s="4"/>
      <c r="D113" s="4"/>
      <c r="E113" s="4"/>
      <c r="F113" s="4"/>
      <c r="G113" s="4"/>
      <c r="H113" s="4"/>
      <c r="I113" s="4"/>
      <c r="J113" s="4"/>
    </row>
    <row r="114" spans="1:10" ht="40" customHeight="1" x14ac:dyDescent="0.35">
      <c r="A114" s="4"/>
      <c r="B114" s="4"/>
      <c r="C114" s="4"/>
      <c r="D114" s="4"/>
      <c r="E114" s="4"/>
      <c r="F114" s="4"/>
      <c r="G114" s="4"/>
      <c r="H114" s="4"/>
      <c r="I114" s="4"/>
      <c r="J114" s="4"/>
    </row>
    <row r="115" spans="1:10" ht="40" customHeight="1" x14ac:dyDescent="0.35">
      <c r="A115" s="4"/>
      <c r="B115" s="4"/>
      <c r="C115" s="4"/>
      <c r="D115" s="4"/>
      <c r="E115" s="4"/>
      <c r="F115" s="4"/>
      <c r="G115" s="4"/>
      <c r="H115" s="4"/>
      <c r="I115" s="4"/>
      <c r="J115" s="4"/>
    </row>
    <row r="116" spans="1:10" ht="40" customHeight="1" x14ac:dyDescent="0.35">
      <c r="A116" s="4"/>
      <c r="B116" s="4"/>
      <c r="C116" s="4"/>
      <c r="D116" s="4"/>
      <c r="E116" s="4"/>
      <c r="F116" s="4"/>
      <c r="G116" s="4"/>
      <c r="H116" s="4"/>
      <c r="I116" s="4"/>
      <c r="J116" s="4"/>
    </row>
    <row r="117" spans="1:10" ht="40" customHeight="1" x14ac:dyDescent="0.35">
      <c r="A117" s="4"/>
      <c r="B117" s="4"/>
      <c r="C117" s="4"/>
      <c r="D117" s="4"/>
      <c r="E117" s="4"/>
      <c r="F117" s="4"/>
      <c r="G117" s="4"/>
      <c r="H117" s="4"/>
      <c r="I117" s="4"/>
      <c r="J117" s="4"/>
    </row>
    <row r="118" spans="1:10" ht="40" customHeight="1" x14ac:dyDescent="0.35">
      <c r="A118" s="4"/>
      <c r="B118" s="4"/>
      <c r="C118" s="4"/>
      <c r="D118" s="4"/>
      <c r="E118" s="4"/>
      <c r="F118" s="4"/>
      <c r="G118" s="4"/>
      <c r="H118" s="4"/>
      <c r="I118" s="4"/>
      <c r="J118" s="4"/>
    </row>
    <row r="119" spans="1:10" ht="44.4" customHeight="1" x14ac:dyDescent="0.35">
      <c r="A119" s="4"/>
      <c r="B119" s="4"/>
      <c r="C119" s="4"/>
      <c r="D119" s="4"/>
      <c r="E119" s="4"/>
      <c r="F119" s="4"/>
      <c r="G119" s="4"/>
      <c r="H119" s="4"/>
      <c r="I119" s="4"/>
      <c r="J119" s="4"/>
    </row>
    <row r="120" spans="1:10" ht="44.4" customHeight="1" x14ac:dyDescent="0.35">
      <c r="A120" s="4"/>
      <c r="B120" s="4"/>
      <c r="C120" s="4"/>
      <c r="D120" s="4"/>
      <c r="E120" s="4"/>
      <c r="F120" s="4"/>
      <c r="G120" s="4"/>
      <c r="H120" s="4"/>
      <c r="I120" s="4"/>
      <c r="J120" s="4"/>
    </row>
    <row r="121" spans="1:10" ht="44.4" customHeight="1" x14ac:dyDescent="0.35">
      <c r="A121" s="4"/>
      <c r="B121" s="4"/>
      <c r="C121" s="4"/>
      <c r="D121" s="4"/>
      <c r="E121" s="4"/>
      <c r="F121" s="4"/>
      <c r="G121" s="4"/>
      <c r="H121" s="4"/>
      <c r="I121" s="4"/>
      <c r="J121" s="4"/>
    </row>
    <row r="122" spans="1:10" ht="44.4" customHeight="1" x14ac:dyDescent="0.35">
      <c r="A122" s="4"/>
      <c r="B122" s="4"/>
      <c r="C122" s="4"/>
      <c r="D122" s="4"/>
      <c r="E122" s="4"/>
      <c r="F122" s="4"/>
      <c r="G122" s="4"/>
      <c r="H122" s="4"/>
      <c r="I122" s="4"/>
      <c r="J122" s="4"/>
    </row>
    <row r="123" spans="1:10" ht="44.4" customHeight="1" x14ac:dyDescent="0.35">
      <c r="A123" s="4"/>
      <c r="B123" s="4"/>
      <c r="C123" s="4"/>
      <c r="D123" s="4"/>
      <c r="E123" s="4"/>
      <c r="F123" s="4"/>
      <c r="G123" s="4"/>
      <c r="H123" s="4"/>
      <c r="I123" s="4"/>
      <c r="J123" s="4"/>
    </row>
    <row r="124" spans="1:10" x14ac:dyDescent="0.35">
      <c r="A124" s="4"/>
      <c r="B124" s="4"/>
      <c r="C124" s="4"/>
      <c r="D124" s="4"/>
      <c r="E124" s="4"/>
      <c r="F124" s="4"/>
      <c r="G124" s="4"/>
      <c r="H124" s="4"/>
      <c r="I124" s="4"/>
      <c r="J124" s="4"/>
    </row>
    <row r="125" spans="1:10" x14ac:dyDescent="0.35">
      <c r="A125" s="4"/>
      <c r="B125" s="4"/>
      <c r="C125" s="4"/>
      <c r="D125" s="4"/>
      <c r="E125" s="4"/>
      <c r="F125" s="4"/>
      <c r="G125" s="4"/>
      <c r="H125" s="4"/>
      <c r="I125" s="4"/>
      <c r="J125" s="4"/>
    </row>
    <row r="126" spans="1:10" x14ac:dyDescent="0.35">
      <c r="A126" s="4"/>
      <c r="B126" s="4"/>
      <c r="C126" s="4"/>
      <c r="D126" s="4"/>
      <c r="E126" s="4"/>
      <c r="F126" s="4"/>
      <c r="G126" s="4"/>
      <c r="H126" s="4"/>
      <c r="I126" s="4"/>
      <c r="J126" s="4"/>
    </row>
    <row r="127" spans="1:10" x14ac:dyDescent="0.35">
      <c r="A127" s="4"/>
      <c r="B127" s="4"/>
      <c r="C127" s="4"/>
      <c r="D127" s="4"/>
      <c r="E127" s="4"/>
      <c r="F127" s="4"/>
      <c r="G127" s="4"/>
      <c r="H127" s="4"/>
      <c r="I127" s="4"/>
      <c r="J127" s="4"/>
    </row>
    <row r="128" spans="1:10" x14ac:dyDescent="0.35">
      <c r="A128" s="4"/>
      <c r="B128" s="4"/>
      <c r="C128" s="4"/>
      <c r="D128" s="4"/>
      <c r="E128" s="4"/>
      <c r="F128" s="4"/>
      <c r="G128" s="4"/>
      <c r="H128" s="4"/>
      <c r="I128" s="4"/>
      <c r="J128" s="4"/>
    </row>
    <row r="129" spans="1:10" x14ac:dyDescent="0.35">
      <c r="A129" s="4"/>
      <c r="B129" s="4"/>
      <c r="C129" s="4"/>
      <c r="D129" s="4"/>
      <c r="E129" s="4"/>
      <c r="F129" s="4"/>
      <c r="G129" s="4"/>
      <c r="H129" s="4"/>
      <c r="I129" s="4"/>
      <c r="J129" s="4"/>
    </row>
    <row r="130" spans="1:10" x14ac:dyDescent="0.35">
      <c r="A130" s="4"/>
      <c r="B130" s="4"/>
      <c r="C130" s="4"/>
      <c r="D130" s="4"/>
      <c r="E130" s="4"/>
      <c r="F130" s="4"/>
      <c r="G130" s="4"/>
      <c r="H130" s="4"/>
      <c r="I130" s="4"/>
      <c r="J130" s="4"/>
    </row>
    <row r="131" spans="1:10" x14ac:dyDescent="0.35">
      <c r="A131" s="4"/>
      <c r="B131" s="4"/>
      <c r="C131" s="4"/>
      <c r="D131" s="4"/>
      <c r="E131" s="4"/>
      <c r="F131" s="4"/>
      <c r="G131" s="4"/>
      <c r="H131" s="4"/>
      <c r="I131" s="4"/>
      <c r="J131" s="4"/>
    </row>
    <row r="132" spans="1:10" x14ac:dyDescent="0.35">
      <c r="A132" s="4"/>
      <c r="B132" s="4"/>
      <c r="C132" s="4"/>
      <c r="D132" s="4"/>
      <c r="E132" s="4"/>
      <c r="F132" s="4"/>
      <c r="G132" s="4"/>
      <c r="H132" s="4"/>
      <c r="I132" s="4"/>
      <c r="J132" s="4"/>
    </row>
    <row r="133" spans="1:10" x14ac:dyDescent="0.35">
      <c r="A133" s="4"/>
      <c r="B133" s="4"/>
      <c r="C133" s="4"/>
      <c r="D133" s="4"/>
      <c r="E133" s="4"/>
      <c r="F133" s="4"/>
      <c r="G133" s="4"/>
      <c r="H133" s="4"/>
      <c r="I133" s="4"/>
      <c r="J133" s="4"/>
    </row>
    <row r="134" spans="1:10" x14ac:dyDescent="0.35">
      <c r="A134" s="4"/>
      <c r="B134" s="4"/>
      <c r="C134" s="4"/>
      <c r="D134" s="4"/>
      <c r="E134" s="4"/>
      <c r="F134" s="4"/>
      <c r="G134" s="4"/>
      <c r="H134" s="4"/>
      <c r="I134" s="4"/>
      <c r="J134" s="4"/>
    </row>
    <row r="135" spans="1:10" x14ac:dyDescent="0.35">
      <c r="A135" s="4"/>
      <c r="B135" s="4"/>
      <c r="C135" s="4"/>
      <c r="D135" s="4"/>
      <c r="E135" s="4"/>
      <c r="F135" s="4"/>
      <c r="G135" s="4"/>
      <c r="H135" s="4"/>
      <c r="I135" s="4"/>
      <c r="J135" s="4"/>
    </row>
    <row r="136" spans="1:10" x14ac:dyDescent="0.35">
      <c r="A136" s="4"/>
      <c r="B136" s="4"/>
      <c r="C136" s="4"/>
      <c r="D136" s="4"/>
      <c r="E136" s="4"/>
      <c r="F136" s="4"/>
      <c r="G136" s="4"/>
      <c r="H136" s="4"/>
      <c r="I136" s="4"/>
      <c r="J136" s="4"/>
    </row>
    <row r="137" spans="1:10" x14ac:dyDescent="0.35">
      <c r="A137" s="4"/>
      <c r="B137" s="4"/>
      <c r="C137" s="4"/>
      <c r="D137" s="4"/>
      <c r="E137" s="4"/>
      <c r="F137" s="4"/>
      <c r="G137" s="4"/>
      <c r="H137" s="4"/>
      <c r="I137" s="4"/>
      <c r="J137" s="4"/>
    </row>
    <row r="138" spans="1:10" x14ac:dyDescent="0.35">
      <c r="A138" s="4"/>
      <c r="B138" s="4"/>
      <c r="C138" s="4"/>
      <c r="D138" s="4"/>
      <c r="E138" s="4"/>
      <c r="F138" s="4"/>
      <c r="G138" s="4"/>
      <c r="H138" s="4"/>
      <c r="I138" s="4"/>
      <c r="J138" s="4"/>
    </row>
    <row r="139" spans="1:10" x14ac:dyDescent="0.35">
      <c r="A139" s="4"/>
      <c r="B139" s="4"/>
      <c r="C139" s="4"/>
      <c r="D139" s="4"/>
      <c r="E139" s="4"/>
      <c r="F139" s="4"/>
      <c r="G139" s="4"/>
      <c r="H139" s="4"/>
      <c r="I139" s="4"/>
      <c r="J139" s="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K1" zoomScaleNormal="100" workbookViewId="0">
      <pane ySplit="1" topLeftCell="A701" activePane="bottomLeft" state="frozen"/>
      <selection pane="bottomLeft" activeCell="P710" sqref="P710"/>
    </sheetView>
  </sheetViews>
  <sheetFormatPr defaultColWidth="9.08984375" defaultRowHeight="14.5" x14ac:dyDescent="0.35"/>
  <cols>
    <col min="1" max="1" width="18" style="78" customWidth="1"/>
    <col min="2" max="2" width="28.36328125" style="78" customWidth="1"/>
    <col min="3" max="3" width="28.36328125" style="352" customWidth="1"/>
    <col min="4" max="5" width="18.81640625" style="4" customWidth="1"/>
    <col min="6" max="7" width="23.08984375" style="4" customWidth="1"/>
    <col min="8" max="8" width="19.36328125" style="50" customWidth="1"/>
    <col min="9" max="9" width="21.26953125" style="4" customWidth="1"/>
    <col min="10" max="10" width="21.26953125" style="50" customWidth="1"/>
    <col min="11" max="11" width="16.81640625" style="4" customWidth="1"/>
    <col min="12" max="12" width="19" style="4" customWidth="1"/>
    <col min="13" max="14" width="19.08984375" style="1" customWidth="1"/>
    <col min="15" max="15" width="28.36328125" style="4" customWidth="1"/>
    <col min="16" max="16" width="117.26953125" style="4" customWidth="1"/>
    <col min="17" max="17" width="52.36328125" style="4" customWidth="1"/>
    <col min="18" max="18" width="43.36328125" style="355" customWidth="1"/>
    <col min="19" max="19" width="47.81640625" style="431" customWidth="1"/>
    <col min="20" max="20" width="37.26953125" style="7" customWidth="1"/>
    <col min="21" max="16384" width="9.08984375" style="4"/>
  </cols>
  <sheetData>
    <row r="1" spans="1:20" ht="29" x14ac:dyDescent="0.3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72.5" x14ac:dyDescent="0.35">
      <c r="A2" s="345" t="s">
        <v>4</v>
      </c>
      <c r="B2" s="345" t="s">
        <v>2549</v>
      </c>
      <c r="C2" s="345" t="s">
        <v>2544</v>
      </c>
      <c r="D2" s="2" t="s">
        <v>40</v>
      </c>
      <c r="E2" s="2" t="s">
        <v>2343</v>
      </c>
      <c r="F2" s="2" t="s">
        <v>40</v>
      </c>
      <c r="G2" s="2" t="s">
        <v>2597</v>
      </c>
      <c r="H2" s="347">
        <v>300</v>
      </c>
      <c r="I2" s="53" t="s">
        <v>46</v>
      </c>
      <c r="J2" s="2" t="s">
        <v>2543</v>
      </c>
      <c r="K2" s="2" t="s">
        <v>2545</v>
      </c>
      <c r="L2" s="348">
        <v>0</v>
      </c>
      <c r="M2" s="348">
        <v>1</v>
      </c>
      <c r="N2" s="348">
        <v>0.02</v>
      </c>
      <c r="O2" s="2" t="s">
        <v>2546</v>
      </c>
      <c r="P2" s="468" t="str">
        <f>INDEX('Policy Characteristics'!J:J,MATCH($C2,'Policy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73" t="s">
        <v>2548</v>
      </c>
      <c r="R2" s="355" t="s">
        <v>2547</v>
      </c>
      <c r="S2" s="428"/>
    </row>
    <row r="3" spans="1:20" s="2" customFormat="1" ht="72.5" x14ac:dyDescent="0.35">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68" t="str">
        <f>INDEX('Policy Characteristics'!J:J,MATCH($C3,'Policy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5" t="str">
        <f t="shared" ref="Q3:R59" si="2">Q$2</f>
        <v>transportation-sector-main.html#conv-pol-stds</v>
      </c>
      <c r="R3" s="426" t="str">
        <f t="shared" si="2"/>
        <v>conventional-pollutant-standards.html</v>
      </c>
      <c r="S3" s="428"/>
    </row>
    <row r="4" spans="1:20" s="2" customFormat="1" ht="72.5" x14ac:dyDescent="0.35">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68" t="str">
        <f>INDEX('Policy Characteristics'!J:J,MATCH($C4,'Policy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5" t="str">
        <f t="shared" si="2"/>
        <v>transportation-sector-main.html#conv-pol-stds</v>
      </c>
      <c r="R4" s="426" t="str">
        <f t="shared" si="2"/>
        <v>conventional-pollutant-standards.html</v>
      </c>
      <c r="S4" s="428"/>
    </row>
    <row r="5" spans="1:20" s="2" customFormat="1" ht="72.5" x14ac:dyDescent="0.35">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68" t="str">
        <f>INDEX('Policy Characteristics'!J:J,MATCH($C5,'Policy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5" t="str">
        <f t="shared" si="2"/>
        <v>transportation-sector-main.html#conv-pol-stds</v>
      </c>
      <c r="R5" s="426" t="str">
        <f t="shared" si="2"/>
        <v>conventional-pollutant-standards.html</v>
      </c>
      <c r="S5" s="428"/>
    </row>
    <row r="6" spans="1:20" s="2" customFormat="1" ht="72.5" x14ac:dyDescent="0.35">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2462</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68" t="str">
        <f>INDEX('Policy Characteristics'!J:J,MATCH($C6,'Policy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5" t="str">
        <f t="shared" si="2"/>
        <v>transportation-sector-main.html#conv-pol-stds</v>
      </c>
      <c r="R6" s="426" t="str">
        <f t="shared" si="2"/>
        <v>conventional-pollutant-standards.html</v>
      </c>
      <c r="S6" s="428"/>
    </row>
    <row r="7" spans="1:20" s="2" customFormat="1" ht="72.5" x14ac:dyDescent="0.35">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68" t="str">
        <f>INDEX('Policy Characteristics'!J:J,MATCH($C7,'Policy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5" t="str">
        <f t="shared" si="2"/>
        <v>transportation-sector-main.html#conv-pol-stds</v>
      </c>
      <c r="R7" s="426" t="str">
        <f t="shared" si="2"/>
        <v>conventional-pollutant-standards.html</v>
      </c>
      <c r="S7" s="428"/>
    </row>
    <row r="8" spans="1:20" s="2" customFormat="1" ht="72.5" x14ac:dyDescent="0.35">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68" t="str">
        <f>INDEX('Policy Characteristics'!J:J,MATCH($C8,'Policy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5" t="str">
        <f t="shared" si="2"/>
        <v>transportation-sector-main.html#conv-pol-stds</v>
      </c>
      <c r="R8" s="426" t="str">
        <f t="shared" si="2"/>
        <v>conventional-pollutant-standards.html</v>
      </c>
      <c r="S8" s="428"/>
    </row>
    <row r="9" spans="1:20" s="2" customFormat="1" ht="72.5" x14ac:dyDescent="0.35">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68" t="str">
        <f>INDEX('Policy Characteristics'!J:J,MATCH($C9,'Policy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5" t="str">
        <f t="shared" si="2"/>
        <v>transportation-sector-main.html#conv-pol-stds</v>
      </c>
      <c r="R9" s="426" t="str">
        <f t="shared" si="2"/>
        <v>conventional-pollutant-standards.html</v>
      </c>
      <c r="S9" s="428"/>
    </row>
    <row r="10" spans="1:20" s="2" customFormat="1" ht="72.5" x14ac:dyDescent="0.3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468" t="str">
        <f>INDEX('Policy Characteristics'!J:J,MATCH($C10,'Policy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5"/>
      <c r="R10" s="426"/>
      <c r="S10" s="428"/>
    </row>
    <row r="11" spans="1:20" s="2" customFormat="1" ht="72.5" x14ac:dyDescent="0.3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468" t="str">
        <f>INDEX('Policy Characteristics'!J:J,MATCH($C11,'Policy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5"/>
      <c r="R11" s="426"/>
      <c r="S11" s="428"/>
    </row>
    <row r="12" spans="1:20" s="2" customFormat="1" ht="72.5" x14ac:dyDescent="0.35">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2597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68" t="str">
        <f>INDEX('Policy Characteristics'!J:J,MATCH($C12,'Policy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5" t="str">
        <f t="shared" si="2"/>
        <v>transportation-sector-main.html#conv-pol-stds</v>
      </c>
      <c r="R12" s="426" t="str">
        <f t="shared" si="2"/>
        <v>conventional-pollutant-standards.html</v>
      </c>
      <c r="S12" s="428"/>
    </row>
    <row r="13" spans="1:20" s="2" customFormat="1" ht="72.5" x14ac:dyDescent="0.35">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68" t="str">
        <f>INDEX('Policy Characteristics'!J:J,MATCH($C13,'Policy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5" t="str">
        <f t="shared" si="2"/>
        <v>transportation-sector-main.html#conv-pol-stds</v>
      </c>
      <c r="R13" s="426" t="str">
        <f t="shared" si="2"/>
        <v>conventional-pollutant-standards.html</v>
      </c>
      <c r="S13" s="428"/>
    </row>
    <row r="14" spans="1:20" s="2" customFormat="1" ht="72.5" x14ac:dyDescent="0.35">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68" t="str">
        <f>INDEX('Policy Characteristics'!J:J,MATCH($C14,'Policy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5" t="str">
        <f t="shared" si="2"/>
        <v>transportation-sector-main.html#conv-pol-stds</v>
      </c>
      <c r="R14" s="426" t="str">
        <f t="shared" si="2"/>
        <v>conventional-pollutant-standards.html</v>
      </c>
      <c r="S14" s="428"/>
    </row>
    <row r="15" spans="1:20" s="2" customFormat="1" ht="72.5" x14ac:dyDescent="0.35">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68" t="str">
        <f>INDEX('Policy Characteristics'!J:J,MATCH($C15,'Policy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5" t="str">
        <f t="shared" si="2"/>
        <v>transportation-sector-main.html#conv-pol-stds</v>
      </c>
      <c r="R15" s="426" t="str">
        <f t="shared" si="2"/>
        <v>conventional-pollutant-standards.html</v>
      </c>
      <c r="S15" s="428"/>
    </row>
    <row r="16" spans="1:20" s="2" customFormat="1" ht="72.5" x14ac:dyDescent="0.35">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2462</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68" t="str">
        <f>INDEX('Policy Characteristics'!J:J,MATCH($C16,'Policy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5" t="str">
        <f t="shared" si="2"/>
        <v>transportation-sector-main.html#conv-pol-stds</v>
      </c>
      <c r="R16" s="426" t="str">
        <f t="shared" si="2"/>
        <v>conventional-pollutant-standards.html</v>
      </c>
      <c r="S16" s="428"/>
    </row>
    <row r="17" spans="1:19" s="2" customFormat="1" ht="72.5" x14ac:dyDescent="0.35">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68" t="str">
        <f>INDEX('Policy Characteristics'!J:J,MATCH($C17,'Policy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5" t="str">
        <f t="shared" si="2"/>
        <v>transportation-sector-main.html#conv-pol-stds</v>
      </c>
      <c r="R17" s="426" t="str">
        <f t="shared" si="2"/>
        <v>conventional-pollutant-standards.html</v>
      </c>
      <c r="S17" s="428"/>
    </row>
    <row r="18" spans="1:19" s="2" customFormat="1" ht="72.5" x14ac:dyDescent="0.35">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68" t="str">
        <f>INDEX('Policy Characteristics'!J:J,MATCH($C18,'Policy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5" t="str">
        <f t="shared" si="2"/>
        <v>transportation-sector-main.html#conv-pol-stds</v>
      </c>
      <c r="R18" s="426" t="str">
        <f t="shared" si="2"/>
        <v>conventional-pollutant-standards.html</v>
      </c>
      <c r="S18" s="428"/>
    </row>
    <row r="19" spans="1:19" s="2" customFormat="1" ht="72.5" x14ac:dyDescent="0.35">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68" t="str">
        <f>INDEX('Policy Characteristics'!J:J,MATCH($C19,'Policy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5" t="str">
        <f t="shared" si="2"/>
        <v>transportation-sector-main.html#conv-pol-stds</v>
      </c>
      <c r="R19" s="426" t="str">
        <f t="shared" si="2"/>
        <v>conventional-pollutant-standards.html</v>
      </c>
      <c r="S19" s="428"/>
    </row>
    <row r="20" spans="1:19" s="2" customFormat="1" ht="72.5" x14ac:dyDescent="0.3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468" t="str">
        <f>INDEX('Policy Characteristics'!J:J,MATCH($C20,'Policy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5"/>
      <c r="R20" s="426"/>
      <c r="S20" s="428"/>
    </row>
    <row r="21" spans="1:19" s="2" customFormat="1" ht="72.5" x14ac:dyDescent="0.3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468" t="str">
        <f>INDEX('Policy Characteristics'!J:J,MATCH($C21,'Policy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5"/>
      <c r="R21" s="426"/>
      <c r="S21" s="428"/>
    </row>
    <row r="22" spans="1:19" s="2" customFormat="1" ht="72.5" x14ac:dyDescent="0.35">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2597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68" t="str">
        <f>INDEX('Policy Characteristics'!J:J,MATCH($C22,'Policy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5" t="str">
        <f t="shared" si="2"/>
        <v>transportation-sector-main.html#conv-pol-stds</v>
      </c>
      <c r="R22" s="426" t="str">
        <f t="shared" si="2"/>
        <v>conventional-pollutant-standards.html</v>
      </c>
      <c r="S22" s="428"/>
    </row>
    <row r="23" spans="1:19" s="2" customFormat="1" ht="72.5" x14ac:dyDescent="0.3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468" t="str">
        <f>INDEX('Policy Characteristics'!J:J,MATCH($C23,'Policy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5"/>
      <c r="R23" s="426"/>
      <c r="S23" s="428"/>
    </row>
    <row r="24" spans="1:19" s="2" customFormat="1" ht="72.5" x14ac:dyDescent="0.35">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68" t="str">
        <f>INDEX('Policy Characteristics'!J:J,MATCH($C24,'Policy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5" t="str">
        <f t="shared" si="2"/>
        <v>transportation-sector-main.html#conv-pol-stds</v>
      </c>
      <c r="R24" s="426" t="str">
        <f t="shared" si="2"/>
        <v>conventional-pollutant-standards.html</v>
      </c>
      <c r="S24" s="428"/>
    </row>
    <row r="25" spans="1:19" s="2" customFormat="1" ht="72.5" x14ac:dyDescent="0.3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468" t="str">
        <f>INDEX('Policy Characteristics'!J:J,MATCH($C25,'Policy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5"/>
      <c r="R25" s="426"/>
      <c r="S25" s="428"/>
    </row>
    <row r="26" spans="1:19" s="2" customFormat="1" ht="72.5" x14ac:dyDescent="0.3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2462</v>
      </c>
      <c r="H26" s="347">
        <v>324</v>
      </c>
      <c r="I26" s="9" t="s">
        <v>47</v>
      </c>
      <c r="J26" s="5"/>
      <c r="K26" s="5"/>
      <c r="L26" s="349"/>
      <c r="M26" s="349"/>
      <c r="N26" s="349"/>
      <c r="O26" s="5"/>
      <c r="P26" s="468" t="str">
        <f>INDEX('Policy Characteristics'!J:J,MATCH($C26,'Policy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5"/>
      <c r="R26" s="426"/>
      <c r="S26" s="428"/>
    </row>
    <row r="27" spans="1:19" s="2" customFormat="1" ht="72.5" x14ac:dyDescent="0.3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468" t="str">
        <f>INDEX('Policy Characteristics'!J:J,MATCH($C27,'Policy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5"/>
      <c r="R27" s="426"/>
      <c r="S27" s="428"/>
    </row>
    <row r="28" spans="1:19" s="2" customFormat="1" ht="72.5" x14ac:dyDescent="0.3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468" t="str">
        <f>INDEX('Policy Characteristics'!J:J,MATCH($C28,'Policy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5"/>
      <c r="R28" s="426"/>
      <c r="S28" s="428"/>
    </row>
    <row r="29" spans="1:19" s="2" customFormat="1" ht="72.5" x14ac:dyDescent="0.3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468" t="str">
        <f>INDEX('Policy Characteristics'!J:J,MATCH($C29,'Policy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5"/>
      <c r="R29" s="426"/>
      <c r="S29" s="428"/>
    </row>
    <row r="30" spans="1:19" s="2" customFormat="1" ht="72.5" x14ac:dyDescent="0.3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468" t="str">
        <f>INDEX('Policy Characteristics'!J:J,MATCH($C30,'Policy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5"/>
      <c r="R30" s="426"/>
      <c r="S30" s="428"/>
    </row>
    <row r="31" spans="1:19" s="2" customFormat="1" ht="72.5" x14ac:dyDescent="0.3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468" t="str">
        <f>INDEX('Policy Characteristics'!J:J,MATCH($C31,'Policy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5"/>
      <c r="R31" s="426"/>
      <c r="S31" s="428"/>
    </row>
    <row r="32" spans="1:19" s="2" customFormat="1" ht="72.5" x14ac:dyDescent="0.35">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2597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68" t="str">
        <f>INDEX('Policy Characteristics'!J:J,MATCH($C32,'Policy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5" t="str">
        <f t="shared" si="2"/>
        <v>transportation-sector-main.html#conv-pol-stds</v>
      </c>
      <c r="R32" s="426" t="str">
        <f t="shared" si="2"/>
        <v>conventional-pollutant-standards.html</v>
      </c>
      <c r="S32" s="428"/>
    </row>
    <row r="33" spans="1:19" s="2" customFormat="1" ht="72.5" x14ac:dyDescent="0.35">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68" t="str">
        <f>INDEX('Policy Characteristics'!J:J,MATCH($C33,'Policy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5" t="str">
        <f t="shared" si="2"/>
        <v>transportation-sector-main.html#conv-pol-stds</v>
      </c>
      <c r="R33" s="426" t="str">
        <f t="shared" si="2"/>
        <v>conventional-pollutant-standards.html</v>
      </c>
      <c r="S33" s="428"/>
    </row>
    <row r="34" spans="1:19" s="2" customFormat="1" ht="72.5" x14ac:dyDescent="0.35">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68" t="str">
        <f>INDEX('Policy Characteristics'!J:J,MATCH($C34,'Policy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5" t="str">
        <f t="shared" si="2"/>
        <v>transportation-sector-main.html#conv-pol-stds</v>
      </c>
      <c r="R34" s="426" t="str">
        <f t="shared" si="2"/>
        <v>conventional-pollutant-standards.html</v>
      </c>
      <c r="S34" s="428"/>
    </row>
    <row r="35" spans="1:19" s="2" customFormat="1" ht="72.5" x14ac:dyDescent="0.35">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68" t="str">
        <f>INDEX('Policy Characteristics'!J:J,MATCH($C35,'Policy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5" t="str">
        <f t="shared" si="2"/>
        <v>transportation-sector-main.html#conv-pol-stds</v>
      </c>
      <c r="R35" s="426" t="str">
        <f t="shared" si="2"/>
        <v>conventional-pollutant-standards.html</v>
      </c>
      <c r="S35" s="428"/>
    </row>
    <row r="36" spans="1:19" s="2" customFormat="1" ht="72.5" x14ac:dyDescent="0.35">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2462</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68" t="str">
        <f>INDEX('Policy Characteristics'!J:J,MATCH($C36,'Policy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5" t="str">
        <f t="shared" si="2"/>
        <v>transportation-sector-main.html#conv-pol-stds</v>
      </c>
      <c r="R36" s="426" t="str">
        <f t="shared" si="2"/>
        <v>conventional-pollutant-standards.html</v>
      </c>
      <c r="S36" s="428"/>
    </row>
    <row r="37" spans="1:19" s="2" customFormat="1" ht="72.5" x14ac:dyDescent="0.3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468" t="str">
        <f>INDEX('Policy Characteristics'!J:J,MATCH($C37,'Policy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5"/>
      <c r="R37" s="426"/>
      <c r="S37" s="428"/>
    </row>
    <row r="38" spans="1:19" s="2" customFormat="1" ht="72.5" x14ac:dyDescent="0.35">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68" t="str">
        <f>INDEX('Policy Characteristics'!J:J,MATCH($C38,'Policy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5" t="str">
        <f t="shared" si="2"/>
        <v>transportation-sector-main.html#conv-pol-stds</v>
      </c>
      <c r="R38" s="426" t="str">
        <f t="shared" si="2"/>
        <v>conventional-pollutant-standards.html</v>
      </c>
      <c r="S38" s="428"/>
    </row>
    <row r="39" spans="1:19" s="2" customFormat="1" ht="72.5" x14ac:dyDescent="0.35">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68" t="str">
        <f>INDEX('Policy Characteristics'!J:J,MATCH($C39,'Policy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5" t="str">
        <f t="shared" si="2"/>
        <v>transportation-sector-main.html#conv-pol-stds</v>
      </c>
      <c r="R39" s="426" t="str">
        <f t="shared" si="2"/>
        <v>conventional-pollutant-standards.html</v>
      </c>
      <c r="S39" s="428"/>
    </row>
    <row r="40" spans="1:19" s="2" customFormat="1" ht="72.5" x14ac:dyDescent="0.3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468" t="str">
        <f>INDEX('Policy Characteristics'!J:J,MATCH($C40,'Policy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5"/>
      <c r="R40" s="426"/>
      <c r="S40" s="428"/>
    </row>
    <row r="41" spans="1:19" s="2" customFormat="1" ht="72.5" x14ac:dyDescent="0.3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468" t="str">
        <f>INDEX('Policy Characteristics'!J:J,MATCH($C41,'Policy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5"/>
      <c r="R41" s="426"/>
      <c r="S41" s="428"/>
    </row>
    <row r="42" spans="1:19" s="2" customFormat="1" ht="72.5" x14ac:dyDescent="0.35">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2597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68" t="str">
        <f>INDEX('Policy Characteristics'!J:J,MATCH($C42,'Policy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5" t="str">
        <f t="shared" si="2"/>
        <v>transportation-sector-main.html#conv-pol-stds</v>
      </c>
      <c r="R42" s="426" t="str">
        <f t="shared" si="2"/>
        <v>conventional-pollutant-standards.html</v>
      </c>
      <c r="S42" s="428"/>
    </row>
    <row r="43" spans="1:19" s="2" customFormat="1" ht="72.5" x14ac:dyDescent="0.35">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68" t="str">
        <f>INDEX('Policy Characteristics'!J:J,MATCH($C43,'Policy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5" t="str">
        <f t="shared" si="2"/>
        <v>transportation-sector-main.html#conv-pol-stds</v>
      </c>
      <c r="R43" s="426" t="str">
        <f t="shared" si="2"/>
        <v>conventional-pollutant-standards.html</v>
      </c>
      <c r="S43" s="428"/>
    </row>
    <row r="44" spans="1:19" s="2" customFormat="1" ht="72.5" x14ac:dyDescent="0.35">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68" t="str">
        <f>INDEX('Policy Characteristics'!J:J,MATCH($C44,'Policy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5" t="str">
        <f t="shared" si="2"/>
        <v>transportation-sector-main.html#conv-pol-stds</v>
      </c>
      <c r="R44" s="426" t="str">
        <f t="shared" si="2"/>
        <v>conventional-pollutant-standards.html</v>
      </c>
      <c r="S44" s="428"/>
    </row>
    <row r="45" spans="1:19" s="2" customFormat="1" ht="72.5" x14ac:dyDescent="0.35">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68" t="str">
        <f>INDEX('Policy Characteristics'!J:J,MATCH($C45,'Policy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5" t="str">
        <f t="shared" si="2"/>
        <v>transportation-sector-main.html#conv-pol-stds</v>
      </c>
      <c r="R45" s="426" t="str">
        <f t="shared" si="2"/>
        <v>conventional-pollutant-standards.html</v>
      </c>
      <c r="S45" s="428"/>
    </row>
    <row r="46" spans="1:19" s="2" customFormat="1" ht="72.5" x14ac:dyDescent="0.35">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2462</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68" t="str">
        <f>INDEX('Policy Characteristics'!J:J,MATCH($C46,'Policy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5" t="str">
        <f t="shared" si="2"/>
        <v>transportation-sector-main.html#conv-pol-stds</v>
      </c>
      <c r="R46" s="426" t="str">
        <f t="shared" si="2"/>
        <v>conventional-pollutant-standards.html</v>
      </c>
      <c r="S46" s="428"/>
    </row>
    <row r="47" spans="1:19" s="2" customFormat="1" ht="72.5" x14ac:dyDescent="0.3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468" t="str">
        <f>INDEX('Policy Characteristics'!J:J,MATCH($C47,'Policy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5"/>
      <c r="R47" s="426"/>
      <c r="S47" s="428"/>
    </row>
    <row r="48" spans="1:19" s="2" customFormat="1" ht="72.5" x14ac:dyDescent="0.35">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68" t="str">
        <f>INDEX('Policy Characteristics'!J:J,MATCH($C48,'Policy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5" t="str">
        <f t="shared" si="2"/>
        <v>transportation-sector-main.html#conv-pol-stds</v>
      </c>
      <c r="R48" s="426" t="str">
        <f t="shared" si="2"/>
        <v>conventional-pollutant-standards.html</v>
      </c>
      <c r="S48" s="428"/>
    </row>
    <row r="49" spans="1:20" s="2" customFormat="1" ht="72.5" x14ac:dyDescent="0.35">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68" t="str">
        <f>INDEX('Policy Characteristics'!J:J,MATCH($C49,'Policy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5" t="str">
        <f t="shared" si="2"/>
        <v>transportation-sector-main.html#conv-pol-stds</v>
      </c>
      <c r="R49" s="426" t="str">
        <f t="shared" si="2"/>
        <v>conventional-pollutant-standards.html</v>
      </c>
      <c r="S49" s="428"/>
    </row>
    <row r="50" spans="1:20" s="2" customFormat="1" ht="72.5" x14ac:dyDescent="0.3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468" t="str">
        <f>INDEX('Policy Characteristics'!J:J,MATCH($C50,'Policy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5"/>
      <c r="R50" s="426"/>
      <c r="S50" s="428"/>
    </row>
    <row r="51" spans="1:20" s="2" customFormat="1" ht="72.5" x14ac:dyDescent="0.3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468" t="str">
        <f>INDEX('Policy Characteristics'!J:J,MATCH($C51,'Policy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5"/>
      <c r="R51" s="426"/>
      <c r="S51" s="428"/>
    </row>
    <row r="52" spans="1:20" s="2" customFormat="1" ht="72.5" x14ac:dyDescent="0.35">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2597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68" t="str">
        <f>INDEX('Policy Characteristics'!J:J,MATCH($C52,'Policy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5" t="str">
        <f t="shared" si="2"/>
        <v>transportation-sector-main.html#conv-pol-stds</v>
      </c>
      <c r="R52" s="426" t="str">
        <f t="shared" si="2"/>
        <v>conventional-pollutant-standards.html</v>
      </c>
      <c r="S52" s="428"/>
    </row>
    <row r="53" spans="1:20" s="2" customFormat="1" ht="72.5" x14ac:dyDescent="0.35">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68" t="str">
        <f>INDEX('Policy Characteristics'!J:J,MATCH($C53,'Policy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5" t="str">
        <f t="shared" si="2"/>
        <v>transportation-sector-main.html#conv-pol-stds</v>
      </c>
      <c r="R53" s="426" t="str">
        <f t="shared" si="2"/>
        <v>conventional-pollutant-standards.html</v>
      </c>
      <c r="S53" s="428"/>
    </row>
    <row r="54" spans="1:20" s="2" customFormat="1" ht="72.5" x14ac:dyDescent="0.35">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68" t="str">
        <f>INDEX('Policy Characteristics'!J:J,MATCH($C54,'Policy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5" t="str">
        <f t="shared" si="2"/>
        <v>transportation-sector-main.html#conv-pol-stds</v>
      </c>
      <c r="R54" s="426" t="str">
        <f t="shared" si="2"/>
        <v>conventional-pollutant-standards.html</v>
      </c>
      <c r="S54" s="428"/>
    </row>
    <row r="55" spans="1:20" s="2" customFormat="1" ht="72.5" x14ac:dyDescent="0.35">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68" t="str">
        <f>INDEX('Policy Characteristics'!J:J,MATCH($C55,'Policy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5" t="str">
        <f t="shared" si="2"/>
        <v>transportation-sector-main.html#conv-pol-stds</v>
      </c>
      <c r="R55" s="426" t="str">
        <f t="shared" si="2"/>
        <v>conventional-pollutant-standards.html</v>
      </c>
      <c r="S55" s="428"/>
    </row>
    <row r="56" spans="1:20" s="2" customFormat="1" ht="72.5" x14ac:dyDescent="0.35">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2462</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68" t="str">
        <f>INDEX('Policy Characteristics'!J:J,MATCH($C56,'Policy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5" t="str">
        <f t="shared" si="2"/>
        <v>transportation-sector-main.html#conv-pol-stds</v>
      </c>
      <c r="R56" s="426" t="str">
        <f t="shared" si="2"/>
        <v>conventional-pollutant-standards.html</v>
      </c>
      <c r="S56" s="428"/>
    </row>
    <row r="57" spans="1:20" s="2" customFormat="1" ht="72.5" x14ac:dyDescent="0.35">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68" t="str">
        <f>INDEX('Policy Characteristics'!J:J,MATCH($C57,'Policy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5" t="str">
        <f t="shared" si="2"/>
        <v>transportation-sector-main.html#conv-pol-stds</v>
      </c>
      <c r="R57" s="426" t="str">
        <f t="shared" si="2"/>
        <v>conventional-pollutant-standards.html</v>
      </c>
      <c r="S57" s="428"/>
    </row>
    <row r="58" spans="1:20" s="2" customFormat="1" ht="72.5" x14ac:dyDescent="0.35">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68" t="str">
        <f>INDEX('Policy Characteristics'!J:J,MATCH($C58,'Policy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5" t="str">
        <f t="shared" si="2"/>
        <v>transportation-sector-main.html#conv-pol-stds</v>
      </c>
      <c r="R58" s="426" t="str">
        <f t="shared" si="2"/>
        <v>conventional-pollutant-standards.html</v>
      </c>
      <c r="S58" s="428"/>
    </row>
    <row r="59" spans="1:20" s="2" customFormat="1" ht="72.5" x14ac:dyDescent="0.35">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68" t="str">
        <f>INDEX('Policy Characteristics'!J:J,MATCH($C59,'Policy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5" t="str">
        <f t="shared" si="2"/>
        <v>transportation-sector-main.html#conv-pol-stds</v>
      </c>
      <c r="R59" s="426" t="str">
        <f t="shared" si="2"/>
        <v>conventional-pollutant-standards.html</v>
      </c>
      <c r="S59" s="428"/>
    </row>
    <row r="60" spans="1:20" s="2" customFormat="1" ht="72.5" x14ac:dyDescent="0.3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468" t="str">
        <f>INDEX('Policy Characteristics'!J:J,MATCH($C60,'Policy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5"/>
      <c r="R60" s="426"/>
      <c r="S60" s="428"/>
    </row>
    <row r="61" spans="1:20" s="2" customFormat="1" ht="72.5" x14ac:dyDescent="0.3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468" t="str">
        <f>INDEX('Policy Characteristics'!J:J,MATCH($C61,'Policy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5"/>
      <c r="R61" s="426"/>
      <c r="S61" s="428"/>
    </row>
    <row r="62" spans="1:20" s="2" customFormat="1" ht="130.5" x14ac:dyDescent="0.35">
      <c r="A62" s="344" t="s">
        <v>4</v>
      </c>
      <c r="B62" s="345" t="s">
        <v>2634</v>
      </c>
      <c r="C62" s="345" t="s">
        <v>2635</v>
      </c>
      <c r="H62" s="347">
        <v>360</v>
      </c>
      <c r="I62" s="9" t="s">
        <v>46</v>
      </c>
      <c r="J62" s="2" t="s">
        <v>2635</v>
      </c>
      <c r="K62" s="2" t="s">
        <v>2636</v>
      </c>
      <c r="L62" s="359">
        <v>0</v>
      </c>
      <c r="M62" s="359">
        <v>300</v>
      </c>
      <c r="N62" s="359">
        <v>5</v>
      </c>
      <c r="O62" s="2" t="s">
        <v>2637</v>
      </c>
      <c r="P62" s="468"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R62" s="355" t="s">
        <v>2932</v>
      </c>
      <c r="S62" s="428" t="s">
        <v>2638</v>
      </c>
    </row>
    <row r="63" spans="1:20" s="2" customFormat="1" ht="101.5" x14ac:dyDescent="0.35">
      <c r="A63" s="344" t="s">
        <v>4</v>
      </c>
      <c r="B63" s="344" t="s">
        <v>2630</v>
      </c>
      <c r="C63" s="344" t="s">
        <v>2631</v>
      </c>
      <c r="D63" s="53"/>
      <c r="E63" s="53"/>
      <c r="F63" s="53"/>
      <c r="G63" s="53"/>
      <c r="H63" s="347">
        <v>361</v>
      </c>
      <c r="I63" s="53" t="s">
        <v>46</v>
      </c>
      <c r="J63" s="344" t="s">
        <v>2640</v>
      </c>
      <c r="K63" s="343" t="s">
        <v>2632</v>
      </c>
      <c r="L63" s="62">
        <v>0</v>
      </c>
      <c r="M63" s="62">
        <v>1</v>
      </c>
      <c r="N63" s="62">
        <v>0.02</v>
      </c>
      <c r="O63" s="53" t="s">
        <v>2633</v>
      </c>
      <c r="P63" s="468"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73"/>
      <c r="R63" s="73" t="s">
        <v>2933</v>
      </c>
      <c r="S63" s="429" t="s">
        <v>2639</v>
      </c>
      <c r="T63" s="9"/>
    </row>
    <row r="64" spans="1:20" s="2" customFormat="1" ht="116" x14ac:dyDescent="0.3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468"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4" s="73" t="s">
        <v>524</v>
      </c>
      <c r="R64" s="73" t="s">
        <v>525</v>
      </c>
      <c r="S64" s="430" t="s">
        <v>3288</v>
      </c>
      <c r="T64" s="9"/>
    </row>
    <row r="65" spans="1:20" s="2" customFormat="1" ht="101.5" x14ac:dyDescent="0.3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68"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5" s="61" t="str">
        <f t="shared" si="9"/>
        <v>transportation-sector-main.html#ev-mandate</v>
      </c>
      <c r="R65" s="61" t="str">
        <f t="shared" si="9"/>
        <v>ev-mandate.html</v>
      </c>
      <c r="S65" s="429"/>
      <c r="T65" s="9"/>
    </row>
    <row r="66" spans="1:20" s="2" customFormat="1" ht="101.5" x14ac:dyDescent="0.3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468"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6" s="61" t="str">
        <f t="shared" si="9"/>
        <v>transportation-sector-main.html#ev-mandate</v>
      </c>
      <c r="R66" s="61" t="str">
        <f t="shared" si="9"/>
        <v>ev-mandate.html</v>
      </c>
      <c r="S66" s="429" t="s">
        <v>526</v>
      </c>
      <c r="T66" s="9"/>
    </row>
    <row r="67" spans="1:20" s="2" customFormat="1" ht="101.5" x14ac:dyDescent="0.3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468"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7" s="61" t="str">
        <f t="shared" si="9"/>
        <v>transportation-sector-main.html#ev-mandate</v>
      </c>
      <c r="R67" s="61" t="str">
        <f t="shared" si="9"/>
        <v>ev-mandate.html</v>
      </c>
      <c r="S67" s="429"/>
      <c r="T67" s="9"/>
    </row>
    <row r="68" spans="1:20" s="2" customFormat="1" ht="101.5" x14ac:dyDescent="0.3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468"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8" s="61" t="str">
        <f t="shared" si="9"/>
        <v>transportation-sector-main.html#ev-mandate</v>
      </c>
      <c r="R68" s="61" t="str">
        <f t="shared" si="9"/>
        <v>ev-mandate.html</v>
      </c>
      <c r="S68" s="429"/>
      <c r="T68" s="9"/>
    </row>
    <row r="69" spans="1:20" s="2" customFormat="1" ht="101.5" x14ac:dyDescent="0.3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468"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9" s="61" t="str">
        <f t="shared" si="9"/>
        <v>transportation-sector-main.html#ev-mandate</v>
      </c>
      <c r="R69" s="61" t="str">
        <f t="shared" si="9"/>
        <v>ev-mandate.html</v>
      </c>
      <c r="S69" s="429"/>
      <c r="T69" s="9"/>
    </row>
    <row r="70" spans="1:20" s="2" customFormat="1" ht="101.5" x14ac:dyDescent="0.3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468"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0" s="61" t="str">
        <f t="shared" si="9"/>
        <v>transportation-sector-main.html#ev-mandate</v>
      </c>
      <c r="R70" s="61" t="str">
        <f t="shared" si="9"/>
        <v>ev-mandate.html</v>
      </c>
      <c r="S70" s="429"/>
      <c r="T70" s="9"/>
    </row>
    <row r="71" spans="1:20" s="2" customFormat="1" ht="101.5" x14ac:dyDescent="0.3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468"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1" s="61" t="str">
        <f t="shared" si="9"/>
        <v>transportation-sector-main.html#ev-mandate</v>
      </c>
      <c r="R71" s="61" t="str">
        <f t="shared" si="9"/>
        <v>ev-mandate.html</v>
      </c>
      <c r="S71" s="429"/>
      <c r="T71" s="9"/>
    </row>
    <row r="72" spans="1:20" s="2" customFormat="1" ht="101.5" x14ac:dyDescent="0.3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468"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2" s="61" t="str">
        <f t="shared" si="9"/>
        <v>transportation-sector-main.html#ev-mandate</v>
      </c>
      <c r="R72" s="61" t="str">
        <f t="shared" si="9"/>
        <v>ev-mandate.html</v>
      </c>
      <c r="S72" s="431" t="s">
        <v>2952</v>
      </c>
      <c r="T72" s="9"/>
    </row>
    <row r="73" spans="1:20" s="2" customFormat="1" ht="101.5" x14ac:dyDescent="0.3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468"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3" s="61" t="str">
        <f t="shared" si="9"/>
        <v>transportation-sector-main.html#ev-mandate</v>
      </c>
      <c r="R73" s="61" t="str">
        <f t="shared" si="9"/>
        <v>ev-mandate.html</v>
      </c>
      <c r="S73" s="429"/>
      <c r="T73" s="9"/>
    </row>
    <row r="74" spans="1:20" s="2" customFormat="1" ht="101.5" x14ac:dyDescent="0.3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68"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4" s="61" t="str">
        <f t="shared" ref="Q74:R74" si="14">Q$64</f>
        <v>transportation-sector-main.html#ev-mandate</v>
      </c>
      <c r="R74" s="61" t="str">
        <f t="shared" si="14"/>
        <v>ev-mandate.html</v>
      </c>
      <c r="S74" s="429"/>
      <c r="T74" s="9"/>
    </row>
    <row r="75" spans="1:20" s="2" customFormat="1" ht="101.5" x14ac:dyDescent="0.3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468"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5" s="73"/>
      <c r="R75" s="73"/>
      <c r="S75" s="429"/>
      <c r="T75" s="9"/>
    </row>
    <row r="76" spans="1:20" s="2" customFormat="1" ht="58" x14ac:dyDescent="0.3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468" t="str">
        <f>INDEX('Policy Characteristics'!J:J,MATCH($C76,'Policy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73" t="s">
        <v>516</v>
      </c>
      <c r="R76" s="73" t="s">
        <v>517</v>
      </c>
      <c r="S76" s="429" t="s">
        <v>518</v>
      </c>
      <c r="T76" s="9"/>
    </row>
    <row r="77" spans="1:20" s="78" customFormat="1" ht="58" x14ac:dyDescent="0.35">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468" t="str">
        <f>INDEX('Policy Characteristics'!J:J,MATCH($C77,'Policy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77"/>
      <c r="R77" s="77"/>
      <c r="S77" s="432"/>
      <c r="T77" s="76"/>
    </row>
    <row r="78" spans="1:20" s="78" customFormat="1" ht="58" x14ac:dyDescent="0.35">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468" t="str">
        <f>INDEX('Policy Characteristics'!J:J,MATCH($C78,'Policy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77"/>
      <c r="R78" s="77"/>
      <c r="S78" s="432"/>
      <c r="T78" s="76"/>
    </row>
    <row r="79" spans="1:20" s="78" customFormat="1" ht="58" x14ac:dyDescent="0.35">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468" t="str">
        <f>INDEX('Policy Characteristics'!J:J,MATCH($C79,'Policy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77"/>
      <c r="R79" s="77"/>
      <c r="S79" s="432"/>
      <c r="T79" s="76"/>
    </row>
    <row r="80" spans="1:20" s="78" customFormat="1" ht="58" x14ac:dyDescent="0.35">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468" t="str">
        <f>INDEX('Policy Characteristics'!J:J,MATCH($C80,'Policy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77"/>
      <c r="R80" s="77"/>
      <c r="S80" s="432"/>
      <c r="T80" s="76"/>
    </row>
    <row r="81" spans="1:20" s="78" customFormat="1" ht="58" x14ac:dyDescent="0.35">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468" t="str">
        <f>INDEX('Policy Characteristics'!J:J,MATCH($C81,'Policy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77"/>
      <c r="R81" s="77"/>
      <c r="S81" s="432"/>
      <c r="T81" s="76"/>
    </row>
    <row r="82" spans="1:20" s="78" customFormat="1" ht="58" x14ac:dyDescent="0.35">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468" t="str">
        <f>INDEX('Policy Characteristics'!J:J,MATCH($C82,'Policy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77"/>
      <c r="R82" s="77"/>
      <c r="S82" s="432"/>
      <c r="T82" s="76"/>
    </row>
    <row r="83" spans="1:20" s="78" customFormat="1" ht="58" x14ac:dyDescent="0.35">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468" t="str">
        <f>INDEX('Policy Characteristics'!J:J,MATCH($C83,'Policy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77"/>
      <c r="R83" s="77"/>
      <c r="S83" s="432"/>
      <c r="T83" s="76"/>
    </row>
    <row r="84" spans="1:20" s="78" customFormat="1" ht="58" x14ac:dyDescent="0.35">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468" t="str">
        <f>INDEX('Policy Characteristics'!J:J,MATCH($C84,'Policy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77"/>
      <c r="R84" s="77"/>
      <c r="S84" s="432"/>
      <c r="T84" s="76"/>
    </row>
    <row r="85" spans="1:20" s="78" customFormat="1" ht="58" x14ac:dyDescent="0.35">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468" t="str">
        <f>INDEX('Policy Characteristics'!J:J,MATCH($C85,'Policy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77"/>
      <c r="R85" s="77"/>
      <c r="S85" s="432"/>
      <c r="T85" s="76"/>
    </row>
    <row r="86" spans="1:20" s="78" customFormat="1" ht="58" x14ac:dyDescent="0.35">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468" t="str">
        <f>INDEX('Policy Characteristics'!J:J,MATCH($C86,'Policy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77"/>
      <c r="R86" s="77"/>
      <c r="S86" s="432"/>
      <c r="T86" s="76"/>
    </row>
    <row r="87" spans="1:20" s="78" customFormat="1" ht="58" x14ac:dyDescent="0.35">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468" t="str">
        <f>INDEX('Policy Characteristics'!J:J,MATCH($C87,'Policy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77"/>
      <c r="R87" s="77"/>
      <c r="S87" s="432"/>
      <c r="T87" s="76"/>
    </row>
    <row r="88" spans="1:20" ht="87" x14ac:dyDescent="0.35">
      <c r="A88" s="343" t="s">
        <v>4</v>
      </c>
      <c r="B88" s="343" t="s">
        <v>11</v>
      </c>
      <c r="C88" s="343" t="s">
        <v>118</v>
      </c>
      <c r="D88" s="53"/>
      <c r="E88" s="53"/>
      <c r="F88" s="53"/>
      <c r="G88" s="53"/>
      <c r="H88" s="54">
        <v>1</v>
      </c>
      <c r="I88" s="53" t="s">
        <v>46</v>
      </c>
      <c r="J88" s="54" t="s">
        <v>11</v>
      </c>
      <c r="K88" s="76" t="s">
        <v>2437</v>
      </c>
      <c r="L88" s="59">
        <v>0</v>
      </c>
      <c r="M88" s="59">
        <v>1</v>
      </c>
      <c r="N88" s="60">
        <v>0.02</v>
      </c>
      <c r="O88" s="53" t="s">
        <v>496</v>
      </c>
      <c r="P88" s="468" t="str">
        <f>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214</v>
      </c>
      <c r="R88" s="9" t="s">
        <v>215</v>
      </c>
      <c r="S88" s="433" t="s">
        <v>165</v>
      </c>
      <c r="T88" s="53" t="s">
        <v>194</v>
      </c>
    </row>
    <row r="89" spans="1:20" ht="75" customHeight="1" x14ac:dyDescent="0.35">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468"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89" s="53" t="s">
        <v>216</v>
      </c>
      <c r="R89" s="9" t="s">
        <v>217</v>
      </c>
      <c r="S89" s="434" t="s">
        <v>2579</v>
      </c>
      <c r="T89" s="53" t="s">
        <v>411</v>
      </c>
    </row>
    <row r="90" spans="1:20" ht="90" customHeight="1" x14ac:dyDescent="0.35">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68"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x14ac:dyDescent="0.35">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68"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1" s="74" t="str">
        <f t="shared" si="18"/>
        <v>transportation-sector-main.html#fuel-econ-std</v>
      </c>
      <c r="R91" s="74" t="str">
        <f t="shared" si="18"/>
        <v>fuel-economy-standard.html</v>
      </c>
      <c r="S91" s="434" t="s">
        <v>2580</v>
      </c>
      <c r="T91" s="53" t="s">
        <v>422</v>
      </c>
    </row>
    <row r="92" spans="1:20" ht="105" customHeight="1" x14ac:dyDescent="0.35">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68"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319" x14ac:dyDescent="0.3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68"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3" s="74" t="str">
        <f t="shared" si="18"/>
        <v>transportation-sector-main.html#fuel-econ-std</v>
      </c>
      <c r="R93" s="74" t="str">
        <f t="shared" si="18"/>
        <v>fuel-economy-standard.html</v>
      </c>
      <c r="S93" s="433" t="s">
        <v>173</v>
      </c>
      <c r="T93" s="53" t="s">
        <v>195</v>
      </c>
    </row>
    <row r="94" spans="1:20" ht="319" x14ac:dyDescent="0.3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68"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319" x14ac:dyDescent="0.3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68"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5" s="74" t="str">
        <f t="shared" si="18"/>
        <v>transportation-sector-main.html#fuel-econ-std</v>
      </c>
      <c r="R95" s="74" t="str">
        <f t="shared" si="18"/>
        <v>fuel-economy-standard.html</v>
      </c>
      <c r="S95" s="433" t="s">
        <v>173</v>
      </c>
      <c r="T95" s="53" t="s">
        <v>196</v>
      </c>
    </row>
    <row r="96" spans="1:20" ht="319" x14ac:dyDescent="0.3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68"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319" x14ac:dyDescent="0.3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68"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7" s="74" t="str">
        <f t="shared" si="18"/>
        <v>transportation-sector-main.html#fuel-econ-std</v>
      </c>
      <c r="R97" s="74" t="str">
        <f t="shared" si="18"/>
        <v>fuel-economy-standard.html</v>
      </c>
      <c r="S97" s="433" t="s">
        <v>173</v>
      </c>
      <c r="T97" s="53" t="s">
        <v>195</v>
      </c>
    </row>
    <row r="98" spans="1:20" ht="319" x14ac:dyDescent="0.3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68"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19" x14ac:dyDescent="0.3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68"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9" s="74" t="str">
        <f t="shared" si="18"/>
        <v>transportation-sector-main.html#fuel-econ-std</v>
      </c>
      <c r="R99" s="74" t="str">
        <f t="shared" si="18"/>
        <v>fuel-economy-standard.html</v>
      </c>
      <c r="S99" s="433" t="s">
        <v>173</v>
      </c>
      <c r="T99" s="53" t="s">
        <v>440</v>
      </c>
    </row>
    <row r="100" spans="1:20" ht="319" x14ac:dyDescent="0.3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468"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100" s="55"/>
      <c r="R100" s="55"/>
      <c r="S100" s="433"/>
      <c r="T100" s="53"/>
    </row>
    <row r="101" spans="1:20" s="2" customFormat="1" ht="232" x14ac:dyDescent="0.35">
      <c r="A101" s="344" t="s">
        <v>4</v>
      </c>
      <c r="B101" s="344" t="s">
        <v>2681</v>
      </c>
      <c r="C101" s="344" t="s">
        <v>2682</v>
      </c>
      <c r="D101" s="53" t="s">
        <v>48</v>
      </c>
      <c r="E101" s="53" t="s">
        <v>40</v>
      </c>
      <c r="F101" s="53" t="s">
        <v>89</v>
      </c>
      <c r="G101" s="53" t="s">
        <v>40</v>
      </c>
      <c r="H101" s="56">
        <v>460</v>
      </c>
      <c r="I101" s="53" t="s">
        <v>46</v>
      </c>
      <c r="J101" s="344" t="s">
        <v>2683</v>
      </c>
      <c r="K101" s="343" t="s">
        <v>2684</v>
      </c>
      <c r="L101" s="62">
        <v>0</v>
      </c>
      <c r="M101" s="62">
        <v>1</v>
      </c>
      <c r="N101" s="62">
        <v>0.01</v>
      </c>
      <c r="O101" s="53" t="s">
        <v>523</v>
      </c>
      <c r="P101" s="468"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3"/>
      <c r="R101" s="73" t="s">
        <v>2934</v>
      </c>
      <c r="S101" s="437" t="s">
        <v>2685</v>
      </c>
      <c r="T101" s="9"/>
    </row>
    <row r="102" spans="1:20" ht="232" x14ac:dyDescent="0.3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68"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4" t="str">
        <f t="shared" ref="R102:R104" si="25">R$101</f>
        <v>hydrogen-vehicle-mandate.html</v>
      </c>
      <c r="S102" s="433"/>
      <c r="T102" s="53"/>
    </row>
    <row r="103" spans="1:20" ht="232" x14ac:dyDescent="0.3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68"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4" t="str">
        <f t="shared" si="25"/>
        <v>hydrogen-vehicle-mandate.html</v>
      </c>
      <c r="S103" s="433"/>
      <c r="T103" s="53"/>
    </row>
    <row r="104" spans="1:20" ht="232" x14ac:dyDescent="0.3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68"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4" t="str">
        <f t="shared" si="25"/>
        <v>hydrogen-vehicle-mandate.html</v>
      </c>
      <c r="S104" s="433"/>
      <c r="T104" s="53"/>
    </row>
    <row r="105" spans="1:20" ht="232" x14ac:dyDescent="0.3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68"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433"/>
      <c r="T105" s="53"/>
    </row>
    <row r="106" spans="1:20" ht="232" x14ac:dyDescent="0.3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68"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433"/>
      <c r="T106" s="53"/>
    </row>
    <row r="107" spans="1:20" ht="232" x14ac:dyDescent="0.3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68"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433"/>
      <c r="T107" s="53"/>
    </row>
    <row r="108" spans="1:20" ht="232" x14ac:dyDescent="0.3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68"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433"/>
      <c r="T108" s="53"/>
    </row>
    <row r="109" spans="1:20" ht="232" x14ac:dyDescent="0.3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68"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433"/>
      <c r="T109" s="53"/>
    </row>
    <row r="110" spans="1:20" ht="232" x14ac:dyDescent="0.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68"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433"/>
      <c r="T110" s="53"/>
    </row>
    <row r="111" spans="1:20" ht="232" x14ac:dyDescent="0.3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468"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433"/>
      <c r="T111" s="53"/>
    </row>
    <row r="112" spans="1:20" ht="232" x14ac:dyDescent="0.3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468"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433"/>
      <c r="T112" s="53"/>
    </row>
    <row r="113" spans="1:20" s="2" customFormat="1" ht="58" x14ac:dyDescent="0.35">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468"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530</v>
      </c>
      <c r="R113" s="9" t="s">
        <v>531</v>
      </c>
      <c r="S113" s="438" t="s">
        <v>532</v>
      </c>
      <c r="T113" s="9"/>
    </row>
    <row r="114" spans="1:20" ht="101.5" x14ac:dyDescent="0.35">
      <c r="A114" s="343" t="s">
        <v>4</v>
      </c>
      <c r="B114" s="343" t="s">
        <v>3303</v>
      </c>
      <c r="C114" s="343" t="s">
        <v>3304</v>
      </c>
      <c r="D114" s="53" t="s">
        <v>48</v>
      </c>
      <c r="E114" s="53" t="s">
        <v>40</v>
      </c>
      <c r="F114" s="53" t="s">
        <v>89</v>
      </c>
      <c r="G114" s="53" t="s">
        <v>40</v>
      </c>
      <c r="H114" s="54">
        <v>848</v>
      </c>
      <c r="I114" s="53" t="s">
        <v>46</v>
      </c>
      <c r="J114" s="343" t="s">
        <v>3303</v>
      </c>
      <c r="K114" s="76" t="s">
        <v>3305</v>
      </c>
      <c r="L114" s="60">
        <v>0</v>
      </c>
      <c r="M114" s="60">
        <f>-ROUND(MaxBoundCalculations!$B$206,2)</f>
        <v>0.26</v>
      </c>
      <c r="N114" s="60">
        <v>0.01</v>
      </c>
      <c r="O114" s="53" t="s">
        <v>3306</v>
      </c>
      <c r="P114" s="468" t="str">
        <f>INDEX('Policy Characteristics'!J:J,MATCH($C114,'Policy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4" s="53" t="s">
        <v>218</v>
      </c>
      <c r="R114" s="9" t="s">
        <v>219</v>
      </c>
      <c r="S114" s="439" t="s">
        <v>493</v>
      </c>
      <c r="T114" s="53"/>
    </row>
    <row r="115" spans="1:20" ht="101.5" x14ac:dyDescent="0.3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468" t="str">
        <f>INDEX('Policy Characteristics'!J:J,MATCH($C115,'Policy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5" s="58"/>
      <c r="R115" s="58"/>
      <c r="S115" s="440"/>
      <c r="T115" s="53"/>
    </row>
    <row r="116" spans="1:20" ht="101.5" x14ac:dyDescent="0.35">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68" t="str">
        <f>INDEX('Policy Characteristics'!J:J,MATCH($C116,'Policy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101.5" x14ac:dyDescent="0.3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468" t="str">
        <f>INDEX('Policy Characteristics'!J:J,MATCH($C117,'Policy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7" s="58"/>
      <c r="R117" s="58"/>
      <c r="S117" s="440"/>
      <c r="T117" s="53"/>
    </row>
    <row r="118" spans="1:20" ht="101.5" x14ac:dyDescent="0.3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468" t="str">
        <f>INDEX('Policy Characteristics'!J:J,MATCH($C118,'Policy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8" s="58"/>
      <c r="R118" s="58"/>
      <c r="S118" s="440"/>
      <c r="T118" s="53"/>
    </row>
    <row r="119" spans="1:20" ht="101.5" x14ac:dyDescent="0.3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468" t="str">
        <f>INDEX('Policy Characteristics'!J:J,MATCH($C119,'Policy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9" s="58"/>
      <c r="R119" s="58"/>
      <c r="S119" s="440"/>
      <c r="T119" s="53"/>
    </row>
    <row r="120" spans="1:20" ht="101.5" x14ac:dyDescent="0.3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468" t="str">
        <f>INDEX('Policy Characteristics'!J:J,MATCH($C120,'Policy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0" s="58"/>
      <c r="R120" s="58"/>
      <c r="S120" s="440"/>
      <c r="T120" s="53"/>
    </row>
    <row r="121" spans="1:20" ht="101.5" x14ac:dyDescent="0.35">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68" t="str">
        <f>INDEX('Policy Characteristics'!J:J,MATCH($C121,'Policy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101.5" x14ac:dyDescent="0.3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468" t="str">
        <f>INDEX('Policy Characteristics'!J:J,MATCH($C122,'Policy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2" s="58"/>
      <c r="R122" s="58"/>
      <c r="S122" s="440"/>
      <c r="T122" s="53"/>
    </row>
    <row r="123" spans="1:20" ht="101.5" x14ac:dyDescent="0.3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468" t="str">
        <f>INDEX('Policy Characteristics'!J:J,MATCH($C123,'Policy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3" s="58"/>
      <c r="R123" s="58"/>
      <c r="S123" s="440"/>
      <c r="T123" s="53"/>
    </row>
    <row r="124" spans="1:20" ht="101.5" x14ac:dyDescent="0.3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468" t="str">
        <f>INDEX('Policy Characteristics'!J:J,MATCH($C124,'Policy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4" s="58"/>
      <c r="R124" s="58"/>
      <c r="S124" s="440"/>
      <c r="T124" s="53"/>
    </row>
    <row r="125" spans="1:20" ht="101.5" x14ac:dyDescent="0.3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468" t="str">
        <f>INDEX('Policy Characteristics'!J:J,MATCH($C125,'Policy Characteristics'!$C:$C,0))</f>
        <v>**Description:** This policy represents a set of measures aimed at reducing demand for passenger or freight transportation in the selected vehicle type(s).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5" s="58"/>
      <c r="R125" s="58"/>
      <c r="S125" s="440"/>
      <c r="T125" s="53"/>
    </row>
    <row r="126" spans="1:20" ht="159.5" x14ac:dyDescent="0.35">
      <c r="A126" s="343" t="s">
        <v>75</v>
      </c>
      <c r="B126" s="343" t="s">
        <v>15</v>
      </c>
      <c r="C126" s="343" t="s">
        <v>2673</v>
      </c>
      <c r="D126" s="53" t="s">
        <v>122</v>
      </c>
      <c r="E126" s="53" t="s">
        <v>309</v>
      </c>
      <c r="F126" s="53" t="s">
        <v>313</v>
      </c>
      <c r="G126" s="53" t="s">
        <v>128</v>
      </c>
      <c r="H126" s="54">
        <v>435</v>
      </c>
      <c r="I126" s="53" t="s">
        <v>46</v>
      </c>
      <c r="J126" s="76" t="s">
        <v>15</v>
      </c>
      <c r="K126" s="76" t="s">
        <v>2672</v>
      </c>
      <c r="L126" s="59">
        <v>0</v>
      </c>
      <c r="M126" s="59">
        <v>1</v>
      </c>
      <c r="N126" s="59">
        <v>0.01</v>
      </c>
      <c r="O126" s="53" t="s">
        <v>121</v>
      </c>
      <c r="P126" s="468" t="str">
        <f>INDEX('Policy Characteristics'!J:J,MATCH($C126,'Policy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53" t="s">
        <v>220</v>
      </c>
      <c r="R126" s="9" t="s">
        <v>221</v>
      </c>
      <c r="S126" s="433"/>
      <c r="T126" s="53"/>
    </row>
    <row r="127" spans="1:20" ht="159.5" x14ac:dyDescent="0.3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468" t="str">
        <f>INDEX('Policy Characteristics'!J:J,MATCH($C127,'Policy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58"/>
      <c r="R127" s="58"/>
      <c r="S127" s="440"/>
      <c r="T127" s="58"/>
    </row>
    <row r="128" spans="1:20" ht="159.5" x14ac:dyDescent="0.3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468" t="str">
        <f>INDEX('Policy Characteristics'!J:J,MATCH($C128,'Policy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58"/>
      <c r="R128" s="58"/>
      <c r="S128" s="440"/>
      <c r="T128" s="58"/>
    </row>
    <row r="129" spans="1:20" ht="159.5" x14ac:dyDescent="0.3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68" t="str">
        <f>INDEX('Policy Characteristics'!J:J,MATCH($C129,'Policy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58" t="str">
        <f t="shared" si="36"/>
        <v>buildings-sector-main.html#component-elec</v>
      </c>
      <c r="R129" s="58" t="str">
        <f t="shared" ref="R129:R131" si="37">R$126</f>
        <v>building-component-electrification.html</v>
      </c>
      <c r="S129" s="440"/>
      <c r="T129" s="58"/>
    </row>
    <row r="130" spans="1:20" ht="159.5" x14ac:dyDescent="0.3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68" t="str">
        <f>INDEX('Policy Characteristics'!J:J,MATCH($C130,'Policy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58" t="str">
        <f t="shared" si="36"/>
        <v>buildings-sector-main.html#component-elec</v>
      </c>
      <c r="R130" s="58" t="str">
        <f t="shared" si="37"/>
        <v>building-component-electrification.html</v>
      </c>
      <c r="S130" s="440"/>
      <c r="T130" s="58"/>
    </row>
    <row r="131" spans="1:20" ht="159.5" x14ac:dyDescent="0.3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68" t="str">
        <f>INDEX('Policy Characteristics'!J:J,MATCH($C131,'Policy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58" t="str">
        <f t="shared" si="36"/>
        <v>buildings-sector-main.html#component-elec</v>
      </c>
      <c r="R131" s="58" t="str">
        <f t="shared" si="37"/>
        <v>building-component-electrification.html</v>
      </c>
      <c r="S131" s="440"/>
      <c r="T131" s="58"/>
    </row>
    <row r="132" spans="1:20" ht="159.5" x14ac:dyDescent="0.3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468" t="str">
        <f>INDEX('Policy Characteristics'!J:J,MATCH($C132,'Policy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58"/>
      <c r="R132" s="58"/>
      <c r="S132" s="440"/>
      <c r="T132" s="58"/>
    </row>
    <row r="133" spans="1:20" ht="159.5" x14ac:dyDescent="0.3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468" t="str">
        <f>INDEX('Policy Characteristics'!J:J,MATCH($C133,'Policy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58"/>
      <c r="R133" s="58"/>
      <c r="S133" s="440"/>
      <c r="T133" s="58"/>
    </row>
    <row r="134" spans="1:20" ht="159.5" x14ac:dyDescent="0.3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68" t="str">
        <f>INDEX('Policy Characteristics'!J:J,MATCH($C134,'Policy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58" t="str">
        <f t="shared" ref="Q134:R136" si="39">Q$126</f>
        <v>buildings-sector-main.html#component-elec</v>
      </c>
      <c r="R134" s="58" t="str">
        <f t="shared" si="39"/>
        <v>building-component-electrification.html</v>
      </c>
      <c r="S134" s="440"/>
      <c r="T134" s="58"/>
    </row>
    <row r="135" spans="1:20" ht="159.5" x14ac:dyDescent="0.3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68" t="str">
        <f>INDEX('Policy Characteristics'!J:J,MATCH($C135,'Policy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58" t="str">
        <f t="shared" si="39"/>
        <v>buildings-sector-main.html#component-elec</v>
      </c>
      <c r="R135" s="58" t="str">
        <f t="shared" si="39"/>
        <v>building-component-electrification.html</v>
      </c>
      <c r="S135" s="440"/>
      <c r="T135" s="58"/>
    </row>
    <row r="136" spans="1:20" ht="159.5" x14ac:dyDescent="0.3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68" t="str">
        <f>INDEX('Policy Characteristics'!J:J,MATCH($C136,'Policy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58" t="str">
        <f t="shared" si="39"/>
        <v>buildings-sector-main.html#component-elec</v>
      </c>
      <c r="R136" s="58" t="str">
        <f t="shared" si="39"/>
        <v>building-component-electrification.html</v>
      </c>
      <c r="S136" s="440"/>
      <c r="T136" s="58"/>
    </row>
    <row r="137" spans="1:20" ht="159.5" x14ac:dyDescent="0.3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468" t="str">
        <f>INDEX('Policy Characteristics'!J:J,MATCH($C137,'Policy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58"/>
      <c r="R137" s="58"/>
      <c r="S137" s="440"/>
      <c r="T137" s="58"/>
    </row>
    <row r="138" spans="1:20" ht="159.5" x14ac:dyDescent="0.3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468" t="str">
        <f>INDEX('Policy Characteristics'!J:J,MATCH($C138,'Policy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58"/>
      <c r="R138" s="58"/>
      <c r="S138" s="440"/>
      <c r="T138" s="58"/>
    </row>
    <row r="139" spans="1:20" ht="159.5" x14ac:dyDescent="0.3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68" t="str">
        <f>INDEX('Policy Characteristics'!J:J,MATCH($C139,'Policy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58" t="str">
        <f t="shared" ref="Q139:R140" si="41">Q$126</f>
        <v>buildings-sector-main.html#component-elec</v>
      </c>
      <c r="R139" s="58" t="str">
        <f t="shared" si="41"/>
        <v>building-component-electrification.html</v>
      </c>
      <c r="S139" s="440"/>
      <c r="T139" s="58"/>
    </row>
    <row r="140" spans="1:20" ht="159.5" x14ac:dyDescent="0.3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68" t="str">
        <f>INDEX('Policy Characteristics'!J:J,MATCH($C140,'Policy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58" t="str">
        <f t="shared" si="41"/>
        <v>buildings-sector-main.html#component-elec</v>
      </c>
      <c r="R140" s="58" t="str">
        <f t="shared" si="41"/>
        <v>building-component-electrification.html</v>
      </c>
      <c r="S140" s="440"/>
      <c r="T140" s="58"/>
    </row>
    <row r="141" spans="1:20" s="5" customFormat="1" ht="101.5" x14ac:dyDescent="0.3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468"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53" t="s">
        <v>222</v>
      </c>
      <c r="R141" s="9" t="s">
        <v>223</v>
      </c>
      <c r="S141" s="433" t="s">
        <v>166</v>
      </c>
      <c r="T141" s="53" t="s">
        <v>481</v>
      </c>
    </row>
    <row r="142" spans="1:20" s="5" customFormat="1" ht="101.5" x14ac:dyDescent="0.3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68"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01.5" x14ac:dyDescent="0.3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68"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01.5" x14ac:dyDescent="0.3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68"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01.5" x14ac:dyDescent="0.3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68"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01.5" x14ac:dyDescent="0.3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68"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01.5" x14ac:dyDescent="0.3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68"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01.5" x14ac:dyDescent="0.3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68"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01.5" x14ac:dyDescent="0.3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68"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01.5" x14ac:dyDescent="0.3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68"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01.5" x14ac:dyDescent="0.3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68"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01.5" x14ac:dyDescent="0.3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68"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01.5" x14ac:dyDescent="0.3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68"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01.5" x14ac:dyDescent="0.3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68"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01.5" x14ac:dyDescent="0.3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68"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01.5" x14ac:dyDescent="0.3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68"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01.5" x14ac:dyDescent="0.3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68"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01.5" x14ac:dyDescent="0.3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68"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8" x14ac:dyDescent="0.35">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468"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224</v>
      </c>
      <c r="R159" s="9" t="s">
        <v>225</v>
      </c>
      <c r="S159" s="438" t="s">
        <v>78</v>
      </c>
      <c r="T159" s="55"/>
    </row>
    <row r="160" spans="1:20" s="5" customFormat="1" ht="101.5" x14ac:dyDescent="0.3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468"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Although a number of Canadian provinces have renewable portfolio standards (RPS), none currently has a carve-out for rooftop solar.  The U.S. state of Colorado has established a 3% carve-out for 2020 (though it includes non-solar on-site sources).</v>
      </c>
      <c r="Q160" s="53" t="s">
        <v>293</v>
      </c>
      <c r="R160" s="9" t="s">
        <v>294</v>
      </c>
      <c r="S160" s="438" t="s">
        <v>340</v>
      </c>
      <c r="T160" s="9" t="s">
        <v>446</v>
      </c>
    </row>
    <row r="161" spans="1:20" s="5" customFormat="1" ht="43.5" x14ac:dyDescent="0.3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468"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296</v>
      </c>
      <c r="R161" s="9" t="s">
        <v>297</v>
      </c>
      <c r="S161" s="438" t="s">
        <v>341</v>
      </c>
      <c r="T161" s="55"/>
    </row>
    <row r="162" spans="1:20" s="5" customFormat="1" ht="43.5" x14ac:dyDescent="0.3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468"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v>
      </c>
      <c r="Q162" s="53" t="s">
        <v>226</v>
      </c>
      <c r="R162" s="9" t="s">
        <v>227</v>
      </c>
      <c r="S162" s="438" t="s">
        <v>78</v>
      </c>
      <c r="T162" s="55"/>
    </row>
    <row r="163" spans="1:20" s="5" customFormat="1" ht="58" x14ac:dyDescent="0.35">
      <c r="A163" s="343" t="s">
        <v>75</v>
      </c>
      <c r="B163" s="343" t="s">
        <v>2647</v>
      </c>
      <c r="C163" s="343" t="s">
        <v>2646</v>
      </c>
      <c r="D163" s="53" t="s">
        <v>309</v>
      </c>
      <c r="E163" s="53"/>
      <c r="F163" s="53" t="s">
        <v>313</v>
      </c>
      <c r="G163" s="53"/>
      <c r="H163" s="54">
        <v>378</v>
      </c>
      <c r="I163" s="53" t="s">
        <v>46</v>
      </c>
      <c r="J163" s="76" t="s">
        <v>16</v>
      </c>
      <c r="K163" s="76" t="s">
        <v>2429</v>
      </c>
      <c r="L163" s="59">
        <v>0</v>
      </c>
      <c r="M163" s="59">
        <v>0.5</v>
      </c>
      <c r="N163" s="59">
        <v>0.01</v>
      </c>
      <c r="O163" s="53" t="s">
        <v>2648</v>
      </c>
      <c r="P163" s="468"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228</v>
      </c>
      <c r="R163" s="9" t="s">
        <v>229</v>
      </c>
      <c r="S163" s="433" t="s">
        <v>173</v>
      </c>
      <c r="T163" s="9"/>
    </row>
    <row r="164" spans="1:20" s="5" customFormat="1" ht="58" x14ac:dyDescent="0.35">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68"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228</v>
      </c>
      <c r="R164" s="9" t="s">
        <v>229</v>
      </c>
      <c r="S164" s="441" t="str">
        <f>S163</f>
        <v>Calculated from model data; see the relevant variable(s) in the InputData folder for source information.</v>
      </c>
      <c r="T164" s="55"/>
    </row>
    <row r="165" spans="1:20" s="5" customFormat="1" ht="58" x14ac:dyDescent="0.35">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68"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228</v>
      </c>
      <c r="R165" s="9" t="s">
        <v>229</v>
      </c>
      <c r="S165" s="441" t="str">
        <f>S164</f>
        <v>Calculated from model data; see the relevant variable(s) in the InputData folder for source information.</v>
      </c>
      <c r="T165" s="55"/>
    </row>
    <row r="166" spans="1:20" s="5" customFormat="1" ht="43.5" x14ac:dyDescent="0.3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468"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53" t="s">
        <v>230</v>
      </c>
      <c r="R166" s="9" t="s">
        <v>231</v>
      </c>
      <c r="S166" s="438" t="s">
        <v>78</v>
      </c>
      <c r="T166" s="55"/>
    </row>
    <row r="167" spans="1:20" s="5" customFormat="1" ht="43.5" x14ac:dyDescent="0.3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68"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53" t="s">
        <v>230</v>
      </c>
      <c r="R167" s="9" t="s">
        <v>231</v>
      </c>
      <c r="S167" s="438" t="s">
        <v>78</v>
      </c>
      <c r="T167" s="55"/>
    </row>
    <row r="168" spans="1:20" s="5" customFormat="1" ht="43.5" x14ac:dyDescent="0.3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468"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55"/>
      <c r="R168" s="9"/>
      <c r="S168" s="441"/>
      <c r="T168" s="55"/>
    </row>
    <row r="169" spans="1:20" s="5" customFormat="1" ht="43.5" x14ac:dyDescent="0.3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468"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55"/>
      <c r="R169" s="9"/>
      <c r="S169" s="441"/>
      <c r="T169" s="55"/>
    </row>
    <row r="170" spans="1:20" s="5" customFormat="1" ht="43.5" x14ac:dyDescent="0.3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68"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53" t="s">
        <v>230</v>
      </c>
      <c r="R170" s="9" t="s">
        <v>231</v>
      </c>
      <c r="S170" s="438" t="s">
        <v>78</v>
      </c>
      <c r="T170" s="55"/>
    </row>
    <row r="171" spans="1:20" s="5" customFormat="1" ht="43.5" x14ac:dyDescent="0.3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468"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55"/>
      <c r="R171" s="9"/>
      <c r="S171" s="441"/>
      <c r="T171" s="55"/>
    </row>
    <row r="172" spans="1:20" s="2" customFormat="1" ht="29" x14ac:dyDescent="0.3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468" t="str">
        <f>INDEX('Policy Characteristics'!J:J,MATCH($C172,'Policy Characteristics'!$C:$C,0))</f>
        <v>**Description:** This policy prevents new capacity of the selected type(s) from being built or deployed.</v>
      </c>
      <c r="Q172" s="53" t="s">
        <v>378</v>
      </c>
      <c r="R172" s="9" t="s">
        <v>379</v>
      </c>
      <c r="S172" s="438"/>
      <c r="T172" s="9"/>
    </row>
    <row r="173" spans="1:20" s="5" customFormat="1" ht="29" x14ac:dyDescent="0.3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68"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441"/>
      <c r="T173" s="55"/>
    </row>
    <row r="174" spans="1:20" s="5" customFormat="1" ht="29" x14ac:dyDescent="0.3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68"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441"/>
      <c r="T174" s="55"/>
    </row>
    <row r="175" spans="1:20" s="5" customFormat="1" ht="29" x14ac:dyDescent="0.3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68"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441"/>
      <c r="T175" s="55"/>
    </row>
    <row r="176" spans="1:20" s="5" customFormat="1" ht="29" x14ac:dyDescent="0.3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468" t="str">
        <f>INDEX('Policy Characteristics'!J:J,MATCH($C176,'Policy Characteristics'!$C:$C,0))</f>
        <v>**Description:** This policy prevents new capacity of the selected type(s) from being built or deployed.</v>
      </c>
      <c r="Q176" s="55"/>
      <c r="R176" s="9"/>
      <c r="S176" s="441"/>
      <c r="T176" s="55"/>
    </row>
    <row r="177" spans="1:20" s="5" customFormat="1" ht="29" x14ac:dyDescent="0.3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468" t="str">
        <f>INDEX('Policy Characteristics'!J:J,MATCH($C177,'Policy Characteristics'!$C:$C,0))</f>
        <v>**Description:** This policy prevents new capacity of the selected type(s) from being built or deployed.</v>
      </c>
      <c r="Q177" s="55"/>
      <c r="R177" s="9"/>
      <c r="S177" s="441"/>
      <c r="T177" s="55"/>
    </row>
    <row r="178" spans="1:20" s="5" customFormat="1" ht="29" x14ac:dyDescent="0.3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468" t="str">
        <f>INDEX('Policy Characteristics'!J:J,MATCH($C178,'Policy Characteristics'!$C:$C,0))</f>
        <v>**Description:** This policy prevents new capacity of the selected type(s) from being built or deployed.</v>
      </c>
      <c r="Q178" s="55"/>
      <c r="R178" s="9"/>
      <c r="S178" s="441"/>
      <c r="T178" s="55"/>
    </row>
    <row r="179" spans="1:20" s="5" customFormat="1" ht="29" x14ac:dyDescent="0.3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468" t="str">
        <f>INDEX('Policy Characteristics'!J:J,MATCH($C179,'Policy Characteristics'!$C:$C,0))</f>
        <v>**Description:** This policy prevents new capacity of the selected type(s) from being built or deployed.</v>
      </c>
      <c r="Q179" s="55"/>
      <c r="R179" s="9"/>
      <c r="S179" s="441"/>
      <c r="T179" s="55"/>
    </row>
    <row r="180" spans="1:20" s="5" customFormat="1" ht="29" x14ac:dyDescent="0.35">
      <c r="A180" s="74" t="str">
        <f t="shared" si="59"/>
        <v>Electricity Supply</v>
      </c>
      <c r="B180" s="74" t="str">
        <f t="shared" si="59"/>
        <v>Ban New Power Plants</v>
      </c>
      <c r="C180" s="74" t="str">
        <f t="shared" si="59"/>
        <v>Boolean Ban New Power Plants</v>
      </c>
      <c r="D180" s="9" t="s">
        <v>2596</v>
      </c>
      <c r="E180" s="53"/>
      <c r="F180" s="9" t="s">
        <v>490</v>
      </c>
      <c r="G180" s="53"/>
      <c r="H180" s="54">
        <v>612</v>
      </c>
      <c r="I180" s="53" t="s">
        <v>47</v>
      </c>
      <c r="J180" s="74" t="str">
        <f t="shared" si="57"/>
        <v>Ban New Power Plants</v>
      </c>
      <c r="K180" s="74" t="str">
        <f t="shared" si="57"/>
        <v>elec ban new power plants</v>
      </c>
      <c r="L180" s="65"/>
      <c r="M180" s="65"/>
      <c r="N180" s="65"/>
      <c r="O180" s="53"/>
      <c r="P180" s="468" t="str">
        <f>INDEX('Policy Characteristics'!J:J,MATCH($C180,'Policy Characteristics'!$C:$C,0))</f>
        <v>**Description:** This policy prevents new capacity of the selected type(s) from being built or deployed.</v>
      </c>
      <c r="Q180" s="55"/>
      <c r="R180" s="9"/>
      <c r="S180" s="441"/>
      <c r="T180" s="55"/>
    </row>
    <row r="181" spans="1:20" s="5" customFormat="1" ht="29" x14ac:dyDescent="0.3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468" t="str">
        <f>INDEX('Policy Characteristics'!J:J,MATCH($C181,'Policy Characteristics'!$C:$C,0))</f>
        <v>**Description:** This policy prevents new capacity of the selected type(s) from being built or deployed.</v>
      </c>
      <c r="Q181" s="55"/>
      <c r="R181" s="9"/>
      <c r="S181" s="441"/>
      <c r="T181" s="55"/>
    </row>
    <row r="182" spans="1:20" s="5" customFormat="1" ht="29" x14ac:dyDescent="0.3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468" t="str">
        <f>INDEX('Policy Characteristics'!J:J,MATCH($C182,'Policy Characteristics'!$C:$C,0))</f>
        <v>**Description:** This policy prevents new capacity of the selected type(s) from being built or deployed.</v>
      </c>
      <c r="Q182" s="55"/>
      <c r="R182" s="9"/>
      <c r="S182" s="441"/>
      <c r="T182" s="55"/>
    </row>
    <row r="183" spans="1:20" s="5" customFormat="1" ht="29" x14ac:dyDescent="0.3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68"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441"/>
      <c r="T183" s="55"/>
    </row>
    <row r="184" spans="1:20" s="5" customFormat="1" ht="29" x14ac:dyDescent="0.3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468" t="str">
        <f>INDEX('Policy Characteristics'!J:J,MATCH($C184,'Policy Characteristics'!$C:$C,0))</f>
        <v>**Description:** This policy prevents new capacity of the selected type(s) from being built or deployed.</v>
      </c>
      <c r="Q184" s="55"/>
      <c r="R184" s="9"/>
      <c r="S184" s="441"/>
      <c r="T184" s="55"/>
    </row>
    <row r="185" spans="1:20" s="5" customFormat="1" ht="29" x14ac:dyDescent="0.35">
      <c r="A185" s="74" t="str">
        <f t="shared" si="59"/>
        <v>Electricity Supply</v>
      </c>
      <c r="B185" s="74" t="str">
        <f t="shared" si="59"/>
        <v>Ban New Power Plants</v>
      </c>
      <c r="C185" s="74" t="str">
        <f t="shared" si="59"/>
        <v>Boolean Ban New Power Plants</v>
      </c>
      <c r="D185" s="9" t="s">
        <v>2997</v>
      </c>
      <c r="E185" s="53"/>
      <c r="F185" s="9" t="s">
        <v>2655</v>
      </c>
      <c r="G185" s="53"/>
      <c r="H185" s="54">
        <v>616</v>
      </c>
      <c r="I185" s="53" t="s">
        <v>47</v>
      </c>
      <c r="J185" s="74" t="str">
        <f t="shared" si="57"/>
        <v>Ban New Power Plants</v>
      </c>
      <c r="K185" s="74" t="str">
        <f t="shared" si="57"/>
        <v>elec ban new power plants</v>
      </c>
      <c r="L185" s="64"/>
      <c r="M185" s="64"/>
      <c r="N185" s="64"/>
      <c r="O185" s="55"/>
      <c r="P185" s="468" t="str">
        <f>INDEX('Policy Characteristics'!J:J,MATCH($C185,'Policy Characteristics'!$C:$C,0))</f>
        <v>**Description:** This policy prevents new capacity of the selected type(s) from being built or deployed.</v>
      </c>
      <c r="Q185" s="55"/>
      <c r="R185" s="9"/>
      <c r="S185" s="441"/>
      <c r="T185" s="55"/>
    </row>
    <row r="186" spans="1:20" s="5" customFormat="1" ht="29" x14ac:dyDescent="0.35">
      <c r="A186" s="74" t="str">
        <f t="shared" si="59"/>
        <v>Electricity Supply</v>
      </c>
      <c r="B186" s="74" t="str">
        <f t="shared" si="59"/>
        <v>Ban New Power Plants</v>
      </c>
      <c r="C186" s="74" t="str">
        <f t="shared" si="59"/>
        <v>Boolean Ban New Power Plants</v>
      </c>
      <c r="D186" s="9" t="s">
        <v>2998</v>
      </c>
      <c r="E186" s="53"/>
      <c r="F186" s="9" t="s">
        <v>2808</v>
      </c>
      <c r="G186" s="53"/>
      <c r="H186" s="54">
        <v>617</v>
      </c>
      <c r="I186" s="53" t="s">
        <v>47</v>
      </c>
      <c r="J186" s="74" t="str">
        <f t="shared" si="57"/>
        <v>Ban New Power Plants</v>
      </c>
      <c r="K186" s="74" t="str">
        <f t="shared" si="57"/>
        <v>elec ban new power plants</v>
      </c>
      <c r="L186" s="64"/>
      <c r="M186" s="64"/>
      <c r="N186" s="64"/>
      <c r="O186" s="55"/>
      <c r="P186" s="468" t="str">
        <f>INDEX('Policy Characteristics'!J:J,MATCH($C186,'Policy Characteristics'!$C:$C,0))</f>
        <v>**Description:** This policy prevents new capacity of the selected type(s) from being built or deployed.</v>
      </c>
      <c r="Q186" s="55"/>
      <c r="R186" s="9"/>
      <c r="S186" s="441"/>
      <c r="T186" s="55"/>
    </row>
    <row r="187" spans="1:20" s="5" customFormat="1" ht="29" x14ac:dyDescent="0.35">
      <c r="A187" s="74" t="str">
        <f t="shared" si="59"/>
        <v>Electricity Supply</v>
      </c>
      <c r="B187" s="74" t="str">
        <f t="shared" si="59"/>
        <v>Ban New Power Plants</v>
      </c>
      <c r="C187" s="74" t="str">
        <f t="shared" si="59"/>
        <v>Boolean Ban New Power Plants</v>
      </c>
      <c r="D187" s="9" t="s">
        <v>2999</v>
      </c>
      <c r="E187" s="53"/>
      <c r="F187" s="9" t="s">
        <v>2657</v>
      </c>
      <c r="G187" s="53"/>
      <c r="H187" s="54">
        <v>618</v>
      </c>
      <c r="I187" s="53" t="s">
        <v>47</v>
      </c>
      <c r="J187" s="74" t="str">
        <f t="shared" si="57"/>
        <v>Ban New Power Plants</v>
      </c>
      <c r="K187" s="74" t="str">
        <f t="shared" si="57"/>
        <v>elec ban new power plants</v>
      </c>
      <c r="L187" s="64"/>
      <c r="M187" s="64"/>
      <c r="N187" s="64"/>
      <c r="O187" s="55"/>
      <c r="P187" s="468" t="str">
        <f>INDEX('Policy Characteristics'!J:J,MATCH($C187,'Policy Characteristics'!$C:$C,0))</f>
        <v>**Description:** This policy prevents new capacity of the selected type(s) from being built or deployed.</v>
      </c>
      <c r="Q187" s="55"/>
      <c r="R187" s="9"/>
      <c r="S187" s="441"/>
      <c r="T187" s="55"/>
    </row>
    <row r="188" spans="1:20" s="5" customFormat="1" ht="174" x14ac:dyDescent="0.35">
      <c r="A188" s="343" t="s">
        <v>8</v>
      </c>
      <c r="B188" s="53" t="s">
        <v>2982</v>
      </c>
      <c r="C188" s="343" t="s">
        <v>2983</v>
      </c>
      <c r="D188" s="53"/>
      <c r="E188" s="53"/>
      <c r="F188" s="53"/>
      <c r="G188" s="53"/>
      <c r="H188" s="54">
        <v>508</v>
      </c>
      <c r="I188" s="53" t="s">
        <v>46</v>
      </c>
      <c r="J188" s="53" t="s">
        <v>2982</v>
      </c>
      <c r="K188" s="76" t="s">
        <v>2416</v>
      </c>
      <c r="L188" s="59">
        <v>0</v>
      </c>
      <c r="M188" s="60">
        <v>1</v>
      </c>
      <c r="N188" s="60">
        <v>0.01</v>
      </c>
      <c r="O188" s="53" t="s">
        <v>37</v>
      </c>
      <c r="P188" s="468" t="str">
        <f>INDEX('Policy Characteristics'!J:J,MATCH($C188,'Policy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88" s="53" t="s">
        <v>2627</v>
      </c>
      <c r="R188" s="9" t="s">
        <v>2628</v>
      </c>
      <c r="S188" s="438" t="s">
        <v>171</v>
      </c>
      <c r="T188" s="53"/>
    </row>
    <row r="189" spans="1:20" s="2" customFormat="1" ht="43.5" x14ac:dyDescent="0.3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468" t="str">
        <f>INDEX('Policy Characteristics'!J:J,MATCH($C189,'Policy Characteristics'!$C:$C,0))</f>
        <v>**Description:** This policy increases or decreases the amount of electricity exported from Canada to the United States.  It does not cause the construction or removal of transmission lines linking these countries. // **Guidance for setting values:** From 2010-2014, electricity exports declined by 30%.</v>
      </c>
      <c r="Q189" s="53" t="s">
        <v>306</v>
      </c>
      <c r="R189" s="9" t="s">
        <v>308</v>
      </c>
      <c r="S189" s="438" t="s">
        <v>342</v>
      </c>
      <c r="T189" s="9"/>
    </row>
    <row r="190" spans="1:20" s="2" customFormat="1" ht="43.5" x14ac:dyDescent="0.3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468" t="str">
        <f>INDEX('Policy Characteristics'!J:J,MATCH($C190,'Policy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190" s="53" t="s">
        <v>307</v>
      </c>
      <c r="R190" s="9" t="s">
        <v>308</v>
      </c>
      <c r="S190" s="438" t="s">
        <v>342</v>
      </c>
      <c r="T190" s="9"/>
    </row>
    <row r="191" spans="1:20" s="2" customFormat="1" ht="43.5" x14ac:dyDescent="0.3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468" t="str">
        <f>INDEX('Policy Characteristics'!J:J,MATCH($C191,'Policy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3.5" x14ac:dyDescent="0.3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468" t="str">
        <f>INDEX('Policy Characteristics'!J:J,MATCH($C192,'Policy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3.5" x14ac:dyDescent="0.3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468" t="str">
        <f>INDEX('Policy Characteristics'!J:J,MATCH($C193,'Policy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3.5" x14ac:dyDescent="0.3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468" t="str">
        <f>INDEX('Policy Characteristics'!J:J,MATCH($C194,'Policy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3.5" x14ac:dyDescent="0.3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468" t="str">
        <f>INDEX('Policy Characteristics'!J:J,MATCH($C195,'Policy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43.5" x14ac:dyDescent="0.3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468" t="str">
        <f>INDEX('Policy Characteristics'!J:J,MATCH($C196,'Policy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3.5" x14ac:dyDescent="0.3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468" t="str">
        <f>INDEX('Policy Characteristics'!J:J,MATCH($C197,'Policy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43.5" x14ac:dyDescent="0.35">
      <c r="A198" s="74" t="str">
        <f t="shared" si="64"/>
        <v>Electricity Supply</v>
      </c>
      <c r="B198" s="74" t="str">
        <f t="shared" si="62"/>
        <v>Change Electricity Imports</v>
      </c>
      <c r="C198" s="74" t="str">
        <f t="shared" si="62"/>
        <v>Percent Change in Electricity Imports</v>
      </c>
      <c r="D198" s="9" t="s">
        <v>2596</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468" t="str">
        <f>INDEX('Policy Characteristics'!J:J,MATCH($C198,'Policy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3.5" x14ac:dyDescent="0.3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468" t="str">
        <f>INDEX('Policy Characteristics'!J:J,MATCH($C199,'Policy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43.5" x14ac:dyDescent="0.3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468" t="str">
        <f>INDEX('Policy Characteristics'!J:J,MATCH($C200,'Policy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43.5" x14ac:dyDescent="0.3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468" t="str">
        <f>INDEX('Policy Characteristics'!J:J,MATCH($C201,'Policy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43.5" x14ac:dyDescent="0.3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468" t="str">
        <f>INDEX('Policy Characteristics'!J:J,MATCH($C202,'Policy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43.5" x14ac:dyDescent="0.35">
      <c r="A203" s="74" t="str">
        <f t="shared" si="64"/>
        <v>Electricity Supply</v>
      </c>
      <c r="B203" s="74" t="str">
        <f t="shared" si="62"/>
        <v>Change Electricity Imports</v>
      </c>
      <c r="C203" s="74" t="str">
        <f t="shared" si="62"/>
        <v>Percent Change in Electricity Imports</v>
      </c>
      <c r="D203" s="9" t="s">
        <v>2997</v>
      </c>
      <c r="E203" s="53"/>
      <c r="F203" s="9" t="s">
        <v>2655</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468" t="str">
        <f>INDEX('Policy Characteristics'!J:J,MATCH($C203,'Policy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43.5" x14ac:dyDescent="0.35">
      <c r="A204" s="74" t="str">
        <f t="shared" si="64"/>
        <v>Electricity Supply</v>
      </c>
      <c r="B204" s="74" t="str">
        <f t="shared" si="62"/>
        <v>Change Electricity Imports</v>
      </c>
      <c r="C204" s="74" t="str">
        <f t="shared" si="62"/>
        <v>Percent Change in Electricity Imports</v>
      </c>
      <c r="D204" s="9" t="s">
        <v>2998</v>
      </c>
      <c r="E204" s="53"/>
      <c r="F204" s="9" t="s">
        <v>2808</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468" t="str">
        <f>INDEX('Policy Characteristics'!J:J,MATCH($C204,'Policy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43.5" x14ac:dyDescent="0.35">
      <c r="A205" s="74" t="str">
        <f t="shared" si="64"/>
        <v>Electricity Supply</v>
      </c>
      <c r="B205" s="74" t="str">
        <f t="shared" si="62"/>
        <v>Change Electricity Imports</v>
      </c>
      <c r="C205" s="74" t="str">
        <f t="shared" si="62"/>
        <v>Percent Change in Electricity Imports</v>
      </c>
      <c r="D205" s="9" t="s">
        <v>2999</v>
      </c>
      <c r="E205" s="53"/>
      <c r="F205" s="9" t="s">
        <v>2657</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468" t="str">
        <f>INDEX('Policy Characteristics'!J:J,MATCH($C205,'Policy Characteristics'!$C:$C,0))</f>
        <v>**Description:** This policy increases or decreases the amount of electricity imported to Canada from the United States.  It does not cause the construction or removal of transmission lines linking these countries. // **Guidance for setting values:** From 2010-2014, electricity imports grew by 48%.</v>
      </c>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3.5" x14ac:dyDescent="0.35">
      <c r="A206" s="343" t="s">
        <v>8</v>
      </c>
      <c r="B206" s="343" t="s">
        <v>337</v>
      </c>
      <c r="C206" s="343" t="s">
        <v>336</v>
      </c>
      <c r="D206" s="53"/>
      <c r="E206" s="53"/>
      <c r="F206" s="53"/>
      <c r="G206" s="53"/>
      <c r="H206" s="54">
        <v>619</v>
      </c>
      <c r="I206" s="53" t="s">
        <v>47</v>
      </c>
      <c r="J206" s="76" t="s">
        <v>337</v>
      </c>
      <c r="K206" s="76" t="s">
        <v>2424</v>
      </c>
      <c r="L206" s="65"/>
      <c r="M206" s="65"/>
      <c r="N206" s="65"/>
      <c r="O206" s="53"/>
      <c r="P206" s="468">
        <f>INDEX('Policy Characteristics'!J:J,MATCH($C206,'Policy Characteristics'!$C:$C,0))</f>
        <v>0</v>
      </c>
      <c r="Q206" s="53"/>
      <c r="R206" s="9"/>
      <c r="S206" s="433"/>
      <c r="T206" s="53"/>
    </row>
    <row r="207" spans="1:20" ht="58" x14ac:dyDescent="0.35">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468" t="str">
        <f>INDEX('Policy Characteristics'!J:J,MATCH($C207,'Policy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15.6 GW of demand response capacity in 2050 (on top of a BAU quantity of 3.7 GW).</v>
      </c>
      <c r="Q207" s="53" t="s">
        <v>232</v>
      </c>
      <c r="R207" s="9" t="s">
        <v>233</v>
      </c>
      <c r="S207" s="433" t="s">
        <v>173</v>
      </c>
      <c r="T207" s="53"/>
    </row>
    <row r="208" spans="1:20" ht="130.5" x14ac:dyDescent="0.35">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468" t="str">
        <f>INDEX('Policy Characteristics'!J:J,MATCH($C208,'Policy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08" s="53" t="s">
        <v>234</v>
      </c>
      <c r="R208" s="9" t="s">
        <v>235</v>
      </c>
      <c r="S208" s="433" t="s">
        <v>167</v>
      </c>
      <c r="T208" s="53" t="s">
        <v>211</v>
      </c>
    </row>
    <row r="209" spans="1:20" ht="87" x14ac:dyDescent="0.3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468" t="str">
        <f>INDEX('Policy Characteristics'!J:J,MATCH($C209,'Policy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09" s="53"/>
      <c r="R209" s="9"/>
      <c r="S209" s="433"/>
      <c r="T209" s="53"/>
    </row>
    <row r="210" spans="1:20" ht="87" x14ac:dyDescent="0.3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468" t="str">
        <f>INDEX('Policy Characteristics'!J:J,MATCH($C210,'Policy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0" s="55" t="str">
        <f t="shared" ref="Q210:R210" si="67">Q$208</f>
        <v>electricity-sector-main.html#early-ret</v>
      </c>
      <c r="R210" s="55" t="str">
        <f t="shared" si="67"/>
        <v>early-retirement-of-power-plants.html</v>
      </c>
      <c r="S210" s="433" t="s">
        <v>173</v>
      </c>
      <c r="T210" s="53"/>
    </row>
    <row r="211" spans="1:20" ht="87" x14ac:dyDescent="0.3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468" t="str">
        <f>INDEX('Policy Characteristics'!J:J,MATCH($C211,'Policy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1" s="53"/>
      <c r="R211" s="9"/>
      <c r="S211" s="433"/>
      <c r="T211" s="53"/>
    </row>
    <row r="212" spans="1:20" ht="87" x14ac:dyDescent="0.3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468" t="str">
        <f>INDEX('Policy Characteristics'!J:J,MATCH($C212,'Policy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2" s="53"/>
      <c r="R212" s="9"/>
      <c r="S212" s="433"/>
      <c r="T212" s="53"/>
    </row>
    <row r="213" spans="1:20" ht="87" x14ac:dyDescent="0.3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468" t="str">
        <f>INDEX('Policy Characteristics'!J:J,MATCH($C213,'Policy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3" s="53"/>
      <c r="R213" s="9"/>
      <c r="S213" s="433"/>
      <c r="T213" s="53"/>
    </row>
    <row r="214" spans="1:20" ht="87" x14ac:dyDescent="0.3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468" t="str">
        <f>INDEX('Policy Characteristics'!J:J,MATCH($C214,'Policy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4" s="53"/>
      <c r="R214" s="9"/>
      <c r="S214" s="433"/>
      <c r="T214" s="53"/>
    </row>
    <row r="215" spans="1:20" ht="87" x14ac:dyDescent="0.3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468" t="str">
        <f>INDEX('Policy Characteristics'!J:J,MATCH($C215,'Policy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5" s="53"/>
      <c r="R215" s="9"/>
      <c r="S215" s="433"/>
      <c r="T215" s="53"/>
    </row>
    <row r="216" spans="1:20" ht="87" x14ac:dyDescent="0.35">
      <c r="A216" s="74" t="str">
        <f t="shared" si="65"/>
        <v>Electricity Supply</v>
      </c>
      <c r="B216" s="74" t="str">
        <f t="shared" si="65"/>
        <v>Early Retirement of Power Plants</v>
      </c>
      <c r="C216" s="74" t="str">
        <f t="shared" si="65"/>
        <v>Annual Additional Capacity Retired due to Early Retirement Policy</v>
      </c>
      <c r="D216" s="9" t="s">
        <v>2596</v>
      </c>
      <c r="E216" s="53"/>
      <c r="F216" s="9" t="s">
        <v>490</v>
      </c>
      <c r="G216" s="53"/>
      <c r="H216" s="54">
        <v>626</v>
      </c>
      <c r="I216" s="53" t="s">
        <v>47</v>
      </c>
      <c r="J216" s="74" t="str">
        <f t="shared" si="66"/>
        <v>Early Retirement of Power Plants</v>
      </c>
      <c r="K216" s="66" t="str">
        <f t="shared" si="66"/>
        <v>elec early retirement</v>
      </c>
      <c r="L216" s="70"/>
      <c r="M216" s="70"/>
      <c r="N216" s="70"/>
      <c r="O216" s="53"/>
      <c r="P216" s="468" t="str">
        <f>INDEX('Policy Characteristics'!J:J,MATCH($C216,'Policy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6" s="53"/>
      <c r="R216" s="9"/>
      <c r="S216" s="433"/>
      <c r="T216" s="53"/>
    </row>
    <row r="217" spans="1:20" ht="87" x14ac:dyDescent="0.3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468" t="str">
        <f>INDEX('Policy Characteristics'!J:J,MATCH($C217,'Policy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7" s="53"/>
      <c r="R217" s="9"/>
      <c r="S217" s="433"/>
      <c r="T217" s="53"/>
    </row>
    <row r="218" spans="1:20" ht="87" x14ac:dyDescent="0.3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468" t="str">
        <f>INDEX('Policy Characteristics'!J:J,MATCH($C218,'Policy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8" s="53"/>
      <c r="R218" s="9"/>
      <c r="S218" s="433"/>
      <c r="T218" s="53"/>
    </row>
    <row r="219" spans="1:20" ht="87" x14ac:dyDescent="0.3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468" t="str">
        <f>INDEX('Policy Characteristics'!J:J,MATCH($C219,'Policy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9" s="55" t="str">
        <f>Q$208</f>
        <v>electricity-sector-main.html#early-ret</v>
      </c>
      <c r="R219" s="55" t="str">
        <f>R$208</f>
        <v>early-retirement-of-power-plants.html</v>
      </c>
      <c r="S219" s="433" t="s">
        <v>173</v>
      </c>
      <c r="T219" s="53"/>
    </row>
    <row r="220" spans="1:20" ht="87" x14ac:dyDescent="0.3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468" t="str">
        <f>INDEX('Policy Characteristics'!J:J,MATCH($C220,'Policy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20" s="53"/>
      <c r="R220" s="9"/>
      <c r="S220" s="433"/>
      <c r="T220" s="53"/>
    </row>
    <row r="221" spans="1:20" ht="87" x14ac:dyDescent="0.35">
      <c r="A221" s="74" t="str">
        <f t="shared" si="65"/>
        <v>Electricity Supply</v>
      </c>
      <c r="B221" s="74" t="str">
        <f t="shared" si="65"/>
        <v>Early Retirement of Power Plants</v>
      </c>
      <c r="C221" s="74" t="str">
        <f t="shared" si="65"/>
        <v>Annual Additional Capacity Retired due to Early Retirement Policy</v>
      </c>
      <c r="D221" s="9" t="s">
        <v>2997</v>
      </c>
      <c r="E221" s="53"/>
      <c r="F221" s="9" t="s">
        <v>2655</v>
      </c>
      <c r="G221" s="53"/>
      <c r="H221" s="54">
        <v>630</v>
      </c>
      <c r="I221" s="53" t="s">
        <v>47</v>
      </c>
      <c r="J221" s="74" t="str">
        <f t="shared" si="66"/>
        <v>Early Retirement of Power Plants</v>
      </c>
      <c r="K221" s="74" t="str">
        <f t="shared" si="66"/>
        <v>elec early retirement</v>
      </c>
      <c r="L221" s="64"/>
      <c r="M221" s="64"/>
      <c r="N221" s="64"/>
      <c r="O221" s="55"/>
      <c r="P221" s="468" t="str">
        <f>INDEX('Policy Characteristics'!J:J,MATCH($C221,'Policy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21" s="53"/>
      <c r="R221" s="9"/>
      <c r="S221" s="433"/>
      <c r="T221" s="53"/>
    </row>
    <row r="222" spans="1:20" ht="87" x14ac:dyDescent="0.35">
      <c r="A222" s="74" t="str">
        <f t="shared" si="65"/>
        <v>Electricity Supply</v>
      </c>
      <c r="B222" s="74" t="str">
        <f t="shared" si="65"/>
        <v>Early Retirement of Power Plants</v>
      </c>
      <c r="C222" s="74" t="str">
        <f t="shared" si="65"/>
        <v>Annual Additional Capacity Retired due to Early Retirement Policy</v>
      </c>
      <c r="D222" s="9" t="s">
        <v>2998</v>
      </c>
      <c r="E222" s="53"/>
      <c r="F222" s="9" t="s">
        <v>2808</v>
      </c>
      <c r="G222" s="53"/>
      <c r="H222" s="54">
        <v>631</v>
      </c>
      <c r="I222" s="53" t="s">
        <v>47</v>
      </c>
      <c r="J222" s="74" t="str">
        <f t="shared" si="66"/>
        <v>Early Retirement of Power Plants</v>
      </c>
      <c r="K222" s="74" t="str">
        <f t="shared" si="66"/>
        <v>elec early retirement</v>
      </c>
      <c r="L222" s="64"/>
      <c r="M222" s="64"/>
      <c r="N222" s="64"/>
      <c r="O222" s="55"/>
      <c r="P222" s="468" t="str">
        <f>INDEX('Policy Characteristics'!J:J,MATCH($C222,'Policy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22" s="53"/>
      <c r="R222" s="9"/>
      <c r="S222" s="433"/>
      <c r="T222" s="53"/>
    </row>
    <row r="223" spans="1:20" ht="87" x14ac:dyDescent="0.35">
      <c r="A223" s="74" t="str">
        <f t="shared" si="65"/>
        <v>Electricity Supply</v>
      </c>
      <c r="B223" s="74" t="str">
        <f t="shared" si="65"/>
        <v>Early Retirement of Power Plants</v>
      </c>
      <c r="C223" s="74" t="str">
        <f t="shared" si="65"/>
        <v>Annual Additional Capacity Retired due to Early Retirement Policy</v>
      </c>
      <c r="D223" s="9" t="s">
        <v>2999</v>
      </c>
      <c r="E223" s="53"/>
      <c r="F223" s="9" t="s">
        <v>2657</v>
      </c>
      <c r="G223" s="53"/>
      <c r="H223" s="54">
        <v>632</v>
      </c>
      <c r="I223" s="53" t="s">
        <v>47</v>
      </c>
      <c r="J223" s="74" t="str">
        <f t="shared" si="66"/>
        <v>Early Retirement of Power Plants</v>
      </c>
      <c r="K223" s="74" t="str">
        <f t="shared" si="66"/>
        <v>elec early retirement</v>
      </c>
      <c r="L223" s="64"/>
      <c r="M223" s="64"/>
      <c r="N223" s="64"/>
      <c r="O223" s="55"/>
      <c r="P223" s="468" t="str">
        <f>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23" s="53"/>
      <c r="R223" s="9"/>
      <c r="S223" s="433"/>
      <c r="T223" s="53"/>
    </row>
    <row r="224" spans="1:20" ht="72.5" x14ac:dyDescent="0.35">
      <c r="A224" s="343" t="s">
        <v>8</v>
      </c>
      <c r="B224" s="343" t="s">
        <v>19</v>
      </c>
      <c r="C224" s="343" t="s">
        <v>3282</v>
      </c>
      <c r="D224" s="53"/>
      <c r="E224" s="53"/>
      <c r="F224" s="53"/>
      <c r="G224" s="53"/>
      <c r="H224" s="54">
        <v>33</v>
      </c>
      <c r="I224" s="53" t="s">
        <v>46</v>
      </c>
      <c r="J224" s="76" t="s">
        <v>19</v>
      </c>
      <c r="K224" s="76" t="s">
        <v>2421</v>
      </c>
      <c r="L224" s="59">
        <v>0</v>
      </c>
      <c r="M224" s="59">
        <v>1</v>
      </c>
      <c r="N224" s="68">
        <v>0.01</v>
      </c>
      <c r="O224" s="53" t="s">
        <v>36</v>
      </c>
      <c r="P224" s="468" t="str">
        <f>INDEX('Policy Characteristics'!J:J,MATCH($C224,'Policy Characteristics'!$C:$C,0))</f>
        <v>**Description:** This policy causes grid-scale electricity storage from chemical batteries to grow at the specified percentage, annually,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24" s="53" t="s">
        <v>236</v>
      </c>
      <c r="R224" s="9" t="s">
        <v>237</v>
      </c>
      <c r="S224" s="433" t="s">
        <v>168</v>
      </c>
      <c r="T224" s="53"/>
    </row>
    <row r="225" spans="1:20" ht="72.5" x14ac:dyDescent="0.35">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468" t="str">
        <f>INDEX('Policy Characteristics'!J:J,MATCH($C225,'Policy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25" s="53" t="s">
        <v>238</v>
      </c>
      <c r="R225" s="9" t="s">
        <v>239</v>
      </c>
      <c r="S225" s="433" t="s">
        <v>169</v>
      </c>
      <c r="T225" s="53" t="s">
        <v>451</v>
      </c>
    </row>
    <row r="226" spans="1:20" s="5" customFormat="1" ht="43.5" x14ac:dyDescent="0.35">
      <c r="A226" s="343" t="s">
        <v>8</v>
      </c>
      <c r="B226" s="343" t="s">
        <v>63</v>
      </c>
      <c r="C226" s="343" t="s">
        <v>137</v>
      </c>
      <c r="D226" s="53" t="s">
        <v>502</v>
      </c>
      <c r="E226" s="53"/>
      <c r="F226" s="53" t="s">
        <v>501</v>
      </c>
      <c r="G226" s="53"/>
      <c r="H226" s="54">
        <v>633</v>
      </c>
      <c r="I226" s="53" t="s">
        <v>47</v>
      </c>
      <c r="J226" s="76" t="s">
        <v>63</v>
      </c>
      <c r="K226" s="335"/>
      <c r="L226" s="65"/>
      <c r="M226" s="65"/>
      <c r="N226" s="65"/>
      <c r="O226" s="53"/>
      <c r="P226" s="468">
        <f>INDEX('Policy Characteristics'!J:J,MATCH($C226,'Policy Characteristics'!$C:$C,0))</f>
        <v>0</v>
      </c>
      <c r="Q226" s="55"/>
      <c r="R226" s="9"/>
      <c r="S226" s="441"/>
      <c r="T226" s="55"/>
    </row>
    <row r="227" spans="1:20" s="5" customFormat="1" ht="43.5" x14ac:dyDescent="0.3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468">
        <f>INDEX('Policy Characteristics'!J:J,MATCH($C227,'Policy Characteristics'!$C:$C,0))</f>
        <v>0</v>
      </c>
      <c r="Q227" s="55"/>
      <c r="R227" s="9"/>
      <c r="S227" s="441"/>
      <c r="T227" s="55"/>
    </row>
    <row r="228" spans="1:20" s="5" customFormat="1" ht="43.5" x14ac:dyDescent="0.3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468">
        <f>INDEX('Policy Characteristics'!J:J,MATCH($C228,'Policy Characteristics'!$C:$C,0))</f>
        <v>0</v>
      </c>
      <c r="Q228" s="55"/>
      <c r="R228" s="9"/>
      <c r="S228" s="441"/>
      <c r="T228" s="55"/>
    </row>
    <row r="229" spans="1:20" s="5" customFormat="1" ht="43.5" x14ac:dyDescent="0.3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468">
        <f>INDEX('Policy Characteristics'!J:J,MATCH($C229,'Policy Characteristics'!$C:$C,0))</f>
        <v>0</v>
      </c>
      <c r="Q229" s="55"/>
      <c r="R229" s="9"/>
      <c r="S229" s="441"/>
      <c r="T229" s="55"/>
    </row>
    <row r="230" spans="1:20" s="5" customFormat="1" ht="43.5" x14ac:dyDescent="0.3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468">
        <f>INDEX('Policy Characteristics'!J:J,MATCH($C230,'Policy Characteristics'!$C:$C,0))</f>
        <v>0</v>
      </c>
      <c r="Q230" s="55"/>
      <c r="R230" s="9"/>
      <c r="S230" s="441"/>
      <c r="T230" s="55"/>
    </row>
    <row r="231" spans="1:20" s="5" customFormat="1" ht="43.5" x14ac:dyDescent="0.3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468">
        <f>INDEX('Policy Characteristics'!J:J,MATCH($C231,'Policy Characteristics'!$C:$C,0))</f>
        <v>0</v>
      </c>
      <c r="Q231" s="55"/>
      <c r="R231" s="9"/>
      <c r="S231" s="441"/>
      <c r="T231" s="55"/>
    </row>
    <row r="232" spans="1:20" s="5" customFormat="1" ht="43.5" x14ac:dyDescent="0.3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468">
        <f>INDEX('Policy Characteristics'!J:J,MATCH($C232,'Policy Characteristics'!$C:$C,0))</f>
        <v>0</v>
      </c>
      <c r="Q232" s="55"/>
      <c r="R232" s="9"/>
      <c r="S232" s="441"/>
      <c r="T232" s="55"/>
    </row>
    <row r="233" spans="1:20" s="5" customFormat="1" ht="43.5" x14ac:dyDescent="0.3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468">
        <f>INDEX('Policy Characteristics'!J:J,MATCH($C233,'Policy Characteristics'!$C:$C,0))</f>
        <v>0</v>
      </c>
      <c r="Q233" s="55"/>
      <c r="R233" s="9"/>
      <c r="S233" s="441"/>
      <c r="T233" s="55"/>
    </row>
    <row r="234" spans="1:20" s="5" customFormat="1" ht="43.5" x14ac:dyDescent="0.35">
      <c r="A234" s="74" t="str">
        <f t="shared" si="68"/>
        <v>Electricity Supply</v>
      </c>
      <c r="B234" s="74" t="str">
        <f t="shared" si="68"/>
        <v>Non BAU Mandated Capacity Construction</v>
      </c>
      <c r="C234" s="74" t="str">
        <f t="shared" si="68"/>
        <v>Boolean Use Non BAU Mandated Capacity Construction Schedule</v>
      </c>
      <c r="D234" s="9" t="s">
        <v>2596</v>
      </c>
      <c r="E234" s="53"/>
      <c r="F234" s="9" t="s">
        <v>490</v>
      </c>
      <c r="G234" s="53"/>
      <c r="H234" s="54">
        <v>641</v>
      </c>
      <c r="I234" s="53" t="s">
        <v>47</v>
      </c>
      <c r="J234" s="74" t="str">
        <f t="shared" si="69"/>
        <v>Non BAU Mandated Capacity Construction</v>
      </c>
      <c r="K234" s="335"/>
      <c r="L234" s="65"/>
      <c r="M234" s="65"/>
      <c r="N234" s="65"/>
      <c r="O234" s="53"/>
      <c r="P234" s="468">
        <f>INDEX('Policy Characteristics'!J:J,MATCH($C234,'Policy Characteristics'!$C:$C,0))</f>
        <v>0</v>
      </c>
      <c r="Q234" s="55"/>
      <c r="R234" s="9"/>
      <c r="S234" s="441"/>
      <c r="T234" s="55"/>
    </row>
    <row r="235" spans="1:20" s="5" customFormat="1" ht="43.5" x14ac:dyDescent="0.3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468">
        <f>INDEX('Policy Characteristics'!J:J,MATCH($C235,'Policy Characteristics'!$C:$C,0))</f>
        <v>0</v>
      </c>
      <c r="Q235" s="55"/>
      <c r="R235" s="9"/>
      <c r="S235" s="441"/>
      <c r="T235" s="55"/>
    </row>
    <row r="236" spans="1:20" s="5" customFormat="1" ht="43.5" x14ac:dyDescent="0.3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468">
        <f>INDEX('Policy Characteristics'!J:J,MATCH($C236,'Policy Characteristics'!$C:$C,0))</f>
        <v>0</v>
      </c>
      <c r="Q236" s="55"/>
      <c r="R236" s="9"/>
      <c r="S236" s="441"/>
      <c r="T236" s="55"/>
    </row>
    <row r="237" spans="1:20" s="5" customFormat="1" ht="43.5" x14ac:dyDescent="0.3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468">
        <f>INDEX('Policy Characteristics'!J:J,MATCH($C237,'Policy Characteristics'!$C:$C,0))</f>
        <v>0</v>
      </c>
      <c r="Q237" s="55"/>
      <c r="R237" s="9"/>
      <c r="S237" s="441"/>
      <c r="T237" s="55"/>
    </row>
    <row r="238" spans="1:20" s="5" customFormat="1" ht="43.5" x14ac:dyDescent="0.3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468">
        <f>INDEX('Policy Characteristics'!J:J,MATCH($C238,'Policy Characteristics'!$C:$C,0))</f>
        <v>0</v>
      </c>
      <c r="Q238" s="55"/>
      <c r="R238" s="9"/>
      <c r="S238" s="441"/>
      <c r="T238" s="55"/>
    </row>
    <row r="239" spans="1:20" s="5" customFormat="1" ht="43.5" x14ac:dyDescent="0.35">
      <c r="A239" s="74" t="str">
        <f t="shared" si="68"/>
        <v>Electricity Supply</v>
      </c>
      <c r="B239" s="74" t="str">
        <f t="shared" si="68"/>
        <v>Non BAU Mandated Capacity Construction</v>
      </c>
      <c r="C239" s="74" t="str">
        <f t="shared" si="68"/>
        <v>Boolean Use Non BAU Mandated Capacity Construction Schedule</v>
      </c>
      <c r="D239" s="9" t="s">
        <v>2997</v>
      </c>
      <c r="E239" s="53"/>
      <c r="F239" s="9" t="s">
        <v>2655</v>
      </c>
      <c r="G239" s="53"/>
      <c r="H239" s="54">
        <v>646</v>
      </c>
      <c r="I239" s="53" t="s">
        <v>47</v>
      </c>
      <c r="J239" s="74" t="str">
        <f t="shared" si="69"/>
        <v>Non BAU Mandated Capacity Construction</v>
      </c>
      <c r="K239" s="335"/>
      <c r="L239" s="65"/>
      <c r="M239" s="65"/>
      <c r="N239" s="65"/>
      <c r="O239" s="53"/>
      <c r="P239" s="468">
        <f>INDEX('Policy Characteristics'!J:J,MATCH($C239,'Policy Characteristics'!$C:$C,0))</f>
        <v>0</v>
      </c>
      <c r="Q239" s="55"/>
      <c r="R239" s="9"/>
      <c r="S239" s="441"/>
      <c r="T239" s="55"/>
    </row>
    <row r="240" spans="1:20" s="5" customFormat="1" ht="43.5" x14ac:dyDescent="0.35">
      <c r="A240" s="74" t="str">
        <f t="shared" si="68"/>
        <v>Electricity Supply</v>
      </c>
      <c r="B240" s="74" t="str">
        <f t="shared" si="68"/>
        <v>Non BAU Mandated Capacity Construction</v>
      </c>
      <c r="C240" s="74" t="str">
        <f t="shared" si="68"/>
        <v>Boolean Use Non BAU Mandated Capacity Construction Schedule</v>
      </c>
      <c r="D240" s="9" t="s">
        <v>2998</v>
      </c>
      <c r="E240" s="53"/>
      <c r="F240" s="9" t="s">
        <v>2808</v>
      </c>
      <c r="G240" s="53"/>
      <c r="H240" s="54">
        <v>647</v>
      </c>
      <c r="I240" s="53" t="s">
        <v>47</v>
      </c>
      <c r="J240" s="74" t="str">
        <f t="shared" si="69"/>
        <v>Non BAU Mandated Capacity Construction</v>
      </c>
      <c r="K240" s="335"/>
      <c r="L240" s="65"/>
      <c r="M240" s="65"/>
      <c r="N240" s="65"/>
      <c r="O240" s="53"/>
      <c r="P240" s="468">
        <f>INDEX('Policy Characteristics'!J:J,MATCH($C240,'Policy Characteristics'!$C:$C,0))</f>
        <v>0</v>
      </c>
      <c r="Q240" s="55"/>
      <c r="R240" s="9"/>
      <c r="S240" s="441"/>
      <c r="T240" s="55"/>
    </row>
    <row r="241" spans="1:20" s="5" customFormat="1" ht="43.5" x14ac:dyDescent="0.35">
      <c r="A241" s="74" t="str">
        <f t="shared" si="68"/>
        <v>Electricity Supply</v>
      </c>
      <c r="B241" s="74" t="str">
        <f t="shared" si="68"/>
        <v>Non BAU Mandated Capacity Construction</v>
      </c>
      <c r="C241" s="74" t="str">
        <f t="shared" si="68"/>
        <v>Boolean Use Non BAU Mandated Capacity Construction Schedule</v>
      </c>
      <c r="D241" s="9" t="s">
        <v>2999</v>
      </c>
      <c r="E241" s="53"/>
      <c r="F241" s="9" t="s">
        <v>2657</v>
      </c>
      <c r="G241" s="53"/>
      <c r="H241" s="54">
        <v>648</v>
      </c>
      <c r="I241" s="53" t="s">
        <v>47</v>
      </c>
      <c r="J241" s="74" t="str">
        <f t="shared" si="69"/>
        <v>Non BAU Mandated Capacity Construction</v>
      </c>
      <c r="K241" s="335"/>
      <c r="L241" s="65"/>
      <c r="M241" s="65"/>
      <c r="N241" s="65"/>
      <c r="O241" s="53"/>
      <c r="P241" s="468">
        <f>INDEX('Policy Characteristics'!J:J,MATCH($C241,'Policy Characteristics'!$C:$C,0))</f>
        <v>0</v>
      </c>
      <c r="Q241" s="55"/>
      <c r="R241" s="9"/>
      <c r="S241" s="441"/>
      <c r="T241" s="55"/>
    </row>
    <row r="242" spans="1:20" s="5" customFormat="1" ht="43.5" x14ac:dyDescent="0.35">
      <c r="A242" s="343" t="s">
        <v>8</v>
      </c>
      <c r="B242" s="343" t="s">
        <v>405</v>
      </c>
      <c r="C242" s="343" t="s">
        <v>406</v>
      </c>
      <c r="D242" s="53"/>
      <c r="E242" s="53"/>
      <c r="F242" s="53"/>
      <c r="G242" s="53"/>
      <c r="H242" s="54">
        <v>649</v>
      </c>
      <c r="I242" s="53" t="s">
        <v>47</v>
      </c>
      <c r="J242" s="76" t="s">
        <v>405</v>
      </c>
      <c r="K242" s="76" t="s">
        <v>2419</v>
      </c>
      <c r="L242" s="65"/>
      <c r="M242" s="65"/>
      <c r="N242" s="65"/>
      <c r="O242" s="53"/>
      <c r="P242" s="468">
        <f>INDEX('Policy Characteristics'!J:J,MATCH($C242,'Policy Characteristics'!$C:$C,0))</f>
        <v>0</v>
      </c>
      <c r="Q242" s="55"/>
      <c r="R242" s="9"/>
      <c r="S242" s="441"/>
      <c r="T242" s="55"/>
    </row>
    <row r="243" spans="1:20" s="5" customFormat="1" ht="87" x14ac:dyDescent="0.3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468" t="str">
        <f>INDEX('Policy Characteristics'!J:J,MATCH($C243,'Policy Characteristics'!$C:$C,0))</f>
        <v>**Description:** This policy extends the lifetime of all nuclear plants by the specified number of years.</v>
      </c>
      <c r="Q243" s="53" t="s">
        <v>240</v>
      </c>
      <c r="R243" s="9" t="s">
        <v>2386</v>
      </c>
      <c r="S243" s="438" t="s">
        <v>170</v>
      </c>
      <c r="T243" s="9" t="s">
        <v>170</v>
      </c>
    </row>
    <row r="244" spans="1:20" s="2" customFormat="1" ht="203" x14ac:dyDescent="0.3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468" t="str">
        <f>INDEX('Policy Characteristics'!J:J,MATCH($C244,'Policy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4" s="9"/>
      <c r="R244" s="9"/>
      <c r="S244" s="438"/>
      <c r="T244" s="9"/>
    </row>
    <row r="245" spans="1:20" s="2" customFormat="1" ht="203" x14ac:dyDescent="0.3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468" t="str">
        <f>INDEX('Policy Characteristics'!J:J,MATCH($C245,'Policy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5" s="9"/>
      <c r="R245" s="9"/>
      <c r="S245" s="438"/>
      <c r="T245" s="9"/>
    </row>
    <row r="246" spans="1:20" s="2" customFormat="1" ht="203" x14ac:dyDescent="0.3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468" t="str">
        <f>INDEX('Policy Characteristics'!J:J,MATCH($C246,'Policy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6" s="9"/>
      <c r="R246" s="9"/>
      <c r="S246" s="438"/>
      <c r="T246" s="9"/>
    </row>
    <row r="247" spans="1:20" s="2" customFormat="1" ht="203" x14ac:dyDescent="0.3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468" t="str">
        <f>INDEX('Policy Characteristics'!J:J,MATCH($C247,'Policy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7" s="9" t="s">
        <v>2365</v>
      </c>
      <c r="R247" s="9" t="s">
        <v>289</v>
      </c>
      <c r="S247" s="438" t="s">
        <v>350</v>
      </c>
      <c r="T247" s="9"/>
    </row>
    <row r="248" spans="1:20" s="2" customFormat="1" ht="203" x14ac:dyDescent="0.3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468" t="str">
        <f>INDEX('Policy Characteristics'!J:J,MATCH($C248,'Policy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8" s="9"/>
      <c r="R248" s="9"/>
      <c r="S248" s="438"/>
      <c r="T248" s="9"/>
    </row>
    <row r="249" spans="1:20" s="2" customFormat="1" ht="203" x14ac:dyDescent="0.3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468" t="str">
        <f>INDEX('Policy Characteristics'!J:J,MATCH($C249,'Policy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9" s="9"/>
      <c r="R249" s="9"/>
      <c r="S249" s="438"/>
      <c r="T249" s="9"/>
    </row>
    <row r="250" spans="1:20" s="2" customFormat="1" ht="203" x14ac:dyDescent="0.3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468" t="str">
        <f>INDEX('Policy Characteristics'!J:J,MATCH($C250,'Policy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0" s="9"/>
      <c r="R250" s="9"/>
      <c r="S250" s="438"/>
      <c r="T250" s="9"/>
    </row>
    <row r="251" spans="1:20" s="2" customFormat="1" ht="203" x14ac:dyDescent="0.3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468" t="str">
        <f>INDEX('Policy Characteristics'!J:J,MATCH($C251,'Policy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1" s="9"/>
      <c r="R251" s="9"/>
      <c r="S251" s="438"/>
      <c r="T251" s="9"/>
    </row>
    <row r="252" spans="1:20" s="2" customFormat="1" ht="203" x14ac:dyDescent="0.3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468" t="str">
        <f>INDEX('Policy Characteristics'!J:J,MATCH($C252,'Policy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2" s="9"/>
      <c r="R252" s="9"/>
      <c r="S252" s="438"/>
      <c r="T252" s="9"/>
    </row>
    <row r="253" spans="1:20" s="2" customFormat="1" ht="203" x14ac:dyDescent="0.3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468" t="str">
        <f>INDEX('Policy Characteristics'!J:J,MATCH($C253,'Policy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3" s="9"/>
      <c r="R253" s="9"/>
      <c r="S253" s="438"/>
      <c r="T253" s="9"/>
    </row>
    <row r="254" spans="1:20" s="2" customFormat="1" ht="203" x14ac:dyDescent="0.3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468" t="str">
        <f>INDEX('Policy Characteristics'!J:J,MATCH($C254,'Policy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4" s="9"/>
      <c r="R254" s="9"/>
      <c r="S254" s="438"/>
      <c r="T254" s="9"/>
    </row>
    <row r="255" spans="1:20" s="2" customFormat="1" ht="203" x14ac:dyDescent="0.3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468" t="str">
        <f>INDEX('Policy Characteristics'!J:J,MATCH($C255,'Policy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5" s="9"/>
      <c r="R255" s="9"/>
      <c r="S255" s="438"/>
      <c r="T255" s="9"/>
    </row>
    <row r="256" spans="1:20" s="2" customFormat="1" ht="203" x14ac:dyDescent="0.3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468" t="str">
        <f>INDEX('Policy Characteristics'!J:J,MATCH($C256,'Policy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6" s="9"/>
      <c r="R256" s="9"/>
      <c r="S256" s="438"/>
      <c r="T256" s="9"/>
    </row>
    <row r="257" spans="1:20" s="2" customFormat="1" ht="203" x14ac:dyDescent="0.3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468" t="str">
        <f>INDEX('Policy Characteristics'!J:J,MATCH($C257,'Policy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7" s="9"/>
      <c r="R257" s="9"/>
      <c r="S257" s="438"/>
      <c r="T257" s="9"/>
    </row>
    <row r="258" spans="1:20" s="2" customFormat="1" ht="203" x14ac:dyDescent="0.3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468" t="str">
        <f>INDEX('Policy Characteristics'!J:J,MATCH($C258,'Policy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8" s="9" t="s">
        <v>2365</v>
      </c>
      <c r="R258" s="9" t="s">
        <v>289</v>
      </c>
      <c r="S258" s="438" t="s">
        <v>353</v>
      </c>
      <c r="T258" s="9"/>
    </row>
    <row r="259" spans="1:20" s="2" customFormat="1" ht="203" x14ac:dyDescent="0.3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468" t="str">
        <f>INDEX('Policy Characteristics'!J:J,MATCH($C259,'Policy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9" s="9"/>
      <c r="R259" s="9"/>
      <c r="S259" s="438"/>
      <c r="T259" s="9"/>
    </row>
    <row r="260" spans="1:20" s="2" customFormat="1" ht="203" x14ac:dyDescent="0.3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468" t="str">
        <f>INDEX('Policy Characteristics'!J:J,MATCH($C260,'Policy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0" s="9"/>
      <c r="R260" s="9"/>
      <c r="S260" s="438"/>
      <c r="T260" s="9"/>
    </row>
    <row r="261" spans="1:20" s="2" customFormat="1" ht="203" x14ac:dyDescent="0.3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468" t="str">
        <f>INDEX('Policy Characteristics'!J:J,MATCH($C261,'Policy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1" s="9" t="s">
        <v>2365</v>
      </c>
      <c r="R261" s="9" t="s">
        <v>289</v>
      </c>
      <c r="S261" s="438" t="s">
        <v>352</v>
      </c>
      <c r="T261" s="9"/>
    </row>
    <row r="262" spans="1:20" s="2" customFormat="1" ht="203" x14ac:dyDescent="0.3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468" t="str">
        <f>INDEX('Policy Characteristics'!J:J,MATCH($C262,'Policy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2" s="9"/>
      <c r="R262" s="9"/>
      <c r="S262" s="438"/>
      <c r="T262" s="9"/>
    </row>
    <row r="263" spans="1:20" s="2" customFormat="1" ht="203" x14ac:dyDescent="0.3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468" t="str">
        <f>INDEX('Policy Characteristics'!J:J,MATCH($C263,'Policy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3" s="9"/>
      <c r="R263" s="9"/>
      <c r="S263" s="438"/>
      <c r="T263" s="9"/>
    </row>
    <row r="264" spans="1:20" s="2" customFormat="1" ht="203" x14ac:dyDescent="0.3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468" t="str">
        <f>INDEX('Policy Characteristics'!J:J,MATCH($C264,'Policy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4" s="9"/>
      <c r="R264" s="9"/>
      <c r="S264" s="438"/>
      <c r="T264" s="9"/>
    </row>
    <row r="265" spans="1:20" s="2" customFormat="1" ht="203" x14ac:dyDescent="0.3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468" t="str">
        <f>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5" s="9"/>
      <c r="R265" s="9"/>
      <c r="S265" s="438"/>
      <c r="T265" s="9"/>
    </row>
    <row r="266" spans="1:20" s="2" customFormat="1" ht="203" x14ac:dyDescent="0.3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468" t="str">
        <f>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6" s="9"/>
      <c r="R266" s="9"/>
      <c r="S266" s="438"/>
      <c r="T266" s="9"/>
    </row>
    <row r="267" spans="1:20" s="2" customFormat="1" ht="203" x14ac:dyDescent="0.3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468" t="str">
        <f>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7" s="9"/>
      <c r="R267" s="9"/>
      <c r="S267" s="438"/>
      <c r="T267" s="9"/>
    </row>
    <row r="268" spans="1:20" s="2" customFormat="1" ht="203" x14ac:dyDescent="0.3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468" t="str">
        <f>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8" s="9"/>
      <c r="R268" s="9"/>
      <c r="S268" s="438"/>
      <c r="T268" s="9"/>
    </row>
    <row r="269" spans="1:20" s="2" customFormat="1" ht="203" x14ac:dyDescent="0.3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468" t="str">
        <f>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9" s="9"/>
      <c r="R269" s="9"/>
      <c r="S269" s="438"/>
      <c r="T269" s="9"/>
    </row>
    <row r="270" spans="1:20" s="2" customFormat="1" ht="203" x14ac:dyDescent="0.3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468" t="str">
        <f>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0" s="9"/>
      <c r="R270" s="9"/>
      <c r="S270" s="438"/>
      <c r="T270" s="9"/>
    </row>
    <row r="271" spans="1:20" s="2" customFormat="1" ht="203" x14ac:dyDescent="0.3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468" t="str">
        <f>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1" s="9"/>
      <c r="R271" s="9"/>
      <c r="S271" s="438"/>
      <c r="T271" s="9"/>
    </row>
    <row r="272" spans="1:20" s="2" customFormat="1" ht="203" x14ac:dyDescent="0.3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468" t="str">
        <f>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2" s="9"/>
      <c r="R272" s="9"/>
      <c r="S272" s="438"/>
      <c r="T272" s="9"/>
    </row>
    <row r="273" spans="1:20" s="2" customFormat="1" ht="203" x14ac:dyDescent="0.3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468" t="str">
        <f>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3" s="9"/>
      <c r="R273" s="9"/>
      <c r="S273" s="438"/>
      <c r="T273" s="9"/>
    </row>
    <row r="274" spans="1:20" s="2" customFormat="1" ht="203" x14ac:dyDescent="0.3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468" t="str">
        <f>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4" s="9"/>
      <c r="R274" s="9"/>
      <c r="S274" s="438"/>
      <c r="T274" s="9"/>
    </row>
    <row r="275" spans="1:20" s="2" customFormat="1" ht="203" x14ac:dyDescent="0.3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468" t="str">
        <f>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5" s="9"/>
      <c r="R275" s="9"/>
      <c r="S275" s="438"/>
      <c r="T275" s="9"/>
    </row>
    <row r="276" spans="1:20" s="2" customFormat="1" ht="203" x14ac:dyDescent="0.3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468"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6" s="9"/>
      <c r="R276" s="9"/>
      <c r="S276" s="438"/>
      <c r="T276" s="9"/>
    </row>
    <row r="277" spans="1:20" s="2" customFormat="1" ht="203" x14ac:dyDescent="0.3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468"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7" s="9"/>
      <c r="R277" s="9"/>
      <c r="S277" s="438"/>
      <c r="T277" s="9"/>
    </row>
    <row r="278" spans="1:20" s="2" customFormat="1" ht="203" x14ac:dyDescent="0.3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468"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8" s="9"/>
      <c r="R278" s="9"/>
      <c r="S278" s="438"/>
      <c r="T278" s="9"/>
    </row>
    <row r="279" spans="1:20" s="2" customFormat="1" ht="203" x14ac:dyDescent="0.3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468"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9" s="9" t="s">
        <v>2365</v>
      </c>
      <c r="R279" s="9" t="s">
        <v>289</v>
      </c>
      <c r="S279" s="438" t="s">
        <v>353</v>
      </c>
      <c r="T279" s="9"/>
    </row>
    <row r="280" spans="1:20" s="2" customFormat="1" ht="203" x14ac:dyDescent="0.35">
      <c r="A280" s="336" t="str">
        <f t="shared" si="72"/>
        <v>Electricity Supply</v>
      </c>
      <c r="B280" s="336" t="str">
        <f t="shared" si="72"/>
        <v>Reduce Plant Downtime</v>
      </c>
      <c r="C280" s="336" t="str">
        <f t="shared" si="72"/>
        <v>Percentage Reduction in Plant Downtime</v>
      </c>
      <c r="D280" s="9" t="s">
        <v>2997</v>
      </c>
      <c r="E280" s="9" t="s">
        <v>285</v>
      </c>
      <c r="G280" s="9"/>
      <c r="H280" s="56">
        <v>682</v>
      </c>
      <c r="I280" s="9" t="s">
        <v>47</v>
      </c>
      <c r="J280" s="336" t="str">
        <f t="shared" si="73"/>
        <v>Reduce Plant Downtime</v>
      </c>
      <c r="K280" s="74" t="str">
        <f t="shared" ref="K280:K288" si="74">K$247</f>
        <v>elec reduce plant downtime</v>
      </c>
      <c r="L280" s="63"/>
      <c r="M280" s="63"/>
      <c r="N280" s="63"/>
      <c r="O280" s="9"/>
      <c r="P280" s="468"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0" s="9"/>
      <c r="R280" s="9"/>
      <c r="S280" s="438"/>
      <c r="T280" s="9"/>
    </row>
    <row r="281" spans="1:20" s="2" customFormat="1" ht="203" x14ac:dyDescent="0.35">
      <c r="A281" s="336" t="str">
        <f t="shared" si="72"/>
        <v>Electricity Supply</v>
      </c>
      <c r="B281" s="336" t="str">
        <f t="shared" si="72"/>
        <v>Reduce Plant Downtime</v>
      </c>
      <c r="C281" s="336" t="str">
        <f t="shared" si="72"/>
        <v>Percentage Reduction in Plant Downtime</v>
      </c>
      <c r="D281" s="9" t="s">
        <v>2997</v>
      </c>
      <c r="E281" s="9" t="s">
        <v>286</v>
      </c>
      <c r="H281" s="56">
        <v>683</v>
      </c>
      <c r="I281" s="9" t="s">
        <v>47</v>
      </c>
      <c r="J281" s="336" t="str">
        <f t="shared" si="73"/>
        <v>Reduce Plant Downtime</v>
      </c>
      <c r="K281" s="74" t="str">
        <f t="shared" si="74"/>
        <v>elec reduce plant downtime</v>
      </c>
      <c r="L281" s="63"/>
      <c r="M281" s="63"/>
      <c r="N281" s="63"/>
      <c r="O281" s="9"/>
      <c r="P281" s="468"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1" s="9"/>
      <c r="R281" s="9"/>
      <c r="S281" s="438"/>
      <c r="T281" s="9"/>
    </row>
    <row r="282" spans="1:20" s="2" customFormat="1" ht="203" x14ac:dyDescent="0.35">
      <c r="A282" s="336" t="str">
        <f t="shared" si="72"/>
        <v>Electricity Supply</v>
      </c>
      <c r="B282" s="336" t="str">
        <f t="shared" si="72"/>
        <v>Reduce Plant Downtime</v>
      </c>
      <c r="C282" s="336" t="str">
        <f t="shared" si="72"/>
        <v>Percentage Reduction in Plant Downtime</v>
      </c>
      <c r="D282" s="9" t="s">
        <v>2997</v>
      </c>
      <c r="E282" s="9" t="s">
        <v>287</v>
      </c>
      <c r="H282" s="56">
        <v>684</v>
      </c>
      <c r="I282" s="9" t="s">
        <v>47</v>
      </c>
      <c r="J282" s="336" t="str">
        <f t="shared" si="73"/>
        <v>Reduce Plant Downtime</v>
      </c>
      <c r="K282" s="74" t="str">
        <f t="shared" si="74"/>
        <v>elec reduce plant downtime</v>
      </c>
      <c r="L282" s="63"/>
      <c r="M282" s="63"/>
      <c r="N282" s="63"/>
      <c r="O282" s="9"/>
      <c r="P282" s="468"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2" s="9"/>
      <c r="R282" s="9"/>
      <c r="S282" s="438"/>
      <c r="T282" s="9"/>
    </row>
    <row r="283" spans="1:20" s="2" customFormat="1" ht="203" x14ac:dyDescent="0.35">
      <c r="A283" s="336" t="str">
        <f t="shared" si="72"/>
        <v>Electricity Supply</v>
      </c>
      <c r="B283" s="336" t="str">
        <f t="shared" si="72"/>
        <v>Reduce Plant Downtime</v>
      </c>
      <c r="C283" s="336" t="str">
        <f t="shared" si="72"/>
        <v>Percentage Reduction in Plant Downtime</v>
      </c>
      <c r="D283" s="9" t="s">
        <v>2998</v>
      </c>
      <c r="E283" s="9" t="s">
        <v>285</v>
      </c>
      <c r="G283" s="9"/>
      <c r="H283" s="56">
        <v>685</v>
      </c>
      <c r="I283" s="9" t="s">
        <v>47</v>
      </c>
      <c r="J283" s="336" t="str">
        <f t="shared" si="73"/>
        <v>Reduce Plant Downtime</v>
      </c>
      <c r="K283" s="74" t="str">
        <f t="shared" si="74"/>
        <v>elec reduce plant downtime</v>
      </c>
      <c r="L283" s="63"/>
      <c r="M283" s="63"/>
      <c r="N283" s="63"/>
      <c r="O283" s="9"/>
      <c r="P283" s="468"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3" s="9"/>
      <c r="R283" s="9"/>
      <c r="S283" s="438"/>
      <c r="T283" s="9"/>
    </row>
    <row r="284" spans="1:20" s="2" customFormat="1" ht="203" x14ac:dyDescent="0.35">
      <c r="A284" s="336" t="str">
        <f t="shared" si="72"/>
        <v>Electricity Supply</v>
      </c>
      <c r="B284" s="336" t="str">
        <f t="shared" si="72"/>
        <v>Reduce Plant Downtime</v>
      </c>
      <c r="C284" s="336" t="str">
        <f t="shared" si="72"/>
        <v>Percentage Reduction in Plant Downtime</v>
      </c>
      <c r="D284" s="9" t="s">
        <v>2998</v>
      </c>
      <c r="E284" s="9" t="s">
        <v>286</v>
      </c>
      <c r="H284" s="56">
        <v>686</v>
      </c>
      <c r="I284" s="9" t="s">
        <v>47</v>
      </c>
      <c r="J284" s="336" t="str">
        <f t="shared" si="73"/>
        <v>Reduce Plant Downtime</v>
      </c>
      <c r="K284" s="74" t="str">
        <f t="shared" si="74"/>
        <v>elec reduce plant downtime</v>
      </c>
      <c r="L284" s="63"/>
      <c r="M284" s="63"/>
      <c r="N284" s="63"/>
      <c r="O284" s="9"/>
      <c r="P284" s="468"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4" s="9"/>
      <c r="R284" s="9"/>
      <c r="S284" s="438"/>
      <c r="T284" s="9"/>
    </row>
    <row r="285" spans="1:20" s="2" customFormat="1" ht="203" x14ac:dyDescent="0.35">
      <c r="A285" s="336" t="str">
        <f t="shared" si="72"/>
        <v>Electricity Supply</v>
      </c>
      <c r="B285" s="336" t="str">
        <f t="shared" si="72"/>
        <v>Reduce Plant Downtime</v>
      </c>
      <c r="C285" s="336" t="str">
        <f t="shared" si="72"/>
        <v>Percentage Reduction in Plant Downtime</v>
      </c>
      <c r="D285" s="9" t="s">
        <v>2998</v>
      </c>
      <c r="E285" s="9" t="s">
        <v>287</v>
      </c>
      <c r="G285" s="9"/>
      <c r="H285" s="56">
        <v>687</v>
      </c>
      <c r="I285" s="9" t="s">
        <v>47</v>
      </c>
      <c r="J285" s="336" t="str">
        <f t="shared" si="73"/>
        <v>Reduce Plant Downtime</v>
      </c>
      <c r="K285" s="74" t="str">
        <f t="shared" si="74"/>
        <v>elec reduce plant downtime</v>
      </c>
      <c r="L285" s="63"/>
      <c r="M285" s="63"/>
      <c r="N285" s="63"/>
      <c r="O285" s="9"/>
      <c r="P285" s="468"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5" s="9"/>
      <c r="R285" s="9"/>
      <c r="S285" s="438"/>
      <c r="T285" s="9"/>
    </row>
    <row r="286" spans="1:20" s="2" customFormat="1" ht="203" x14ac:dyDescent="0.35">
      <c r="A286" s="336" t="str">
        <f t="shared" si="72"/>
        <v>Electricity Supply</v>
      </c>
      <c r="B286" s="336" t="str">
        <f t="shared" si="72"/>
        <v>Reduce Plant Downtime</v>
      </c>
      <c r="C286" s="336" t="str">
        <f t="shared" si="72"/>
        <v>Percentage Reduction in Plant Downtime</v>
      </c>
      <c r="D286" s="9" t="s">
        <v>2999</v>
      </c>
      <c r="E286" s="9" t="s">
        <v>285</v>
      </c>
      <c r="G286" s="9"/>
      <c r="H286" s="56">
        <v>688</v>
      </c>
      <c r="I286" s="9" t="s">
        <v>47</v>
      </c>
      <c r="J286" s="336" t="str">
        <f t="shared" si="73"/>
        <v>Reduce Plant Downtime</v>
      </c>
      <c r="K286" s="74" t="str">
        <f t="shared" si="74"/>
        <v>elec reduce plant downtime</v>
      </c>
      <c r="L286" s="63"/>
      <c r="M286" s="63"/>
      <c r="N286" s="63"/>
      <c r="O286" s="9"/>
      <c r="P286" s="468"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6" s="9"/>
      <c r="R286" s="9"/>
      <c r="S286" s="438"/>
      <c r="T286" s="9"/>
    </row>
    <row r="287" spans="1:20" s="2" customFormat="1" ht="203" x14ac:dyDescent="0.35">
      <c r="A287" s="336" t="str">
        <f t="shared" si="72"/>
        <v>Electricity Supply</v>
      </c>
      <c r="B287" s="336" t="str">
        <f t="shared" si="72"/>
        <v>Reduce Plant Downtime</v>
      </c>
      <c r="C287" s="336" t="str">
        <f t="shared" si="72"/>
        <v>Percentage Reduction in Plant Downtime</v>
      </c>
      <c r="D287" s="9" t="s">
        <v>2999</v>
      </c>
      <c r="E287" s="9" t="s">
        <v>286</v>
      </c>
      <c r="F287" s="9"/>
      <c r="G287" s="9"/>
      <c r="H287" s="56">
        <v>689</v>
      </c>
      <c r="I287" s="9" t="s">
        <v>47</v>
      </c>
      <c r="J287" s="336" t="str">
        <f t="shared" si="73"/>
        <v>Reduce Plant Downtime</v>
      </c>
      <c r="K287" s="74" t="str">
        <f t="shared" si="74"/>
        <v>elec reduce plant downtime</v>
      </c>
      <c r="L287" s="63"/>
      <c r="M287" s="63"/>
      <c r="N287" s="63"/>
      <c r="O287" s="9"/>
      <c r="P287" s="468"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7" s="9"/>
      <c r="R287" s="9"/>
      <c r="S287" s="438"/>
      <c r="T287" s="9"/>
    </row>
    <row r="288" spans="1:20" s="2" customFormat="1" ht="203" x14ac:dyDescent="0.35">
      <c r="A288" s="336" t="str">
        <f t="shared" si="72"/>
        <v>Electricity Supply</v>
      </c>
      <c r="B288" s="336" t="str">
        <f t="shared" si="72"/>
        <v>Reduce Plant Downtime</v>
      </c>
      <c r="C288" s="336" t="str">
        <f t="shared" si="72"/>
        <v>Percentage Reduction in Plant Downtime</v>
      </c>
      <c r="D288" s="9" t="s">
        <v>2999</v>
      </c>
      <c r="E288" s="9" t="s">
        <v>287</v>
      </c>
      <c r="F288" s="9"/>
      <c r="G288" s="9"/>
      <c r="H288" s="56">
        <v>690</v>
      </c>
      <c r="I288" s="9" t="s">
        <v>47</v>
      </c>
      <c r="J288" s="336" t="str">
        <f t="shared" si="73"/>
        <v>Reduce Plant Downtime</v>
      </c>
      <c r="K288" s="74" t="str">
        <f t="shared" si="74"/>
        <v>elec reduce plant downtime</v>
      </c>
      <c r="L288" s="63"/>
      <c r="M288" s="63"/>
      <c r="N288" s="63"/>
      <c r="O288" s="9"/>
      <c r="P288" s="468"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8" s="9"/>
      <c r="R288" s="9"/>
      <c r="S288" s="438"/>
      <c r="T288" s="9"/>
    </row>
    <row r="289" spans="1:20" s="2" customFormat="1" ht="58" x14ac:dyDescent="0.35">
      <c r="A289" s="344" t="s">
        <v>8</v>
      </c>
      <c r="B289" s="56" t="s">
        <v>2478</v>
      </c>
      <c r="C289" s="56" t="s">
        <v>2479</v>
      </c>
      <c r="D289" s="9" t="s">
        <v>503</v>
      </c>
      <c r="E289" s="9"/>
      <c r="F289" s="9" t="s">
        <v>506</v>
      </c>
      <c r="G289" s="9"/>
      <c r="H289" s="56">
        <v>194</v>
      </c>
      <c r="I289" s="9" t="s">
        <v>46</v>
      </c>
      <c r="J289" s="56" t="s">
        <v>2478</v>
      </c>
      <c r="K289" s="75" t="s">
        <v>2480</v>
      </c>
      <c r="L289" s="63">
        <v>0</v>
      </c>
      <c r="M289" s="63">
        <v>0.9</v>
      </c>
      <c r="N289" s="63">
        <v>0.01</v>
      </c>
      <c r="O289" s="9" t="s">
        <v>2481</v>
      </c>
      <c r="P289" s="468" t="str">
        <f>INDEX('Policy Characteristics'!J:J,MATCH($C289,'Policy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89" s="9" t="s">
        <v>2540</v>
      </c>
      <c r="R289" s="9" t="s">
        <v>2539</v>
      </c>
      <c r="S289" s="438"/>
      <c r="T289" s="9"/>
    </row>
    <row r="290" spans="1:20" s="2" customFormat="1" ht="58" x14ac:dyDescent="0.35">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468" t="str">
        <f>INDEX('Policy Characteristics'!J:J,MATCH($C290,'Policy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0" s="57" t="str">
        <f t="shared" si="76"/>
        <v>endogenous-learning.html#red-soft-costs</v>
      </c>
      <c r="R290" s="57" t="str">
        <f t="shared" ref="R290:R291" si="77">R$289</f>
        <v>reduce-soft-costs.html</v>
      </c>
      <c r="S290" s="438"/>
      <c r="T290" s="9"/>
    </row>
    <row r="291" spans="1:20" s="2" customFormat="1" ht="58" x14ac:dyDescent="0.35">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468" t="str">
        <f>INDEX('Policy Characteristics'!J:J,MATCH($C291,'Policy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1" s="57" t="str">
        <f t="shared" si="76"/>
        <v>endogenous-learning.html#red-soft-costs</v>
      </c>
      <c r="R291" s="57" t="str">
        <f t="shared" si="77"/>
        <v>reduce-soft-costs.html</v>
      </c>
      <c r="S291" s="438"/>
      <c r="T291" s="9"/>
    </row>
    <row r="292" spans="1:20" s="2" customFormat="1" ht="58" x14ac:dyDescent="0.3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468" t="str">
        <f>INDEX('Policy Characteristics'!J:J,MATCH($C292,'Policy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292" s="9" t="s">
        <v>2366</v>
      </c>
      <c r="R292" s="9" t="s">
        <v>282</v>
      </c>
      <c r="S292" s="438" t="s">
        <v>343</v>
      </c>
      <c r="T292" s="9"/>
    </row>
    <row r="293" spans="1:20" s="2" customFormat="1" ht="217.5" x14ac:dyDescent="0.35">
      <c r="A293" s="344" t="s">
        <v>8</v>
      </c>
      <c r="B293" s="343" t="s">
        <v>3043</v>
      </c>
      <c r="C293" s="344" t="s">
        <v>3045</v>
      </c>
      <c r="D293" s="53" t="s">
        <v>502</v>
      </c>
      <c r="E293" s="53"/>
      <c r="F293" s="9" t="s">
        <v>501</v>
      </c>
      <c r="G293" s="9"/>
      <c r="H293" s="56">
        <v>691</v>
      </c>
      <c r="I293" s="9" t="s">
        <v>47</v>
      </c>
      <c r="J293" s="343" t="s">
        <v>3043</v>
      </c>
      <c r="K293" s="343" t="s">
        <v>3046</v>
      </c>
      <c r="L293" s="63">
        <v>0</v>
      </c>
      <c r="M293" s="63">
        <v>1</v>
      </c>
      <c r="N293" s="63">
        <v>0.01</v>
      </c>
      <c r="O293" s="9" t="s">
        <v>3047</v>
      </c>
      <c r="P293" s="468" t="str">
        <f>INDEX('Policy Characteristics'!J:J,MATCH($C293,'Policy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3" s="53" t="s">
        <v>241</v>
      </c>
      <c r="R293" s="9"/>
      <c r="S293" s="438"/>
      <c r="T293" s="9"/>
    </row>
    <row r="294" spans="1:20" s="2" customFormat="1" ht="217.5" x14ac:dyDescent="0.3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468" t="str">
        <f>INDEX('Policy Characteristics'!J:J,MATCH($C294,'Policy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4" s="336" t="str">
        <f t="shared" si="79"/>
        <v>electricity-sector-main.html#subsidies</v>
      </c>
      <c r="R294" s="9"/>
      <c r="S294" s="438"/>
      <c r="T294" s="9"/>
    </row>
    <row r="295" spans="1:20" s="2" customFormat="1" ht="217.5" x14ac:dyDescent="0.3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468" t="str">
        <f>INDEX('Policy Characteristics'!J:J,MATCH($C295,'Policy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5" s="336" t="str">
        <f t="shared" si="79"/>
        <v>electricity-sector-main.html#subsidies</v>
      </c>
      <c r="R295" s="9"/>
      <c r="S295" s="443" t="s">
        <v>3050</v>
      </c>
      <c r="T295" s="9"/>
    </row>
    <row r="296" spans="1:20" s="2" customFormat="1" ht="217.5" x14ac:dyDescent="0.3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468" t="str">
        <f>INDEX('Policy Characteristics'!J:J,MATCH($C296,'Policy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6" s="336" t="str">
        <f t="shared" si="79"/>
        <v>electricity-sector-main.html#subsidies</v>
      </c>
      <c r="R296" s="9"/>
      <c r="S296" s="438"/>
      <c r="T296" s="9"/>
    </row>
    <row r="297" spans="1:20" s="2" customFormat="1" ht="217.5" x14ac:dyDescent="0.35">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468" t="str">
        <f>INDEX('Policy Characteristics'!J:J,MATCH($C297,'Policy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7" s="336" t="str">
        <f t="shared" si="79"/>
        <v>electricity-sector-main.html#subsidies</v>
      </c>
      <c r="R297" s="9"/>
      <c r="S297" s="443" t="s">
        <v>3049</v>
      </c>
      <c r="T297" s="9"/>
    </row>
    <row r="298" spans="1:20" s="2" customFormat="1" ht="217.5" x14ac:dyDescent="0.3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468" t="str">
        <f>INDEX('Policy Characteristics'!J:J,MATCH($C298,'Policy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8" s="336" t="str">
        <f t="shared" si="79"/>
        <v>electricity-sector-main.html#subsidies</v>
      </c>
      <c r="R298" s="9"/>
      <c r="S298" s="443" t="s">
        <v>3049</v>
      </c>
      <c r="T298" s="9"/>
    </row>
    <row r="299" spans="1:20" s="2" customFormat="1" ht="217.5" x14ac:dyDescent="0.3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468" t="str">
        <f>INDEX('Policy Characteristics'!J:J,MATCH($C299,'Policy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9" s="336" t="str">
        <f t="shared" si="79"/>
        <v>electricity-sector-main.html#subsidies</v>
      </c>
      <c r="R299" s="9"/>
      <c r="S299" s="443" t="s">
        <v>3049</v>
      </c>
      <c r="T299" s="9"/>
    </row>
    <row r="300" spans="1:20" s="2" customFormat="1" ht="217.5" x14ac:dyDescent="0.35">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468" t="str">
        <f>INDEX('Policy Characteristics'!J:J,MATCH($C300,'Policy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0" s="336" t="str">
        <f t="shared" si="79"/>
        <v>electricity-sector-main.html#subsidies</v>
      </c>
      <c r="R300" s="9"/>
      <c r="S300" s="443" t="s">
        <v>3048</v>
      </c>
      <c r="T300" s="9"/>
    </row>
    <row r="301" spans="1:20" s="2" customFormat="1" ht="217.5" x14ac:dyDescent="0.3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468" t="str">
        <f>INDEX('Policy Characteristics'!J:J,MATCH($C301,'Policy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1" s="336" t="str">
        <f t="shared" si="79"/>
        <v>electricity-sector-main.html#subsidies</v>
      </c>
      <c r="R301" s="9"/>
      <c r="S301" s="438"/>
      <c r="T301" s="9"/>
    </row>
    <row r="302" spans="1:20" s="2" customFormat="1" ht="217.5" x14ac:dyDescent="0.35">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468" t="str">
        <f>INDEX('Policy Characteristics'!J:J,MATCH($C302,'Policy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2" s="336" t="str">
        <f t="shared" si="79"/>
        <v>electricity-sector-main.html#subsidies</v>
      </c>
      <c r="R302" s="9"/>
      <c r="S302" s="443" t="s">
        <v>3049</v>
      </c>
      <c r="T302" s="9"/>
    </row>
    <row r="303" spans="1:20" s="2" customFormat="1" ht="217.5" x14ac:dyDescent="0.35">
      <c r="A303" s="336" t="str">
        <f t="shared" si="80"/>
        <v>Electricity Supply</v>
      </c>
      <c r="B303" s="336" t="str">
        <f t="shared" si="78"/>
        <v>Subsidy for Capacity Construction</v>
      </c>
      <c r="C303" s="336" t="str">
        <f t="shared" si="78"/>
        <v>Perc Subsidy for Elec Capacity Construction</v>
      </c>
      <c r="D303" s="9" t="s">
        <v>2997</v>
      </c>
      <c r="E303" s="53"/>
      <c r="F303" s="9" t="s">
        <v>2655</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468" t="str">
        <f>INDEX('Policy Characteristics'!J:J,MATCH($C303,'Policy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3" s="336" t="str">
        <f t="shared" si="79"/>
        <v>electricity-sector-main.html#subsidies</v>
      </c>
      <c r="R303" s="9"/>
      <c r="S303" s="438"/>
      <c r="T303" s="9"/>
    </row>
    <row r="304" spans="1:20" s="2" customFormat="1" ht="217.5" x14ac:dyDescent="0.35">
      <c r="A304" s="336" t="str">
        <f t="shared" si="80"/>
        <v>Electricity Supply</v>
      </c>
      <c r="B304" s="336" t="str">
        <f t="shared" si="78"/>
        <v>Subsidy for Capacity Construction</v>
      </c>
      <c r="C304" s="336" t="str">
        <f t="shared" si="78"/>
        <v>Perc Subsidy for Elec Capacity Construction</v>
      </c>
      <c r="D304" s="9" t="s">
        <v>2998</v>
      </c>
      <c r="E304" s="53"/>
      <c r="F304" s="9" t="s">
        <v>2808</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468" t="str">
        <f>INDEX('Policy Characteristics'!J:J,MATCH($C304,'Policy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4" s="336" t="str">
        <f t="shared" si="79"/>
        <v>electricity-sector-main.html#subsidies</v>
      </c>
      <c r="R304" s="9"/>
      <c r="S304" s="438"/>
      <c r="T304" s="9"/>
    </row>
    <row r="305" spans="1:20" s="2" customFormat="1" ht="217.5" x14ac:dyDescent="0.35">
      <c r="A305" s="336" t="str">
        <f t="shared" si="80"/>
        <v>Electricity Supply</v>
      </c>
      <c r="B305" s="336" t="str">
        <f t="shared" si="78"/>
        <v>Subsidy for Capacity Construction</v>
      </c>
      <c r="C305" s="336" t="str">
        <f t="shared" si="78"/>
        <v>Perc Subsidy for Elec Capacity Construction</v>
      </c>
      <c r="D305" s="9" t="s">
        <v>2999</v>
      </c>
      <c r="E305" s="53"/>
      <c r="F305" s="9" t="s">
        <v>2657</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468" t="str">
        <f>INDEX('Policy Characteristics'!J:J,MATCH($C305,'Policy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5" s="336" t="str">
        <f t="shared" si="79"/>
        <v>electricity-sector-main.html#subsidies</v>
      </c>
      <c r="R305" s="9"/>
      <c r="S305" s="438"/>
      <c r="T305" s="9"/>
    </row>
    <row r="306" spans="1:20" s="5" customFormat="1" ht="58" x14ac:dyDescent="0.35">
      <c r="A306" s="343" t="s">
        <v>8</v>
      </c>
      <c r="B306" s="343" t="s">
        <v>18</v>
      </c>
      <c r="C306" s="343" t="s">
        <v>139</v>
      </c>
      <c r="D306" s="53" t="s">
        <v>502</v>
      </c>
      <c r="E306" s="53"/>
      <c r="F306" s="9" t="s">
        <v>501</v>
      </c>
      <c r="G306" s="53"/>
      <c r="H306" s="56">
        <v>698</v>
      </c>
      <c r="I306" s="9" t="s">
        <v>47</v>
      </c>
      <c r="J306" s="76" t="s">
        <v>18</v>
      </c>
      <c r="K306" s="76" t="s">
        <v>3044</v>
      </c>
      <c r="L306" s="65"/>
      <c r="M306" s="65"/>
      <c r="N306" s="65"/>
      <c r="O306" s="53"/>
      <c r="P306" s="468" t="str">
        <f>INDEX('Policy Characteristics'!J:J,MATCH($C306,'Policy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06" s="55"/>
      <c r="R306" s="9"/>
      <c r="S306" s="438"/>
      <c r="T306" s="55"/>
    </row>
    <row r="307" spans="1:20" s="5" customFormat="1" ht="58" x14ac:dyDescent="0.3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468" t="str">
        <f>INDEX('Policy Characteristics'!J:J,MATCH($C307,'Policy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07" s="55"/>
      <c r="R307" s="9"/>
      <c r="S307" s="438"/>
      <c r="T307" s="55"/>
    </row>
    <row r="308" spans="1:20" s="5" customFormat="1" ht="130.5" x14ac:dyDescent="0.3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468" t="str">
        <f>INDEX('Policy Characteristics'!J:J,MATCH($C308,'Policy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08" s="53" t="s">
        <v>241</v>
      </c>
      <c r="R308" s="9" t="s">
        <v>242</v>
      </c>
      <c r="S308" s="433" t="s">
        <v>172</v>
      </c>
      <c r="T308" s="53"/>
    </row>
    <row r="309" spans="1:20" s="5" customFormat="1" ht="58" x14ac:dyDescent="0.3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468" t="str">
        <f>INDEX('Policy Characteristics'!J:J,MATCH($C309,'Policy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09" s="55"/>
      <c r="R309" s="9"/>
      <c r="S309" s="441"/>
      <c r="T309" s="55"/>
    </row>
    <row r="310" spans="1:20" ht="130.5" x14ac:dyDescent="0.3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468" t="str">
        <f>INDEX('Policy Characteristics'!J:J,MATCH($C310,'Policy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0.5" x14ac:dyDescent="0.3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468" t="str">
        <f>INDEX('Policy Characteristics'!J:J,MATCH($C311,'Policy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0.5" x14ac:dyDescent="0.3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468" t="str">
        <f>INDEX('Policy Characteristics'!J:J,MATCH($C312,'Policy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0.5" x14ac:dyDescent="0.3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468" t="str">
        <f>INDEX('Policy Characteristics'!J:J,MATCH($C313,'Policy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58" x14ac:dyDescent="0.3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468" t="str">
        <f>INDEX('Policy Characteristics'!J:J,MATCH($C314,'Policy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4" s="53"/>
      <c r="R314" s="9"/>
      <c r="S314" s="441"/>
      <c r="T314" s="53"/>
    </row>
    <row r="315" spans="1:20" ht="130.5" x14ac:dyDescent="0.3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468" t="str">
        <f>INDEX('Policy Characteristics'!J:J,MATCH($C315,'Policy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58" x14ac:dyDescent="0.35">
      <c r="A316" s="74" t="str">
        <f t="shared" si="81"/>
        <v>Electricity Supply</v>
      </c>
      <c r="B316" s="74" t="str">
        <f t="shared" si="81"/>
        <v>Subsidy for Electricity Production</v>
      </c>
      <c r="C316" s="74" t="str">
        <f t="shared" si="81"/>
        <v>Subsidy for Elec Production by Fuel</v>
      </c>
      <c r="D316" s="9" t="s">
        <v>2997</v>
      </c>
      <c r="E316" s="53"/>
      <c r="F316" s="9" t="s">
        <v>2655</v>
      </c>
      <c r="G316" s="55"/>
      <c r="H316" s="54">
        <v>702</v>
      </c>
      <c r="I316" s="9" t="s">
        <v>47</v>
      </c>
      <c r="J316" s="74" t="str">
        <f t="shared" si="82"/>
        <v>Subsidy for Electricity Production</v>
      </c>
      <c r="K316" s="74" t="str">
        <f t="shared" si="82"/>
        <v>elec generation subsidy</v>
      </c>
      <c r="L316" s="66"/>
      <c r="M316" s="66"/>
      <c r="N316" s="66"/>
      <c r="O316" s="55"/>
      <c r="P316" s="468" t="str">
        <f>INDEX('Policy Characteristics'!J:J,MATCH($C316,'Policy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6" s="53"/>
      <c r="R316" s="9"/>
      <c r="S316" s="441"/>
      <c r="T316" s="53"/>
    </row>
    <row r="317" spans="1:20" ht="58" x14ac:dyDescent="0.35">
      <c r="A317" s="74" t="str">
        <f t="shared" si="81"/>
        <v>Electricity Supply</v>
      </c>
      <c r="B317" s="74" t="str">
        <f t="shared" si="81"/>
        <v>Subsidy for Electricity Production</v>
      </c>
      <c r="C317" s="74" t="str">
        <f t="shared" si="81"/>
        <v>Subsidy for Elec Production by Fuel</v>
      </c>
      <c r="D317" s="9" t="s">
        <v>2998</v>
      </c>
      <c r="E317" s="53"/>
      <c r="F317" s="9" t="s">
        <v>2808</v>
      </c>
      <c r="G317" s="55"/>
      <c r="H317" s="54">
        <v>703</v>
      </c>
      <c r="I317" s="9" t="s">
        <v>47</v>
      </c>
      <c r="J317" s="74" t="str">
        <f t="shared" si="82"/>
        <v>Subsidy for Electricity Production</v>
      </c>
      <c r="K317" s="74" t="str">
        <f t="shared" si="82"/>
        <v>elec generation subsidy</v>
      </c>
      <c r="L317" s="66"/>
      <c r="M317" s="66"/>
      <c r="N317" s="66"/>
      <c r="O317" s="55"/>
      <c r="P317" s="468" t="str">
        <f>INDEX('Policy Characteristics'!J:J,MATCH($C317,'Policy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7" s="53"/>
      <c r="R317" s="9"/>
      <c r="S317" s="441"/>
      <c r="T317" s="53"/>
    </row>
    <row r="318" spans="1:20" ht="58" x14ac:dyDescent="0.35">
      <c r="A318" s="74" t="str">
        <f t="shared" si="81"/>
        <v>Electricity Supply</v>
      </c>
      <c r="B318" s="74" t="str">
        <f t="shared" si="81"/>
        <v>Subsidy for Electricity Production</v>
      </c>
      <c r="C318" s="74" t="str">
        <f t="shared" si="81"/>
        <v>Subsidy for Elec Production by Fuel</v>
      </c>
      <c r="D318" s="9" t="s">
        <v>2999</v>
      </c>
      <c r="E318" s="53"/>
      <c r="F318" s="9" t="s">
        <v>2657</v>
      </c>
      <c r="G318" s="55"/>
      <c r="H318" s="54">
        <v>704</v>
      </c>
      <c r="I318" s="9" t="s">
        <v>47</v>
      </c>
      <c r="J318" s="74" t="str">
        <f t="shared" si="82"/>
        <v>Subsidy for Electricity Production</v>
      </c>
      <c r="K318" s="74" t="str">
        <f t="shared" si="82"/>
        <v>elec generation subsidy</v>
      </c>
      <c r="L318" s="66"/>
      <c r="M318" s="66"/>
      <c r="N318" s="66"/>
      <c r="O318" s="55"/>
      <c r="P318" s="468" t="str">
        <f>INDEX('Policy Characteristics'!J:J,MATCH($C318,'Policy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8" s="53"/>
      <c r="R318" s="9"/>
      <c r="S318" s="441"/>
      <c r="T318" s="53"/>
    </row>
    <row r="319" spans="1:20" ht="87" x14ac:dyDescent="0.35">
      <c r="A319" s="343" t="s">
        <v>9</v>
      </c>
      <c r="B319" s="343" t="s">
        <v>21</v>
      </c>
      <c r="C319" s="343" t="s">
        <v>3025</v>
      </c>
      <c r="D319" s="53"/>
      <c r="E319" s="53"/>
      <c r="F319" s="53"/>
      <c r="G319" s="53"/>
      <c r="H319" s="54">
        <v>43</v>
      </c>
      <c r="I319" s="53" t="s">
        <v>46</v>
      </c>
      <c r="J319" s="76" t="s">
        <v>21</v>
      </c>
      <c r="K319" s="76" t="s">
        <v>3026</v>
      </c>
      <c r="L319" s="59">
        <v>0</v>
      </c>
      <c r="M319" s="60">
        <v>1</v>
      </c>
      <c r="N319" s="60">
        <v>0.01</v>
      </c>
      <c r="O319" s="53" t="s">
        <v>36</v>
      </c>
      <c r="P319" s="468" t="str">
        <f>INDEX('Policy Characteristics'!J:J,MATCH($C319,'Policy Characteristics'!$C:$C,0))</f>
        <v>**Description:** This policy reduces CO2 emissions from the cement industry by substituing other inputs, such as fly ash, for a portion of the clinker in cement. // **Guidance for setting values:**  If this policy is fully implemented, the share of clinker in cement is reduced to 60%.</v>
      </c>
      <c r="Q319" s="53" t="s">
        <v>243</v>
      </c>
      <c r="R319" s="9" t="s">
        <v>244</v>
      </c>
      <c r="S319" s="433" t="s">
        <v>2552</v>
      </c>
      <c r="T319" s="53"/>
    </row>
    <row r="320" spans="1:20" s="5" customFormat="1" ht="43.5" x14ac:dyDescent="0.3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468" t="str">
        <f>INDEX('Policy Characteristics'!J:J,MATCH($C320,'Policy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320" s="53" t="s">
        <v>245</v>
      </c>
      <c r="R320" s="9" t="s">
        <v>246</v>
      </c>
      <c r="S320" s="433" t="s">
        <v>173</v>
      </c>
      <c r="T320" s="55"/>
    </row>
    <row r="321" spans="1:20" s="5" customFormat="1" ht="58" x14ac:dyDescent="0.35">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468" t="str">
        <f>INDEX('Policy Characteristics'!J:J,MATCH($C321,'Policy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321" s="53" t="s">
        <v>247</v>
      </c>
      <c r="R321" s="9" t="s">
        <v>248</v>
      </c>
      <c r="S321" s="433" t="s">
        <v>173</v>
      </c>
      <c r="T321" s="55"/>
    </row>
    <row r="322" spans="1:20" s="5" customFormat="1" ht="72.5" x14ac:dyDescent="0.35">
      <c r="A322" s="343" t="s">
        <v>9</v>
      </c>
      <c r="B322" s="343" t="s">
        <v>108</v>
      </c>
      <c r="C322" s="343" t="s">
        <v>317</v>
      </c>
      <c r="D322" s="53" t="s">
        <v>142</v>
      </c>
      <c r="E322" s="53" t="s">
        <v>2561</v>
      </c>
      <c r="F322" s="9" t="s">
        <v>2575</v>
      </c>
      <c r="G322" s="53" t="s">
        <v>2567</v>
      </c>
      <c r="H322" s="54">
        <v>756</v>
      </c>
      <c r="I322" s="53" t="s">
        <v>46</v>
      </c>
      <c r="J322" s="76" t="s">
        <v>108</v>
      </c>
      <c r="K322" s="76" t="s">
        <v>2413</v>
      </c>
      <c r="L322" s="60">
        <v>0</v>
      </c>
      <c r="M322" s="60">
        <f>ROUND(MaxBoundCalculations!B189,2)</f>
        <v>0.33</v>
      </c>
      <c r="N322" s="60">
        <v>0.01</v>
      </c>
      <c r="O322" s="53" t="s">
        <v>33</v>
      </c>
      <c r="P322" s="468" t="str">
        <f>INDEX('Policy Characteristics'!J:J,MATCH($C322,'Policy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3" t="s">
        <v>249</v>
      </c>
      <c r="R322" s="9" t="s">
        <v>250</v>
      </c>
      <c r="S322" s="438" t="s">
        <v>2378</v>
      </c>
      <c r="T322" s="9" t="s">
        <v>2378</v>
      </c>
    </row>
    <row r="323" spans="1:20" s="5" customFormat="1" ht="72.5" x14ac:dyDescent="0.35">
      <c r="A323" s="74" t="str">
        <f>A$322</f>
        <v>Industry</v>
      </c>
      <c r="B323" s="74" t="str">
        <f t="shared" ref="B323:C338" si="84">B$322</f>
        <v>Industry Energy Efficiency Standards</v>
      </c>
      <c r="C323" s="74" t="str">
        <f t="shared" si="84"/>
        <v>Percentage Improvement in Eqpt Efficiency Standards above BAU</v>
      </c>
      <c r="D323" s="53" t="s">
        <v>142</v>
      </c>
      <c r="E323" s="53" t="s">
        <v>2562</v>
      </c>
      <c r="F323" s="9" t="s">
        <v>2575</v>
      </c>
      <c r="G323" s="53" t="s">
        <v>2570</v>
      </c>
      <c r="H323" s="54">
        <v>757</v>
      </c>
      <c r="I323" s="53" t="s">
        <v>46</v>
      </c>
      <c r="J323" s="74" t="str">
        <f t="shared" ref="J323:O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468" t="str">
        <f>INDEX('Policy Characteristics'!J:J,MATCH($C323,'Policy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2.5" x14ac:dyDescent="0.35">
      <c r="A324" s="74" t="str">
        <f t="shared" ref="A324:C339" si="88">A$322</f>
        <v>Industry</v>
      </c>
      <c r="B324" s="74" t="str">
        <f t="shared" si="84"/>
        <v>Industry Energy Efficiency Standards</v>
      </c>
      <c r="C324" s="74" t="str">
        <f t="shared" si="84"/>
        <v>Percentage Improvement in Eqpt Efficiency Standards above BAU</v>
      </c>
      <c r="D324" s="53" t="s">
        <v>142</v>
      </c>
      <c r="E324" s="53" t="s">
        <v>2563</v>
      </c>
      <c r="F324" s="9" t="s">
        <v>2575</v>
      </c>
      <c r="G324" s="53" t="s">
        <v>2571</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468" t="str">
        <f>INDEX('Policy Characteristics'!J:J,MATCH($C324,'Policy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2.5" x14ac:dyDescent="0.35">
      <c r="A325" s="74" t="str">
        <f t="shared" si="88"/>
        <v>Industry</v>
      </c>
      <c r="B325" s="74" t="str">
        <f t="shared" si="84"/>
        <v>Industry Energy Efficiency Standards</v>
      </c>
      <c r="C325" s="74" t="str">
        <f t="shared" si="84"/>
        <v>Percentage Improvement in Eqpt Efficiency Standards above BAU</v>
      </c>
      <c r="D325" s="53" t="s">
        <v>142</v>
      </c>
      <c r="E325" s="53" t="s">
        <v>2564</v>
      </c>
      <c r="F325" s="9" t="s">
        <v>2575</v>
      </c>
      <c r="G325" s="53" t="s">
        <v>2568</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468" t="str">
        <f>INDEX('Policy Characteristics'!J:J,MATCH($C325,'Policy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2.5" x14ac:dyDescent="0.35">
      <c r="A326" s="74" t="str">
        <f t="shared" si="88"/>
        <v>Industry</v>
      </c>
      <c r="B326" s="74" t="str">
        <f t="shared" si="84"/>
        <v>Industry Energy Efficiency Standards</v>
      </c>
      <c r="C326" s="74" t="str">
        <f t="shared" si="84"/>
        <v>Percentage Improvement in Eqpt Efficiency Standards above BAU</v>
      </c>
      <c r="D326" s="53" t="s">
        <v>142</v>
      </c>
      <c r="E326" s="53" t="s">
        <v>2565</v>
      </c>
      <c r="F326" s="9" t="s">
        <v>2575</v>
      </c>
      <c r="G326" s="53" t="s">
        <v>2569</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468" t="str">
        <f>INDEX('Policy Characteristics'!J:J,MATCH($C326,'Policy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2.5" x14ac:dyDescent="0.35">
      <c r="A327" s="74" t="str">
        <f t="shared" si="88"/>
        <v>Industry</v>
      </c>
      <c r="B327" s="74" t="str">
        <f t="shared" si="84"/>
        <v>Industry Energy Efficiency Standards</v>
      </c>
      <c r="C327" s="74" t="str">
        <f t="shared" si="84"/>
        <v>Percentage Improvement in Eqpt Efficiency Standards above BAU</v>
      </c>
      <c r="D327" s="53" t="s">
        <v>142</v>
      </c>
      <c r="E327" s="53" t="s">
        <v>2566</v>
      </c>
      <c r="F327" s="9" t="s">
        <v>2575</v>
      </c>
      <c r="G327" s="53" t="s">
        <v>2572</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468" t="str">
        <f>INDEX('Policy Characteristics'!J:J,MATCH($C327,'Policy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2.5" x14ac:dyDescent="0.35">
      <c r="A328" s="74" t="str">
        <f t="shared" si="88"/>
        <v>Industry</v>
      </c>
      <c r="B328" s="74" t="str">
        <f>B$322</f>
        <v>Industry Energy Efficiency Standards</v>
      </c>
      <c r="C328" s="74" t="str">
        <f>C$322</f>
        <v>Percentage Improvement in Eqpt Efficiency Standards above BAU</v>
      </c>
      <c r="D328" s="53" t="s">
        <v>142</v>
      </c>
      <c r="E328" s="53" t="s">
        <v>2945</v>
      </c>
      <c r="F328" s="9" t="s">
        <v>2575</v>
      </c>
      <c r="G328" s="53" t="s">
        <v>2948</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468" t="str">
        <f>INDEX('Policy Characteristics'!J:J,MATCH($C328,'Policy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2.5" x14ac:dyDescent="0.35">
      <c r="A329" s="74" t="str">
        <f t="shared" si="88"/>
        <v>Industry</v>
      </c>
      <c r="B329" s="74" t="str">
        <f t="shared" si="84"/>
        <v>Industry Energy Efficiency Standards</v>
      </c>
      <c r="C329" s="74" t="str">
        <f t="shared" si="84"/>
        <v>Percentage Improvement in Eqpt Efficiency Standards above BAU</v>
      </c>
      <c r="D329" s="53" t="s">
        <v>142</v>
      </c>
      <c r="E329" s="53" t="s">
        <v>2946</v>
      </c>
      <c r="F329" s="9" t="s">
        <v>2575</v>
      </c>
      <c r="G329" s="53" t="s">
        <v>2950</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468" t="str">
        <f>INDEX('Policy Characteristics'!J:J,MATCH($C329,'Policy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2.5" x14ac:dyDescent="0.35">
      <c r="A330" s="74" t="str">
        <f t="shared" si="88"/>
        <v>Industry</v>
      </c>
      <c r="B330" s="74" t="str">
        <f t="shared" si="84"/>
        <v>Industry Energy Efficiency Standards</v>
      </c>
      <c r="C330" s="74" t="str">
        <f t="shared" si="84"/>
        <v>Percentage Improvement in Eqpt Efficiency Standards above BAU</v>
      </c>
      <c r="D330" s="53" t="s">
        <v>142</v>
      </c>
      <c r="E330" s="53" t="s">
        <v>2947</v>
      </c>
      <c r="F330" s="9" t="s">
        <v>2575</v>
      </c>
      <c r="G330" s="53" t="s">
        <v>2951</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468" t="str">
        <f>INDEX('Policy Characteristics'!J:J,MATCH($C330,'Policy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2.5" x14ac:dyDescent="0.35">
      <c r="A331" s="74" t="str">
        <f t="shared" si="88"/>
        <v>Industry</v>
      </c>
      <c r="B331" s="74" t="str">
        <f t="shared" si="84"/>
        <v>Industry Energy Efficiency Standards</v>
      </c>
      <c r="C331" s="74" t="str">
        <f t="shared" si="84"/>
        <v>Percentage Improvement in Eqpt Efficiency Standards above BAU</v>
      </c>
      <c r="D331" s="53" t="s">
        <v>142</v>
      </c>
      <c r="E331" s="53" t="s">
        <v>2944</v>
      </c>
      <c r="F331" s="9" t="s">
        <v>2575</v>
      </c>
      <c r="G331" s="53" t="s">
        <v>2949</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468" t="str">
        <f>INDEX('Policy Characteristics'!J:J,MATCH($C331,'Policy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2.5" x14ac:dyDescent="0.35">
      <c r="A332" s="74" t="str">
        <f t="shared" si="88"/>
        <v>Industry</v>
      </c>
      <c r="B332" s="74" t="str">
        <f t="shared" si="84"/>
        <v>Industry Energy Efficiency Standards</v>
      </c>
      <c r="C332" s="74" t="str">
        <f t="shared" si="84"/>
        <v>Percentage Improvement in Eqpt Efficiency Standards above BAU</v>
      </c>
      <c r="D332" s="9" t="s">
        <v>143</v>
      </c>
      <c r="E332" s="53" t="s">
        <v>2561</v>
      </c>
      <c r="F332" s="9" t="s">
        <v>2576</v>
      </c>
      <c r="G332" s="53" t="s">
        <v>2567</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468" t="str">
        <f>INDEX('Policy Characteristics'!J:J,MATCH($C332,'Policy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2.5" x14ac:dyDescent="0.35">
      <c r="A333" s="74" t="str">
        <f t="shared" si="88"/>
        <v>Industry</v>
      </c>
      <c r="B333" s="74" t="str">
        <f t="shared" si="84"/>
        <v>Industry Energy Efficiency Standards</v>
      </c>
      <c r="C333" s="74" t="str">
        <f t="shared" si="84"/>
        <v>Percentage Improvement in Eqpt Efficiency Standards above BAU</v>
      </c>
      <c r="D333" s="9" t="s">
        <v>143</v>
      </c>
      <c r="E333" s="53" t="s">
        <v>2562</v>
      </c>
      <c r="F333" s="9" t="s">
        <v>2576</v>
      </c>
      <c r="G333" s="53" t="s">
        <v>2570</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468" t="str">
        <f>INDEX('Policy Characteristics'!J:J,MATCH($C333,'Policy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2.5" x14ac:dyDescent="0.35">
      <c r="A334" s="74" t="str">
        <f t="shared" si="88"/>
        <v>Industry</v>
      </c>
      <c r="B334" s="74" t="str">
        <f t="shared" si="84"/>
        <v>Industry Energy Efficiency Standards</v>
      </c>
      <c r="C334" s="74" t="str">
        <f t="shared" si="84"/>
        <v>Percentage Improvement in Eqpt Efficiency Standards above BAU</v>
      </c>
      <c r="D334" s="9" t="s">
        <v>143</v>
      </c>
      <c r="E334" s="53" t="s">
        <v>2563</v>
      </c>
      <c r="F334" s="9" t="s">
        <v>2576</v>
      </c>
      <c r="G334" s="53" t="s">
        <v>2571</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468" t="str">
        <f>INDEX('Policy Characteristics'!J:J,MATCH($C334,'Policy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2.5" x14ac:dyDescent="0.35">
      <c r="A335" s="74" t="str">
        <f t="shared" si="88"/>
        <v>Industry</v>
      </c>
      <c r="B335" s="74" t="str">
        <f t="shared" si="84"/>
        <v>Industry Energy Efficiency Standards</v>
      </c>
      <c r="C335" s="74" t="str">
        <f t="shared" si="84"/>
        <v>Percentage Improvement in Eqpt Efficiency Standards above BAU</v>
      </c>
      <c r="D335" s="9" t="s">
        <v>143</v>
      </c>
      <c r="E335" s="53" t="s">
        <v>2564</v>
      </c>
      <c r="F335" s="9" t="s">
        <v>2576</v>
      </c>
      <c r="G335" s="53" t="s">
        <v>2568</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468" t="str">
        <f>INDEX('Policy Characteristics'!J:J,MATCH($C335,'Policy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2.5" x14ac:dyDescent="0.35">
      <c r="A336" s="74" t="str">
        <f t="shared" si="88"/>
        <v>Industry</v>
      </c>
      <c r="B336" s="74" t="str">
        <f t="shared" si="84"/>
        <v>Industry Energy Efficiency Standards</v>
      </c>
      <c r="C336" s="74" t="str">
        <f t="shared" si="84"/>
        <v>Percentage Improvement in Eqpt Efficiency Standards above BAU</v>
      </c>
      <c r="D336" s="9" t="s">
        <v>143</v>
      </c>
      <c r="E336" s="53" t="s">
        <v>2565</v>
      </c>
      <c r="F336" s="9" t="s">
        <v>2576</v>
      </c>
      <c r="G336" s="53" t="s">
        <v>2569</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468" t="str">
        <f>INDEX('Policy Characteristics'!J:J,MATCH($C336,'Policy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2.5" x14ac:dyDescent="0.35">
      <c r="A337" s="74" t="str">
        <f t="shared" si="88"/>
        <v>Industry</v>
      </c>
      <c r="B337" s="74" t="str">
        <f t="shared" si="84"/>
        <v>Industry Energy Efficiency Standards</v>
      </c>
      <c r="C337" s="74" t="str">
        <f t="shared" si="84"/>
        <v>Percentage Improvement in Eqpt Efficiency Standards above BAU</v>
      </c>
      <c r="D337" s="9" t="s">
        <v>143</v>
      </c>
      <c r="E337" s="53" t="s">
        <v>2566</v>
      </c>
      <c r="F337" s="9" t="s">
        <v>2576</v>
      </c>
      <c r="G337" s="53" t="s">
        <v>2572</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468" t="str">
        <f>INDEX('Policy Characteristics'!J:J,MATCH($C337,'Policy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2.5" x14ac:dyDescent="0.35">
      <c r="A338" s="74" t="str">
        <f t="shared" si="88"/>
        <v>Industry</v>
      </c>
      <c r="B338" s="74" t="str">
        <f t="shared" si="84"/>
        <v>Industry Energy Efficiency Standards</v>
      </c>
      <c r="C338" s="74" t="str">
        <f t="shared" si="84"/>
        <v>Percentage Improvement in Eqpt Efficiency Standards above BAU</v>
      </c>
      <c r="D338" s="9" t="s">
        <v>143</v>
      </c>
      <c r="E338" s="53" t="s">
        <v>2945</v>
      </c>
      <c r="F338" s="9" t="s">
        <v>2576</v>
      </c>
      <c r="G338" s="53" t="s">
        <v>2948</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468" t="str">
        <f>INDEX('Policy Characteristics'!J:J,MATCH($C338,'Policy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2.5" x14ac:dyDescent="0.35">
      <c r="A339" s="74" t="str">
        <f t="shared" si="88"/>
        <v>Industry</v>
      </c>
      <c r="B339" s="74" t="str">
        <f t="shared" si="88"/>
        <v>Industry Energy Efficiency Standards</v>
      </c>
      <c r="C339" s="74" t="str">
        <f t="shared" si="88"/>
        <v>Percentage Improvement in Eqpt Efficiency Standards above BAU</v>
      </c>
      <c r="D339" s="9" t="s">
        <v>143</v>
      </c>
      <c r="E339" s="53" t="s">
        <v>2946</v>
      </c>
      <c r="F339" s="9" t="s">
        <v>2576</v>
      </c>
      <c r="G339" s="53" t="s">
        <v>2950</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468" t="str">
        <f>INDEX('Policy Characteristics'!J:J,MATCH($C339,'Policy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2.5" x14ac:dyDescent="0.35">
      <c r="A340" s="74" t="str">
        <f t="shared" ref="A340:C401" si="90">A$322</f>
        <v>Industry</v>
      </c>
      <c r="B340" s="74" t="str">
        <f t="shared" si="90"/>
        <v>Industry Energy Efficiency Standards</v>
      </c>
      <c r="C340" s="74" t="str">
        <f t="shared" si="90"/>
        <v>Percentage Improvement in Eqpt Efficiency Standards above BAU</v>
      </c>
      <c r="D340" s="9" t="s">
        <v>143</v>
      </c>
      <c r="E340" s="53" t="s">
        <v>2947</v>
      </c>
      <c r="F340" s="9" t="s">
        <v>2576</v>
      </c>
      <c r="G340" s="53" t="s">
        <v>2951</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468" t="str">
        <f>INDEX('Policy Characteristics'!J:J,MATCH($C340,'Policy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2.5" x14ac:dyDescent="0.35">
      <c r="A341" s="74" t="str">
        <f t="shared" si="90"/>
        <v>Industry</v>
      </c>
      <c r="B341" s="74" t="str">
        <f t="shared" si="90"/>
        <v>Industry Energy Efficiency Standards</v>
      </c>
      <c r="C341" s="74" t="str">
        <f t="shared" si="90"/>
        <v>Percentage Improvement in Eqpt Efficiency Standards above BAU</v>
      </c>
      <c r="D341" s="9" t="s">
        <v>143</v>
      </c>
      <c r="E341" s="53" t="s">
        <v>2944</v>
      </c>
      <c r="F341" s="9" t="s">
        <v>2576</v>
      </c>
      <c r="G341" s="53" t="s">
        <v>2949</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468" t="str">
        <f>INDEX('Policy Characteristics'!J:J,MATCH($C341,'Policy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2.5" x14ac:dyDescent="0.35">
      <c r="A342" s="74" t="str">
        <f t="shared" si="90"/>
        <v>Industry</v>
      </c>
      <c r="B342" s="74" t="str">
        <f t="shared" si="90"/>
        <v>Industry Energy Efficiency Standards</v>
      </c>
      <c r="C342" s="74" t="str">
        <f t="shared" si="90"/>
        <v>Percentage Improvement in Eqpt Efficiency Standards above BAU</v>
      </c>
      <c r="D342" s="9" t="s">
        <v>144</v>
      </c>
      <c r="E342" s="53" t="s">
        <v>2561</v>
      </c>
      <c r="F342" s="9" t="s">
        <v>2577</v>
      </c>
      <c r="G342" s="53" t="s">
        <v>2567</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468" t="str">
        <f>INDEX('Policy Characteristics'!J:J,MATCH($C342,'Policy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2.5" x14ac:dyDescent="0.35">
      <c r="A343" s="74" t="str">
        <f t="shared" si="90"/>
        <v>Industry</v>
      </c>
      <c r="B343" s="74" t="str">
        <f t="shared" si="90"/>
        <v>Industry Energy Efficiency Standards</v>
      </c>
      <c r="C343" s="74" t="str">
        <f t="shared" si="90"/>
        <v>Percentage Improvement in Eqpt Efficiency Standards above BAU</v>
      </c>
      <c r="D343" s="9" t="s">
        <v>144</v>
      </c>
      <c r="E343" s="53" t="s">
        <v>2562</v>
      </c>
      <c r="F343" s="9" t="s">
        <v>2577</v>
      </c>
      <c r="G343" s="53" t="s">
        <v>2570</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468" t="str">
        <f>INDEX('Policy Characteristics'!J:J,MATCH($C343,'Policy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2.5" x14ac:dyDescent="0.35">
      <c r="A344" s="74" t="str">
        <f t="shared" si="90"/>
        <v>Industry</v>
      </c>
      <c r="B344" s="74" t="str">
        <f t="shared" si="90"/>
        <v>Industry Energy Efficiency Standards</v>
      </c>
      <c r="C344" s="74" t="str">
        <f t="shared" si="90"/>
        <v>Percentage Improvement in Eqpt Efficiency Standards above BAU</v>
      </c>
      <c r="D344" s="9" t="s">
        <v>144</v>
      </c>
      <c r="E344" s="53" t="s">
        <v>2563</v>
      </c>
      <c r="F344" s="9" t="s">
        <v>2577</v>
      </c>
      <c r="G344" s="53" t="s">
        <v>2571</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468" t="str">
        <f>INDEX('Policy Characteristics'!J:J,MATCH($C344,'Policy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2.5" x14ac:dyDescent="0.35">
      <c r="A345" s="74" t="str">
        <f t="shared" si="90"/>
        <v>Industry</v>
      </c>
      <c r="B345" s="74" t="str">
        <f t="shared" si="90"/>
        <v>Industry Energy Efficiency Standards</v>
      </c>
      <c r="C345" s="74" t="str">
        <f t="shared" si="90"/>
        <v>Percentage Improvement in Eqpt Efficiency Standards above BAU</v>
      </c>
      <c r="D345" s="9" t="s">
        <v>144</v>
      </c>
      <c r="E345" s="53" t="s">
        <v>2564</v>
      </c>
      <c r="F345" s="9" t="s">
        <v>2577</v>
      </c>
      <c r="G345" s="53" t="s">
        <v>2568</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468" t="str">
        <f>INDEX('Policy Characteristics'!J:J,MATCH($C345,'Policy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2.5" x14ac:dyDescent="0.35">
      <c r="A346" s="74" t="str">
        <f t="shared" si="90"/>
        <v>Industry</v>
      </c>
      <c r="B346" s="74" t="str">
        <f t="shared" si="90"/>
        <v>Industry Energy Efficiency Standards</v>
      </c>
      <c r="C346" s="74" t="str">
        <f t="shared" si="90"/>
        <v>Percentage Improvement in Eqpt Efficiency Standards above BAU</v>
      </c>
      <c r="D346" s="9" t="s">
        <v>144</v>
      </c>
      <c r="E346" s="53" t="s">
        <v>2565</v>
      </c>
      <c r="F346" s="9" t="s">
        <v>2577</v>
      </c>
      <c r="G346" s="53" t="s">
        <v>2569</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468" t="str">
        <f>INDEX('Policy Characteristics'!J:J,MATCH($C346,'Policy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2.5" x14ac:dyDescent="0.35">
      <c r="A347" s="74" t="str">
        <f t="shared" si="90"/>
        <v>Industry</v>
      </c>
      <c r="B347" s="74" t="str">
        <f t="shared" si="90"/>
        <v>Industry Energy Efficiency Standards</v>
      </c>
      <c r="C347" s="74" t="str">
        <f t="shared" si="90"/>
        <v>Percentage Improvement in Eqpt Efficiency Standards above BAU</v>
      </c>
      <c r="D347" s="9" t="s">
        <v>144</v>
      </c>
      <c r="E347" s="53" t="s">
        <v>2566</v>
      </c>
      <c r="F347" s="9" t="s">
        <v>2577</v>
      </c>
      <c r="G347" s="53" t="s">
        <v>2572</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468" t="str">
        <f>INDEX('Policy Characteristics'!J:J,MATCH($C347,'Policy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2.5" x14ac:dyDescent="0.35">
      <c r="A348" s="74" t="str">
        <f t="shared" si="90"/>
        <v>Industry</v>
      </c>
      <c r="B348" s="74" t="str">
        <f t="shared" si="90"/>
        <v>Industry Energy Efficiency Standards</v>
      </c>
      <c r="C348" s="74" t="str">
        <f t="shared" si="90"/>
        <v>Percentage Improvement in Eqpt Efficiency Standards above BAU</v>
      </c>
      <c r="D348" s="9" t="s">
        <v>144</v>
      </c>
      <c r="E348" s="53" t="s">
        <v>2945</v>
      </c>
      <c r="F348" s="9" t="s">
        <v>2577</v>
      </c>
      <c r="G348" s="53" t="s">
        <v>2948</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468" t="str">
        <f>INDEX('Policy Characteristics'!J:J,MATCH($C348,'Policy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2.5" x14ac:dyDescent="0.35">
      <c r="A349" s="74" t="str">
        <f t="shared" si="90"/>
        <v>Industry</v>
      </c>
      <c r="B349" s="74" t="str">
        <f t="shared" si="90"/>
        <v>Industry Energy Efficiency Standards</v>
      </c>
      <c r="C349" s="74" t="str">
        <f t="shared" si="90"/>
        <v>Percentage Improvement in Eqpt Efficiency Standards above BAU</v>
      </c>
      <c r="D349" s="9" t="s">
        <v>144</v>
      </c>
      <c r="E349" s="53" t="s">
        <v>2946</v>
      </c>
      <c r="F349" s="9" t="s">
        <v>2577</v>
      </c>
      <c r="G349" s="53" t="s">
        <v>2950</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468" t="str">
        <f>INDEX('Policy Characteristics'!J:J,MATCH($C349,'Policy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2.5" x14ac:dyDescent="0.35">
      <c r="A350" s="74" t="str">
        <f t="shared" si="90"/>
        <v>Industry</v>
      </c>
      <c r="B350" s="74" t="str">
        <f t="shared" si="90"/>
        <v>Industry Energy Efficiency Standards</v>
      </c>
      <c r="C350" s="74" t="str">
        <f t="shared" si="90"/>
        <v>Percentage Improvement in Eqpt Efficiency Standards above BAU</v>
      </c>
      <c r="D350" s="9" t="s">
        <v>144</v>
      </c>
      <c r="E350" s="53" t="s">
        <v>2947</v>
      </c>
      <c r="F350" s="9" t="s">
        <v>2577</v>
      </c>
      <c r="G350" s="53" t="s">
        <v>2951</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468" t="str">
        <f>INDEX('Policy Characteristics'!J:J,MATCH($C350,'Policy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2.5" x14ac:dyDescent="0.35">
      <c r="A351" s="74" t="str">
        <f t="shared" si="90"/>
        <v>Industry</v>
      </c>
      <c r="B351" s="74" t="str">
        <f t="shared" si="90"/>
        <v>Industry Energy Efficiency Standards</v>
      </c>
      <c r="C351" s="74" t="str">
        <f t="shared" si="90"/>
        <v>Percentage Improvement in Eqpt Efficiency Standards above BAU</v>
      </c>
      <c r="D351" s="9" t="s">
        <v>144</v>
      </c>
      <c r="E351" s="53" t="s">
        <v>2944</v>
      </c>
      <c r="F351" s="9" t="s">
        <v>2577</v>
      </c>
      <c r="G351" s="53" t="s">
        <v>2949</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468" t="str">
        <f>INDEX('Policy Characteristics'!J:J,MATCH($C351,'Policy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2.5" x14ac:dyDescent="0.35">
      <c r="A352" s="74" t="str">
        <f t="shared" si="90"/>
        <v>Industry</v>
      </c>
      <c r="B352" s="74" t="str">
        <f t="shared" si="90"/>
        <v>Industry Energy Efficiency Standards</v>
      </c>
      <c r="C352" s="74" t="str">
        <f t="shared" si="90"/>
        <v>Percentage Improvement in Eqpt Efficiency Standards above BAU</v>
      </c>
      <c r="D352" s="9" t="s">
        <v>145</v>
      </c>
      <c r="E352" s="53" t="s">
        <v>2561</v>
      </c>
      <c r="F352" s="9" t="s">
        <v>2578</v>
      </c>
      <c r="G352" s="53" t="s">
        <v>2567</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468" t="str">
        <f>INDEX('Policy Characteristics'!J:J,MATCH($C352,'Policy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2.5" x14ac:dyDescent="0.35">
      <c r="A353" s="74" t="str">
        <f t="shared" si="90"/>
        <v>Industry</v>
      </c>
      <c r="B353" s="74" t="str">
        <f t="shared" si="90"/>
        <v>Industry Energy Efficiency Standards</v>
      </c>
      <c r="C353" s="74" t="str">
        <f t="shared" si="90"/>
        <v>Percentage Improvement in Eqpt Efficiency Standards above BAU</v>
      </c>
      <c r="D353" s="9" t="s">
        <v>145</v>
      </c>
      <c r="E353" s="53" t="s">
        <v>2562</v>
      </c>
      <c r="F353" s="9" t="s">
        <v>2578</v>
      </c>
      <c r="G353" s="53" t="s">
        <v>2570</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468" t="str">
        <f>INDEX('Policy Characteristics'!J:J,MATCH($C353,'Policy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2.5" x14ac:dyDescent="0.35">
      <c r="A354" s="74" t="str">
        <f t="shared" si="90"/>
        <v>Industry</v>
      </c>
      <c r="B354" s="74" t="str">
        <f t="shared" si="90"/>
        <v>Industry Energy Efficiency Standards</v>
      </c>
      <c r="C354" s="74" t="str">
        <f t="shared" si="90"/>
        <v>Percentage Improvement in Eqpt Efficiency Standards above BAU</v>
      </c>
      <c r="D354" s="9" t="s">
        <v>145</v>
      </c>
      <c r="E354" s="53" t="s">
        <v>2563</v>
      </c>
      <c r="F354" s="9" t="s">
        <v>2578</v>
      </c>
      <c r="G354" s="53" t="s">
        <v>2571</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468" t="str">
        <f>INDEX('Policy Characteristics'!J:J,MATCH($C354,'Policy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2.5" x14ac:dyDescent="0.35">
      <c r="A355" s="74" t="str">
        <f t="shared" si="90"/>
        <v>Industry</v>
      </c>
      <c r="B355" s="74" t="str">
        <f t="shared" si="90"/>
        <v>Industry Energy Efficiency Standards</v>
      </c>
      <c r="C355" s="74" t="str">
        <f t="shared" si="90"/>
        <v>Percentage Improvement in Eqpt Efficiency Standards above BAU</v>
      </c>
      <c r="D355" s="9" t="s">
        <v>145</v>
      </c>
      <c r="E355" s="53" t="s">
        <v>2564</v>
      </c>
      <c r="F355" s="9" t="s">
        <v>2578</v>
      </c>
      <c r="G355" s="53" t="s">
        <v>2568</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468" t="str">
        <f>INDEX('Policy Characteristics'!J:J,MATCH($C355,'Policy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2.5" x14ac:dyDescent="0.35">
      <c r="A356" s="74" t="str">
        <f t="shared" si="90"/>
        <v>Industry</v>
      </c>
      <c r="B356" s="74" t="str">
        <f t="shared" si="90"/>
        <v>Industry Energy Efficiency Standards</v>
      </c>
      <c r="C356" s="74" t="str">
        <f t="shared" si="90"/>
        <v>Percentage Improvement in Eqpt Efficiency Standards above BAU</v>
      </c>
      <c r="D356" s="9" t="s">
        <v>145</v>
      </c>
      <c r="E356" s="53" t="s">
        <v>2565</v>
      </c>
      <c r="F356" s="9" t="s">
        <v>2578</v>
      </c>
      <c r="G356" s="53" t="s">
        <v>2569</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468" t="str">
        <f>INDEX('Policy Characteristics'!J:J,MATCH($C356,'Policy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2.5" x14ac:dyDescent="0.35">
      <c r="A357" s="74" t="str">
        <f t="shared" si="90"/>
        <v>Industry</v>
      </c>
      <c r="B357" s="74" t="str">
        <f t="shared" si="90"/>
        <v>Industry Energy Efficiency Standards</v>
      </c>
      <c r="C357" s="74" t="str">
        <f t="shared" si="90"/>
        <v>Percentage Improvement in Eqpt Efficiency Standards above BAU</v>
      </c>
      <c r="D357" s="9" t="s">
        <v>145</v>
      </c>
      <c r="E357" s="53" t="s">
        <v>2566</v>
      </c>
      <c r="F357" s="9" t="s">
        <v>2578</v>
      </c>
      <c r="G357" s="53" t="s">
        <v>2572</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468" t="str">
        <f>INDEX('Policy Characteristics'!J:J,MATCH($C357,'Policy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2.5" x14ac:dyDescent="0.35">
      <c r="A358" s="74" t="str">
        <f t="shared" si="90"/>
        <v>Industry</v>
      </c>
      <c r="B358" s="74" t="str">
        <f t="shared" si="90"/>
        <v>Industry Energy Efficiency Standards</v>
      </c>
      <c r="C358" s="74" t="str">
        <f t="shared" si="90"/>
        <v>Percentage Improvement in Eqpt Efficiency Standards above BAU</v>
      </c>
      <c r="D358" s="9" t="s">
        <v>145</v>
      </c>
      <c r="E358" s="53" t="s">
        <v>2945</v>
      </c>
      <c r="F358" s="9" t="s">
        <v>2578</v>
      </c>
      <c r="G358" s="53" t="s">
        <v>2948</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468" t="str">
        <f>INDEX('Policy Characteristics'!J:J,MATCH($C358,'Policy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2.5" x14ac:dyDescent="0.35">
      <c r="A359" s="74" t="str">
        <f t="shared" si="90"/>
        <v>Industry</v>
      </c>
      <c r="B359" s="74" t="str">
        <f t="shared" si="90"/>
        <v>Industry Energy Efficiency Standards</v>
      </c>
      <c r="C359" s="74" t="str">
        <f t="shared" si="90"/>
        <v>Percentage Improvement in Eqpt Efficiency Standards above BAU</v>
      </c>
      <c r="D359" s="9" t="s">
        <v>145</v>
      </c>
      <c r="E359" s="53" t="s">
        <v>2946</v>
      </c>
      <c r="F359" s="9" t="s">
        <v>2578</v>
      </c>
      <c r="G359" s="53" t="s">
        <v>2950</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468" t="str">
        <f>INDEX('Policy Characteristics'!J:J,MATCH($C359,'Policy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2.5" x14ac:dyDescent="0.35">
      <c r="A360" s="74" t="str">
        <f t="shared" si="90"/>
        <v>Industry</v>
      </c>
      <c r="B360" s="74" t="str">
        <f t="shared" si="90"/>
        <v>Industry Energy Efficiency Standards</v>
      </c>
      <c r="C360" s="74" t="str">
        <f t="shared" si="90"/>
        <v>Percentage Improvement in Eqpt Efficiency Standards above BAU</v>
      </c>
      <c r="D360" s="9" t="s">
        <v>145</v>
      </c>
      <c r="E360" s="53" t="s">
        <v>2947</v>
      </c>
      <c r="F360" s="9" t="s">
        <v>2578</v>
      </c>
      <c r="G360" s="53" t="s">
        <v>2951</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468" t="str">
        <f>INDEX('Policy Characteristics'!J:J,MATCH($C360,'Policy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2.5" x14ac:dyDescent="0.35">
      <c r="A361" s="74" t="str">
        <f t="shared" si="90"/>
        <v>Industry</v>
      </c>
      <c r="B361" s="74" t="str">
        <f t="shared" si="90"/>
        <v>Industry Energy Efficiency Standards</v>
      </c>
      <c r="C361" s="74" t="str">
        <f t="shared" si="90"/>
        <v>Percentage Improvement in Eqpt Efficiency Standards above BAU</v>
      </c>
      <c r="D361" s="9" t="s">
        <v>145</v>
      </c>
      <c r="E361" s="53" t="s">
        <v>2944</v>
      </c>
      <c r="F361" s="9" t="s">
        <v>2578</v>
      </c>
      <c r="G361" s="53" t="s">
        <v>2949</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468" t="str">
        <f>INDEX('Policy Characteristics'!J:J,MATCH($C361,'Policy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2.5" x14ac:dyDescent="0.35">
      <c r="A362" s="74" t="str">
        <f t="shared" si="90"/>
        <v>Industry</v>
      </c>
      <c r="B362" s="74" t="str">
        <f t="shared" si="90"/>
        <v>Industry Energy Efficiency Standards</v>
      </c>
      <c r="C362" s="74" t="str">
        <f t="shared" si="90"/>
        <v>Percentage Improvement in Eqpt Efficiency Standards above BAU</v>
      </c>
      <c r="D362" s="9" t="s">
        <v>2609</v>
      </c>
      <c r="E362" s="53" t="s">
        <v>2561</v>
      </c>
      <c r="F362" s="53" t="s">
        <v>3018</v>
      </c>
      <c r="G362" s="53" t="s">
        <v>2567</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468" t="str">
        <f>INDEX('Policy Characteristics'!J:J,MATCH($C362,'Policy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2.5" x14ac:dyDescent="0.35">
      <c r="A363" s="74" t="str">
        <f t="shared" si="90"/>
        <v>Industry</v>
      </c>
      <c r="B363" s="74" t="str">
        <f t="shared" si="90"/>
        <v>Industry Energy Efficiency Standards</v>
      </c>
      <c r="C363" s="74" t="str">
        <f t="shared" si="90"/>
        <v>Percentage Improvement in Eqpt Efficiency Standards above BAU</v>
      </c>
      <c r="D363" s="9" t="s">
        <v>2609</v>
      </c>
      <c r="E363" s="53" t="s">
        <v>2562</v>
      </c>
      <c r="F363" s="53" t="s">
        <v>3018</v>
      </c>
      <c r="G363" s="53" t="s">
        <v>2570</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468" t="str">
        <f>INDEX('Policy Characteristics'!J:J,MATCH($C363,'Policy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2.5" x14ac:dyDescent="0.35">
      <c r="A364" s="74" t="str">
        <f t="shared" si="90"/>
        <v>Industry</v>
      </c>
      <c r="B364" s="74" t="str">
        <f t="shared" si="90"/>
        <v>Industry Energy Efficiency Standards</v>
      </c>
      <c r="C364" s="74" t="str">
        <f t="shared" si="90"/>
        <v>Percentage Improvement in Eqpt Efficiency Standards above BAU</v>
      </c>
      <c r="D364" s="9" t="s">
        <v>2609</v>
      </c>
      <c r="E364" s="53" t="s">
        <v>2563</v>
      </c>
      <c r="F364" s="53" t="s">
        <v>3018</v>
      </c>
      <c r="G364" s="53" t="s">
        <v>2571</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468" t="str">
        <f>INDEX('Policy Characteristics'!J:J,MATCH($C364,'Policy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2.5" x14ac:dyDescent="0.35">
      <c r="A365" s="74" t="str">
        <f t="shared" si="90"/>
        <v>Industry</v>
      </c>
      <c r="B365" s="74" t="str">
        <f t="shared" si="90"/>
        <v>Industry Energy Efficiency Standards</v>
      </c>
      <c r="C365" s="74" t="str">
        <f t="shared" si="90"/>
        <v>Percentage Improvement in Eqpt Efficiency Standards above BAU</v>
      </c>
      <c r="D365" s="9" t="s">
        <v>2609</v>
      </c>
      <c r="E365" s="53" t="s">
        <v>2564</v>
      </c>
      <c r="F365" s="53" t="s">
        <v>3018</v>
      </c>
      <c r="G365" s="53" t="s">
        <v>2568</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468" t="str">
        <f>INDEX('Policy Characteristics'!J:J,MATCH($C365,'Policy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2.5" x14ac:dyDescent="0.35">
      <c r="A366" s="74" t="str">
        <f t="shared" si="90"/>
        <v>Industry</v>
      </c>
      <c r="B366" s="74" t="str">
        <f t="shared" si="90"/>
        <v>Industry Energy Efficiency Standards</v>
      </c>
      <c r="C366" s="74" t="str">
        <f t="shared" si="90"/>
        <v>Percentage Improvement in Eqpt Efficiency Standards above BAU</v>
      </c>
      <c r="D366" s="9" t="s">
        <v>2609</v>
      </c>
      <c r="E366" s="53" t="s">
        <v>2565</v>
      </c>
      <c r="F366" s="53" t="s">
        <v>3018</v>
      </c>
      <c r="G366" s="53" t="s">
        <v>2569</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468" t="str">
        <f>INDEX('Policy Characteristics'!J:J,MATCH($C366,'Policy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2.5" x14ac:dyDescent="0.35">
      <c r="A367" s="74" t="str">
        <f t="shared" si="90"/>
        <v>Industry</v>
      </c>
      <c r="B367" s="74" t="str">
        <f t="shared" si="90"/>
        <v>Industry Energy Efficiency Standards</v>
      </c>
      <c r="C367" s="74" t="str">
        <f t="shared" si="90"/>
        <v>Percentage Improvement in Eqpt Efficiency Standards above BAU</v>
      </c>
      <c r="D367" s="9" t="s">
        <v>2609</v>
      </c>
      <c r="E367" s="53" t="s">
        <v>2566</v>
      </c>
      <c r="F367" s="53" t="s">
        <v>3018</v>
      </c>
      <c r="G367" s="53" t="s">
        <v>2572</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468" t="str">
        <f>INDEX('Policy Characteristics'!J:J,MATCH($C367,'Policy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2.5" x14ac:dyDescent="0.35">
      <c r="A368" s="74" t="str">
        <f t="shared" si="90"/>
        <v>Industry</v>
      </c>
      <c r="B368" s="74" t="str">
        <f t="shared" si="90"/>
        <v>Industry Energy Efficiency Standards</v>
      </c>
      <c r="C368" s="74" t="str">
        <f t="shared" si="90"/>
        <v>Percentage Improvement in Eqpt Efficiency Standards above BAU</v>
      </c>
      <c r="D368" s="9" t="s">
        <v>2609</v>
      </c>
      <c r="E368" s="53" t="s">
        <v>2945</v>
      </c>
      <c r="F368" s="53" t="s">
        <v>3018</v>
      </c>
      <c r="G368" s="53" t="s">
        <v>2948</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468" t="str">
        <f>INDEX('Policy Characteristics'!J:J,MATCH($C368,'Policy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2.5" x14ac:dyDescent="0.35">
      <c r="A369" s="74" t="str">
        <f t="shared" si="90"/>
        <v>Industry</v>
      </c>
      <c r="B369" s="74" t="str">
        <f t="shared" si="90"/>
        <v>Industry Energy Efficiency Standards</v>
      </c>
      <c r="C369" s="74" t="str">
        <f t="shared" si="90"/>
        <v>Percentage Improvement in Eqpt Efficiency Standards above BAU</v>
      </c>
      <c r="D369" s="9" t="s">
        <v>2609</v>
      </c>
      <c r="E369" s="53" t="s">
        <v>2946</v>
      </c>
      <c r="F369" s="53" t="s">
        <v>3018</v>
      </c>
      <c r="G369" s="53" t="s">
        <v>2950</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468" t="str">
        <f>INDEX('Policy Characteristics'!J:J,MATCH($C369,'Policy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2.5" x14ac:dyDescent="0.35">
      <c r="A370" s="74" t="str">
        <f t="shared" si="90"/>
        <v>Industry</v>
      </c>
      <c r="B370" s="74" t="str">
        <f t="shared" si="90"/>
        <v>Industry Energy Efficiency Standards</v>
      </c>
      <c r="C370" s="74" t="str">
        <f t="shared" si="90"/>
        <v>Percentage Improvement in Eqpt Efficiency Standards above BAU</v>
      </c>
      <c r="D370" s="9" t="s">
        <v>2609</v>
      </c>
      <c r="E370" s="53" t="s">
        <v>2947</v>
      </c>
      <c r="F370" s="53" t="s">
        <v>3018</v>
      </c>
      <c r="G370" s="53" t="s">
        <v>2951</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468" t="str">
        <f>INDEX('Policy Characteristics'!J:J,MATCH($C370,'Policy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2.5" x14ac:dyDescent="0.35">
      <c r="A371" s="74" t="str">
        <f t="shared" si="90"/>
        <v>Industry</v>
      </c>
      <c r="B371" s="74" t="str">
        <f t="shared" si="90"/>
        <v>Industry Energy Efficiency Standards</v>
      </c>
      <c r="C371" s="74" t="str">
        <f t="shared" si="90"/>
        <v>Percentage Improvement in Eqpt Efficiency Standards above BAU</v>
      </c>
      <c r="D371" s="9" t="s">
        <v>2609</v>
      </c>
      <c r="E371" s="53" t="s">
        <v>2944</v>
      </c>
      <c r="F371" s="53" t="s">
        <v>3018</v>
      </c>
      <c r="G371" s="53" t="s">
        <v>2949</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468" t="str">
        <f>INDEX('Policy Characteristics'!J:J,MATCH($C371,'Policy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2.5" x14ac:dyDescent="0.35">
      <c r="A372" s="74" t="str">
        <f t="shared" si="90"/>
        <v>Industry</v>
      </c>
      <c r="B372" s="74" t="str">
        <f t="shared" si="90"/>
        <v>Industry Energy Efficiency Standards</v>
      </c>
      <c r="C372" s="74" t="str">
        <f t="shared" si="90"/>
        <v>Percentage Improvement in Eqpt Efficiency Standards above BAU</v>
      </c>
      <c r="D372" s="9" t="s">
        <v>146</v>
      </c>
      <c r="E372" s="53" t="s">
        <v>2561</v>
      </c>
      <c r="F372" s="9" t="s">
        <v>2608</v>
      </c>
      <c r="G372" s="53" t="s">
        <v>2567</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468" t="str">
        <f>INDEX('Policy Characteristics'!J:J,MATCH($C372,'Policy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2.5" x14ac:dyDescent="0.35">
      <c r="A373" s="74" t="str">
        <f t="shared" si="90"/>
        <v>Industry</v>
      </c>
      <c r="B373" s="74" t="str">
        <f t="shared" si="90"/>
        <v>Industry Energy Efficiency Standards</v>
      </c>
      <c r="C373" s="74" t="str">
        <f t="shared" si="90"/>
        <v>Percentage Improvement in Eqpt Efficiency Standards above BAU</v>
      </c>
      <c r="D373" s="9" t="s">
        <v>146</v>
      </c>
      <c r="E373" s="53" t="s">
        <v>2562</v>
      </c>
      <c r="F373" s="9" t="s">
        <v>2608</v>
      </c>
      <c r="G373" s="53" t="s">
        <v>2570</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468" t="str">
        <f>INDEX('Policy Characteristics'!J:J,MATCH($C373,'Policy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2.5" x14ac:dyDescent="0.35">
      <c r="A374" s="74" t="str">
        <f t="shared" si="90"/>
        <v>Industry</v>
      </c>
      <c r="B374" s="74" t="str">
        <f t="shared" si="90"/>
        <v>Industry Energy Efficiency Standards</v>
      </c>
      <c r="C374" s="74" t="str">
        <f t="shared" si="90"/>
        <v>Percentage Improvement in Eqpt Efficiency Standards above BAU</v>
      </c>
      <c r="D374" s="9" t="s">
        <v>146</v>
      </c>
      <c r="E374" s="53" t="s">
        <v>2563</v>
      </c>
      <c r="F374" s="9" t="s">
        <v>2608</v>
      </c>
      <c r="G374" s="53" t="s">
        <v>2571</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468" t="str">
        <f>INDEX('Policy Characteristics'!J:J,MATCH($C374,'Policy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2.5" x14ac:dyDescent="0.35">
      <c r="A375" s="74" t="str">
        <f t="shared" si="90"/>
        <v>Industry</v>
      </c>
      <c r="B375" s="74" t="str">
        <f t="shared" si="90"/>
        <v>Industry Energy Efficiency Standards</v>
      </c>
      <c r="C375" s="74" t="str">
        <f t="shared" si="90"/>
        <v>Percentage Improvement in Eqpt Efficiency Standards above BAU</v>
      </c>
      <c r="D375" s="9" t="s">
        <v>146</v>
      </c>
      <c r="E375" s="53" t="s">
        <v>2564</v>
      </c>
      <c r="F375" s="9" t="s">
        <v>2608</v>
      </c>
      <c r="G375" s="53" t="s">
        <v>2568</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468" t="str">
        <f>INDEX('Policy Characteristics'!J:J,MATCH($C375,'Policy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2.5" x14ac:dyDescent="0.35">
      <c r="A376" s="74" t="str">
        <f t="shared" si="90"/>
        <v>Industry</v>
      </c>
      <c r="B376" s="74" t="str">
        <f t="shared" si="90"/>
        <v>Industry Energy Efficiency Standards</v>
      </c>
      <c r="C376" s="74" t="str">
        <f t="shared" si="90"/>
        <v>Percentage Improvement in Eqpt Efficiency Standards above BAU</v>
      </c>
      <c r="D376" s="9" t="s">
        <v>146</v>
      </c>
      <c r="E376" s="53" t="s">
        <v>2565</v>
      </c>
      <c r="F376" s="9" t="s">
        <v>2608</v>
      </c>
      <c r="G376" s="53" t="s">
        <v>2569</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468" t="str">
        <f>INDEX('Policy Characteristics'!J:J,MATCH($C376,'Policy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2.5" x14ac:dyDescent="0.35">
      <c r="A377" s="74" t="str">
        <f t="shared" si="90"/>
        <v>Industry</v>
      </c>
      <c r="B377" s="74" t="str">
        <f t="shared" si="90"/>
        <v>Industry Energy Efficiency Standards</v>
      </c>
      <c r="C377" s="74" t="str">
        <f t="shared" si="90"/>
        <v>Percentage Improvement in Eqpt Efficiency Standards above BAU</v>
      </c>
      <c r="D377" s="9" t="s">
        <v>146</v>
      </c>
      <c r="E377" s="53" t="s">
        <v>2566</v>
      </c>
      <c r="F377" s="9" t="s">
        <v>2608</v>
      </c>
      <c r="G377" s="53" t="s">
        <v>2572</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468" t="str">
        <f>INDEX('Policy Characteristics'!J:J,MATCH($C377,'Policy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2.5" x14ac:dyDescent="0.35">
      <c r="A378" s="74" t="str">
        <f t="shared" si="90"/>
        <v>Industry</v>
      </c>
      <c r="B378" s="74" t="str">
        <f t="shared" si="90"/>
        <v>Industry Energy Efficiency Standards</v>
      </c>
      <c r="C378" s="74" t="str">
        <f t="shared" si="90"/>
        <v>Percentage Improvement in Eqpt Efficiency Standards above BAU</v>
      </c>
      <c r="D378" s="9" t="s">
        <v>146</v>
      </c>
      <c r="E378" s="53" t="s">
        <v>2945</v>
      </c>
      <c r="F378" s="9" t="s">
        <v>2608</v>
      </c>
      <c r="G378" s="53" t="s">
        <v>2948</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468" t="str">
        <f>INDEX('Policy Characteristics'!J:J,MATCH($C378,'Policy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2.5" x14ac:dyDescent="0.35">
      <c r="A379" s="74" t="str">
        <f t="shared" si="90"/>
        <v>Industry</v>
      </c>
      <c r="B379" s="74" t="str">
        <f t="shared" si="90"/>
        <v>Industry Energy Efficiency Standards</v>
      </c>
      <c r="C379" s="74" t="str">
        <f t="shared" si="90"/>
        <v>Percentage Improvement in Eqpt Efficiency Standards above BAU</v>
      </c>
      <c r="D379" s="9" t="s">
        <v>146</v>
      </c>
      <c r="E379" s="53" t="s">
        <v>2946</v>
      </c>
      <c r="F379" s="9" t="s">
        <v>2608</v>
      </c>
      <c r="G379" s="53" t="s">
        <v>2950</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468" t="str">
        <f>INDEX('Policy Characteristics'!J:J,MATCH($C379,'Policy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2.5" x14ac:dyDescent="0.35">
      <c r="A380" s="74" t="str">
        <f t="shared" si="90"/>
        <v>Industry</v>
      </c>
      <c r="B380" s="74" t="str">
        <f t="shared" si="90"/>
        <v>Industry Energy Efficiency Standards</v>
      </c>
      <c r="C380" s="74" t="str">
        <f t="shared" si="90"/>
        <v>Percentage Improvement in Eqpt Efficiency Standards above BAU</v>
      </c>
      <c r="D380" s="9" t="s">
        <v>146</v>
      </c>
      <c r="E380" s="53" t="s">
        <v>2947</v>
      </c>
      <c r="F380" s="9" t="s">
        <v>2608</v>
      </c>
      <c r="G380" s="53" t="s">
        <v>2951</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468" t="str">
        <f>INDEX('Policy Characteristics'!J:J,MATCH($C380,'Policy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2.5" x14ac:dyDescent="0.35">
      <c r="A381" s="74" t="str">
        <f t="shared" si="90"/>
        <v>Industry</v>
      </c>
      <c r="B381" s="74" t="str">
        <f t="shared" si="90"/>
        <v>Industry Energy Efficiency Standards</v>
      </c>
      <c r="C381" s="74" t="str">
        <f t="shared" si="90"/>
        <v>Percentage Improvement in Eqpt Efficiency Standards above BAU</v>
      </c>
      <c r="D381" s="9" t="s">
        <v>146</v>
      </c>
      <c r="E381" s="53" t="s">
        <v>2944</v>
      </c>
      <c r="F381" s="9" t="s">
        <v>2608</v>
      </c>
      <c r="G381" s="53" t="s">
        <v>2949</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468" t="str">
        <f>INDEX('Policy Characteristics'!J:J,MATCH($C381,'Policy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2.5" x14ac:dyDescent="0.35">
      <c r="A382" s="74" t="str">
        <f t="shared" si="90"/>
        <v>Industry</v>
      </c>
      <c r="B382" s="74" t="str">
        <f t="shared" si="90"/>
        <v>Industry Energy Efficiency Standards</v>
      </c>
      <c r="C382" s="74" t="str">
        <f t="shared" si="90"/>
        <v>Percentage Improvement in Eqpt Efficiency Standards above BAU</v>
      </c>
      <c r="D382" s="9" t="s">
        <v>147</v>
      </c>
      <c r="E382" s="53" t="s">
        <v>2561</v>
      </c>
      <c r="F382" s="9" t="s">
        <v>149</v>
      </c>
      <c r="G382" s="53" t="s">
        <v>2567</v>
      </c>
      <c r="H382" s="54">
        <v>816</v>
      </c>
      <c r="I382" s="53" t="s">
        <v>46</v>
      </c>
      <c r="J382" s="74" t="str">
        <f t="shared" si="91"/>
        <v>Industry Energy Efficiency Standards</v>
      </c>
      <c r="K382" s="61" t="str">
        <f t="shared" si="91"/>
        <v>indst efficiency standards</v>
      </c>
      <c r="L382" s="61">
        <f t="shared" si="91"/>
        <v>0</v>
      </c>
      <c r="M382" s="61">
        <f t="shared" ref="K382:O401" si="92">M$322</f>
        <v>0.33</v>
      </c>
      <c r="N382" s="61">
        <f t="shared" si="92"/>
        <v>0.01</v>
      </c>
      <c r="O382" s="55" t="str">
        <f t="shared" si="92"/>
        <v>% reduction in energy use</v>
      </c>
      <c r="P382" s="468" t="str">
        <f>INDEX('Policy Characteristics'!J:J,MATCH($C382,'Policy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2.5" x14ac:dyDescent="0.35">
      <c r="A383" s="74" t="str">
        <f t="shared" si="90"/>
        <v>Industry</v>
      </c>
      <c r="B383" s="74" t="str">
        <f t="shared" si="90"/>
        <v>Industry Energy Efficiency Standards</v>
      </c>
      <c r="C383" s="74" t="str">
        <f t="shared" si="90"/>
        <v>Percentage Improvement in Eqpt Efficiency Standards above BAU</v>
      </c>
      <c r="D383" s="9" t="s">
        <v>147</v>
      </c>
      <c r="E383" s="53" t="s">
        <v>2562</v>
      </c>
      <c r="F383" s="9" t="s">
        <v>149</v>
      </c>
      <c r="G383" s="53" t="s">
        <v>2570</v>
      </c>
      <c r="H383" s="54">
        <v>817</v>
      </c>
      <c r="I383" s="53" t="s">
        <v>47</v>
      </c>
      <c r="J383" s="74" t="str">
        <f t="shared" ref="J383:J401" si="93">J$322</f>
        <v>Industry Energy Efficiency Standards</v>
      </c>
      <c r="K383" s="61" t="str">
        <f t="shared" si="92"/>
        <v>indst efficiency standards</v>
      </c>
      <c r="L383" s="61">
        <f t="shared" si="92"/>
        <v>0</v>
      </c>
      <c r="M383" s="61">
        <f t="shared" si="92"/>
        <v>0.33</v>
      </c>
      <c r="N383" s="61">
        <f t="shared" si="92"/>
        <v>0.01</v>
      </c>
      <c r="O383" s="55" t="str">
        <f t="shared" si="92"/>
        <v>% reduction in energy use</v>
      </c>
      <c r="P383" s="468" t="str">
        <f>INDEX('Policy Characteristics'!J:J,MATCH($C383,'Policy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2.5" x14ac:dyDescent="0.35">
      <c r="A384" s="74" t="str">
        <f t="shared" si="90"/>
        <v>Industry</v>
      </c>
      <c r="B384" s="74" t="str">
        <f t="shared" si="90"/>
        <v>Industry Energy Efficiency Standards</v>
      </c>
      <c r="C384" s="74" t="str">
        <f t="shared" si="90"/>
        <v>Percentage Improvement in Eqpt Efficiency Standards above BAU</v>
      </c>
      <c r="D384" s="9" t="s">
        <v>147</v>
      </c>
      <c r="E384" s="53" t="s">
        <v>2563</v>
      </c>
      <c r="F384" s="9" t="s">
        <v>149</v>
      </c>
      <c r="G384" s="53" t="s">
        <v>2571</v>
      </c>
      <c r="H384" s="54">
        <v>818</v>
      </c>
      <c r="I384" s="53" t="s">
        <v>46</v>
      </c>
      <c r="J384" s="74" t="str">
        <f t="shared" si="93"/>
        <v>Industry Energy Efficiency Standards</v>
      </c>
      <c r="K384" s="61" t="str">
        <f t="shared" si="92"/>
        <v>indst efficiency standards</v>
      </c>
      <c r="L384" s="61">
        <f t="shared" si="92"/>
        <v>0</v>
      </c>
      <c r="M384" s="61">
        <f t="shared" si="92"/>
        <v>0.33</v>
      </c>
      <c r="N384" s="61">
        <f t="shared" si="92"/>
        <v>0.01</v>
      </c>
      <c r="O384" s="55" t="str">
        <f t="shared" si="92"/>
        <v>% reduction in energy use</v>
      </c>
      <c r="P384" s="468" t="str">
        <f>INDEX('Policy Characteristics'!J:J,MATCH($C384,'Policy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2.5" x14ac:dyDescent="0.35">
      <c r="A385" s="74" t="str">
        <f t="shared" si="90"/>
        <v>Industry</v>
      </c>
      <c r="B385" s="74" t="str">
        <f t="shared" si="90"/>
        <v>Industry Energy Efficiency Standards</v>
      </c>
      <c r="C385" s="74" t="str">
        <f t="shared" si="90"/>
        <v>Percentage Improvement in Eqpt Efficiency Standards above BAU</v>
      </c>
      <c r="D385" s="9" t="s">
        <v>147</v>
      </c>
      <c r="E385" s="53" t="s">
        <v>2564</v>
      </c>
      <c r="F385" s="9" t="s">
        <v>149</v>
      </c>
      <c r="G385" s="53" t="s">
        <v>2568</v>
      </c>
      <c r="H385" s="54">
        <v>819</v>
      </c>
      <c r="I385" s="53" t="s">
        <v>47</v>
      </c>
      <c r="J385" s="74" t="str">
        <f t="shared" si="93"/>
        <v>Industry Energy Efficiency Standards</v>
      </c>
      <c r="K385" s="61" t="str">
        <f t="shared" si="92"/>
        <v>indst efficiency standards</v>
      </c>
      <c r="L385" s="61">
        <f t="shared" si="92"/>
        <v>0</v>
      </c>
      <c r="M385" s="61">
        <f t="shared" si="92"/>
        <v>0.33</v>
      </c>
      <c r="N385" s="61">
        <f t="shared" si="92"/>
        <v>0.01</v>
      </c>
      <c r="O385" s="55" t="str">
        <f t="shared" si="92"/>
        <v>% reduction in energy use</v>
      </c>
      <c r="P385" s="468" t="str">
        <f>INDEX('Policy Characteristics'!J:J,MATCH($C385,'Policy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2.5" x14ac:dyDescent="0.35">
      <c r="A386" s="74" t="str">
        <f t="shared" si="90"/>
        <v>Industry</v>
      </c>
      <c r="B386" s="74" t="str">
        <f t="shared" si="90"/>
        <v>Industry Energy Efficiency Standards</v>
      </c>
      <c r="C386" s="74" t="str">
        <f t="shared" si="90"/>
        <v>Percentage Improvement in Eqpt Efficiency Standards above BAU</v>
      </c>
      <c r="D386" s="9" t="s">
        <v>147</v>
      </c>
      <c r="E386" s="53" t="s">
        <v>2565</v>
      </c>
      <c r="F386" s="9" t="s">
        <v>149</v>
      </c>
      <c r="G386" s="53" t="s">
        <v>2569</v>
      </c>
      <c r="H386" s="54">
        <v>820</v>
      </c>
      <c r="I386" s="53" t="s">
        <v>46</v>
      </c>
      <c r="J386" s="74" t="str">
        <f t="shared" si="93"/>
        <v>Industry Energy Efficiency Standards</v>
      </c>
      <c r="K386" s="61" t="str">
        <f t="shared" si="92"/>
        <v>indst efficiency standards</v>
      </c>
      <c r="L386" s="61">
        <f t="shared" si="92"/>
        <v>0</v>
      </c>
      <c r="M386" s="61">
        <f t="shared" si="92"/>
        <v>0.33</v>
      </c>
      <c r="N386" s="61">
        <f t="shared" si="92"/>
        <v>0.01</v>
      </c>
      <c r="O386" s="55" t="str">
        <f t="shared" si="92"/>
        <v>% reduction in energy use</v>
      </c>
      <c r="P386" s="468" t="str">
        <f>INDEX('Policy Characteristics'!J:J,MATCH($C386,'Policy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2.5" x14ac:dyDescent="0.35">
      <c r="A387" s="74" t="str">
        <f t="shared" si="90"/>
        <v>Industry</v>
      </c>
      <c r="B387" s="74" t="str">
        <f t="shared" si="90"/>
        <v>Industry Energy Efficiency Standards</v>
      </c>
      <c r="C387" s="74" t="str">
        <f t="shared" si="90"/>
        <v>Percentage Improvement in Eqpt Efficiency Standards above BAU</v>
      </c>
      <c r="D387" s="9" t="s">
        <v>147</v>
      </c>
      <c r="E387" s="53" t="s">
        <v>2566</v>
      </c>
      <c r="F387" s="9" t="s">
        <v>149</v>
      </c>
      <c r="G387" s="53" t="s">
        <v>2572</v>
      </c>
      <c r="H387" s="54">
        <v>821</v>
      </c>
      <c r="I387" s="53" t="s">
        <v>47</v>
      </c>
      <c r="J387" s="74" t="str">
        <f t="shared" si="93"/>
        <v>Industry Energy Efficiency Standards</v>
      </c>
      <c r="K387" s="61" t="str">
        <f t="shared" si="92"/>
        <v>indst efficiency standards</v>
      </c>
      <c r="L387" s="61">
        <f t="shared" si="92"/>
        <v>0</v>
      </c>
      <c r="M387" s="61">
        <f t="shared" si="92"/>
        <v>0.33</v>
      </c>
      <c r="N387" s="61">
        <f t="shared" si="92"/>
        <v>0.01</v>
      </c>
      <c r="O387" s="55" t="str">
        <f t="shared" si="92"/>
        <v>% reduction in energy use</v>
      </c>
      <c r="P387" s="468" t="str">
        <f>INDEX('Policy Characteristics'!J:J,MATCH($C387,'Policy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2.5" x14ac:dyDescent="0.35">
      <c r="A388" s="74" t="str">
        <f t="shared" si="90"/>
        <v>Industry</v>
      </c>
      <c r="B388" s="74" t="str">
        <f t="shared" si="90"/>
        <v>Industry Energy Efficiency Standards</v>
      </c>
      <c r="C388" s="74" t="str">
        <f t="shared" si="90"/>
        <v>Percentage Improvement in Eqpt Efficiency Standards above BAU</v>
      </c>
      <c r="D388" s="9" t="s">
        <v>147</v>
      </c>
      <c r="E388" s="53" t="s">
        <v>2945</v>
      </c>
      <c r="F388" s="9" t="s">
        <v>149</v>
      </c>
      <c r="G388" s="53" t="s">
        <v>2948</v>
      </c>
      <c r="H388" s="54">
        <v>822</v>
      </c>
      <c r="I388" s="53" t="s">
        <v>47</v>
      </c>
      <c r="J388" s="74" t="str">
        <f t="shared" si="93"/>
        <v>Industry Energy Efficiency Standards</v>
      </c>
      <c r="K388" s="61" t="str">
        <f t="shared" si="92"/>
        <v>indst efficiency standards</v>
      </c>
      <c r="L388" s="61">
        <f t="shared" si="92"/>
        <v>0</v>
      </c>
      <c r="M388" s="61">
        <f t="shared" si="92"/>
        <v>0.33</v>
      </c>
      <c r="N388" s="61">
        <f t="shared" si="92"/>
        <v>0.01</v>
      </c>
      <c r="O388" s="55" t="str">
        <f t="shared" si="92"/>
        <v>% reduction in energy use</v>
      </c>
      <c r="P388" s="468" t="str">
        <f>INDEX('Policy Characteristics'!J:J,MATCH($C388,'Policy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2.5" x14ac:dyDescent="0.35">
      <c r="A389" s="74" t="str">
        <f t="shared" si="90"/>
        <v>Industry</v>
      </c>
      <c r="B389" s="74" t="str">
        <f t="shared" si="90"/>
        <v>Industry Energy Efficiency Standards</v>
      </c>
      <c r="C389" s="74" t="str">
        <f t="shared" si="90"/>
        <v>Percentage Improvement in Eqpt Efficiency Standards above BAU</v>
      </c>
      <c r="D389" s="9" t="s">
        <v>147</v>
      </c>
      <c r="E389" s="53" t="s">
        <v>2946</v>
      </c>
      <c r="F389" s="9" t="s">
        <v>149</v>
      </c>
      <c r="G389" s="53" t="s">
        <v>2950</v>
      </c>
      <c r="H389" s="54">
        <v>823</v>
      </c>
      <c r="I389" s="53" t="s">
        <v>46</v>
      </c>
      <c r="J389" s="74" t="str">
        <f t="shared" si="93"/>
        <v>Industry Energy Efficiency Standards</v>
      </c>
      <c r="K389" s="61" t="str">
        <f t="shared" si="92"/>
        <v>indst efficiency standards</v>
      </c>
      <c r="L389" s="61">
        <f t="shared" si="92"/>
        <v>0</v>
      </c>
      <c r="M389" s="61">
        <f t="shared" si="92"/>
        <v>0.33</v>
      </c>
      <c r="N389" s="61">
        <f t="shared" si="92"/>
        <v>0.01</v>
      </c>
      <c r="O389" s="55" t="str">
        <f t="shared" si="92"/>
        <v>% reduction in energy use</v>
      </c>
      <c r="P389" s="468" t="str">
        <f>INDEX('Policy Characteristics'!J:J,MATCH($C389,'Policy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2.5" x14ac:dyDescent="0.35">
      <c r="A390" s="74" t="str">
        <f t="shared" si="90"/>
        <v>Industry</v>
      </c>
      <c r="B390" s="74" t="str">
        <f t="shared" si="90"/>
        <v>Industry Energy Efficiency Standards</v>
      </c>
      <c r="C390" s="74" t="str">
        <f t="shared" si="90"/>
        <v>Percentage Improvement in Eqpt Efficiency Standards above BAU</v>
      </c>
      <c r="D390" s="9" t="s">
        <v>147</v>
      </c>
      <c r="E390" s="53" t="s">
        <v>2947</v>
      </c>
      <c r="F390" s="9" t="s">
        <v>149</v>
      </c>
      <c r="G390" s="53" t="s">
        <v>2951</v>
      </c>
      <c r="H390" s="54">
        <v>824</v>
      </c>
      <c r="I390" s="53" t="s">
        <v>46</v>
      </c>
      <c r="J390" s="74" t="str">
        <f t="shared" si="93"/>
        <v>Industry Energy Efficiency Standards</v>
      </c>
      <c r="K390" s="61" t="str">
        <f t="shared" si="92"/>
        <v>indst efficiency standards</v>
      </c>
      <c r="L390" s="61">
        <f t="shared" si="92"/>
        <v>0</v>
      </c>
      <c r="M390" s="61">
        <f t="shared" si="92"/>
        <v>0.33</v>
      </c>
      <c r="N390" s="61">
        <f t="shared" si="92"/>
        <v>0.01</v>
      </c>
      <c r="O390" s="55" t="str">
        <f t="shared" si="92"/>
        <v>% reduction in energy use</v>
      </c>
      <c r="P390" s="468" t="str">
        <f>INDEX('Policy Characteristics'!J:J,MATCH($C390,'Policy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2.5" x14ac:dyDescent="0.35">
      <c r="A391" s="74" t="str">
        <f t="shared" si="90"/>
        <v>Industry</v>
      </c>
      <c r="B391" s="74" t="str">
        <f t="shared" si="90"/>
        <v>Industry Energy Efficiency Standards</v>
      </c>
      <c r="C391" s="74" t="str">
        <f t="shared" si="90"/>
        <v>Percentage Improvement in Eqpt Efficiency Standards above BAU</v>
      </c>
      <c r="D391" s="9" t="s">
        <v>147</v>
      </c>
      <c r="E391" s="53" t="s">
        <v>2944</v>
      </c>
      <c r="F391" s="9" t="s">
        <v>149</v>
      </c>
      <c r="G391" s="53" t="s">
        <v>2949</v>
      </c>
      <c r="H391" s="54">
        <v>825</v>
      </c>
      <c r="I391" s="53" t="s">
        <v>47</v>
      </c>
      <c r="J391" s="74" t="str">
        <f t="shared" si="93"/>
        <v>Industry Energy Efficiency Standards</v>
      </c>
      <c r="K391" s="61" t="str">
        <f t="shared" si="92"/>
        <v>indst efficiency standards</v>
      </c>
      <c r="L391" s="61">
        <f t="shared" si="92"/>
        <v>0</v>
      </c>
      <c r="M391" s="61">
        <f t="shared" si="92"/>
        <v>0.33</v>
      </c>
      <c r="N391" s="61">
        <f t="shared" si="92"/>
        <v>0.01</v>
      </c>
      <c r="O391" s="55" t="str">
        <f t="shared" si="92"/>
        <v>% reduction in energy use</v>
      </c>
      <c r="P391" s="468" t="str">
        <f>INDEX('Policy Characteristics'!J:J,MATCH($C391,'Policy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2.5" x14ac:dyDescent="0.35">
      <c r="A392" s="74" t="str">
        <f t="shared" si="90"/>
        <v>Industry</v>
      </c>
      <c r="B392" s="74" t="str">
        <f t="shared" si="90"/>
        <v>Industry Energy Efficiency Standards</v>
      </c>
      <c r="C392" s="74" t="str">
        <f t="shared" si="90"/>
        <v>Percentage Improvement in Eqpt Efficiency Standards above BAU</v>
      </c>
      <c r="D392" s="9" t="s">
        <v>148</v>
      </c>
      <c r="E392" s="53" t="s">
        <v>2561</v>
      </c>
      <c r="F392" s="9" t="s">
        <v>150</v>
      </c>
      <c r="G392" s="53" t="s">
        <v>2567</v>
      </c>
      <c r="H392" s="54">
        <v>826</v>
      </c>
      <c r="I392" s="53" t="s">
        <v>46</v>
      </c>
      <c r="J392" s="74" t="str">
        <f t="shared" si="93"/>
        <v>Industry Energy Efficiency Standards</v>
      </c>
      <c r="K392" s="61" t="str">
        <f t="shared" si="92"/>
        <v>indst efficiency standards</v>
      </c>
      <c r="L392" s="61">
        <f t="shared" si="92"/>
        <v>0</v>
      </c>
      <c r="M392" s="61">
        <f t="shared" si="92"/>
        <v>0.33</v>
      </c>
      <c r="N392" s="61">
        <f t="shared" si="92"/>
        <v>0.01</v>
      </c>
      <c r="O392" s="55" t="str">
        <f t="shared" si="92"/>
        <v>% reduction in energy use</v>
      </c>
      <c r="P392" s="468" t="str">
        <f>INDEX('Policy Characteristics'!J:J,MATCH($C392,'Policy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2.5" x14ac:dyDescent="0.35">
      <c r="A393" s="74" t="str">
        <f t="shared" si="90"/>
        <v>Industry</v>
      </c>
      <c r="B393" s="74" t="str">
        <f t="shared" si="90"/>
        <v>Industry Energy Efficiency Standards</v>
      </c>
      <c r="C393" s="74" t="str">
        <f t="shared" si="90"/>
        <v>Percentage Improvement in Eqpt Efficiency Standards above BAU</v>
      </c>
      <c r="D393" s="9" t="s">
        <v>148</v>
      </c>
      <c r="E393" s="53" t="s">
        <v>2562</v>
      </c>
      <c r="F393" s="9" t="s">
        <v>150</v>
      </c>
      <c r="G393" s="53" t="s">
        <v>2570</v>
      </c>
      <c r="H393" s="54">
        <v>827</v>
      </c>
      <c r="I393" s="53" t="s">
        <v>46</v>
      </c>
      <c r="J393" s="74" t="str">
        <f t="shared" si="93"/>
        <v>Industry Energy Efficiency Standards</v>
      </c>
      <c r="K393" s="61" t="str">
        <f t="shared" si="92"/>
        <v>indst efficiency standards</v>
      </c>
      <c r="L393" s="61">
        <f t="shared" si="92"/>
        <v>0</v>
      </c>
      <c r="M393" s="61">
        <f t="shared" si="92"/>
        <v>0.33</v>
      </c>
      <c r="N393" s="61">
        <f t="shared" si="92"/>
        <v>0.01</v>
      </c>
      <c r="O393" s="55" t="str">
        <f t="shared" si="92"/>
        <v>% reduction in energy use</v>
      </c>
      <c r="P393" s="468" t="str">
        <f>INDEX('Policy Characteristics'!J:J,MATCH($C393,'Policy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2.5" x14ac:dyDescent="0.35">
      <c r="A394" s="74" t="str">
        <f t="shared" si="90"/>
        <v>Industry</v>
      </c>
      <c r="B394" s="74" t="str">
        <f t="shared" si="90"/>
        <v>Industry Energy Efficiency Standards</v>
      </c>
      <c r="C394" s="74" t="str">
        <f t="shared" si="90"/>
        <v>Percentage Improvement in Eqpt Efficiency Standards above BAU</v>
      </c>
      <c r="D394" s="9" t="s">
        <v>148</v>
      </c>
      <c r="E394" s="53" t="s">
        <v>2563</v>
      </c>
      <c r="F394" s="9" t="s">
        <v>150</v>
      </c>
      <c r="G394" s="53" t="s">
        <v>2571</v>
      </c>
      <c r="H394" s="54">
        <v>828</v>
      </c>
      <c r="I394" s="53" t="s">
        <v>46</v>
      </c>
      <c r="J394" s="74" t="str">
        <f t="shared" si="93"/>
        <v>Industry Energy Efficiency Standards</v>
      </c>
      <c r="K394" s="61" t="str">
        <f t="shared" si="92"/>
        <v>indst efficiency standards</v>
      </c>
      <c r="L394" s="61">
        <f t="shared" si="92"/>
        <v>0</v>
      </c>
      <c r="M394" s="61">
        <f t="shared" si="92"/>
        <v>0.33</v>
      </c>
      <c r="N394" s="61">
        <f t="shared" si="92"/>
        <v>0.01</v>
      </c>
      <c r="O394" s="55" t="str">
        <f t="shared" si="92"/>
        <v>% reduction in energy use</v>
      </c>
      <c r="P394" s="468" t="str">
        <f>INDEX('Policy Characteristics'!J:J,MATCH($C394,'Policy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2.5" x14ac:dyDescent="0.35">
      <c r="A395" s="74" t="str">
        <f t="shared" si="90"/>
        <v>Industry</v>
      </c>
      <c r="B395" s="74" t="str">
        <f t="shared" si="90"/>
        <v>Industry Energy Efficiency Standards</v>
      </c>
      <c r="C395" s="74" t="str">
        <f t="shared" si="90"/>
        <v>Percentage Improvement in Eqpt Efficiency Standards above BAU</v>
      </c>
      <c r="D395" s="9" t="s">
        <v>148</v>
      </c>
      <c r="E395" s="53" t="s">
        <v>2564</v>
      </c>
      <c r="F395" s="9" t="s">
        <v>150</v>
      </c>
      <c r="G395" s="53" t="s">
        <v>2568</v>
      </c>
      <c r="H395" s="54">
        <v>829</v>
      </c>
      <c r="I395" s="53" t="s">
        <v>47</v>
      </c>
      <c r="J395" s="74" t="str">
        <f t="shared" si="93"/>
        <v>Industry Energy Efficiency Standards</v>
      </c>
      <c r="K395" s="61" t="str">
        <f t="shared" si="92"/>
        <v>indst efficiency standards</v>
      </c>
      <c r="L395" s="61">
        <f t="shared" si="92"/>
        <v>0</v>
      </c>
      <c r="M395" s="61">
        <f t="shared" si="92"/>
        <v>0.33</v>
      </c>
      <c r="N395" s="61">
        <f t="shared" si="92"/>
        <v>0.01</v>
      </c>
      <c r="O395" s="55" t="str">
        <f t="shared" si="92"/>
        <v>% reduction in energy use</v>
      </c>
      <c r="P395" s="468" t="str">
        <f>INDEX('Policy Characteristics'!J:J,MATCH($C395,'Policy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2.5" x14ac:dyDescent="0.35">
      <c r="A396" s="74" t="str">
        <f t="shared" si="90"/>
        <v>Industry</v>
      </c>
      <c r="B396" s="74" t="str">
        <f t="shared" si="90"/>
        <v>Industry Energy Efficiency Standards</v>
      </c>
      <c r="C396" s="74" t="str">
        <f t="shared" si="90"/>
        <v>Percentage Improvement in Eqpt Efficiency Standards above BAU</v>
      </c>
      <c r="D396" s="9" t="s">
        <v>148</v>
      </c>
      <c r="E396" s="53" t="s">
        <v>2565</v>
      </c>
      <c r="F396" s="9" t="s">
        <v>150</v>
      </c>
      <c r="G396" s="53" t="s">
        <v>2569</v>
      </c>
      <c r="H396" s="54">
        <v>830</v>
      </c>
      <c r="I396" s="53" t="s">
        <v>46</v>
      </c>
      <c r="J396" s="74" t="str">
        <f t="shared" si="93"/>
        <v>Industry Energy Efficiency Standards</v>
      </c>
      <c r="K396" s="61" t="str">
        <f t="shared" si="92"/>
        <v>indst efficiency standards</v>
      </c>
      <c r="L396" s="61">
        <f t="shared" si="92"/>
        <v>0</v>
      </c>
      <c r="M396" s="61">
        <f t="shared" si="92"/>
        <v>0.33</v>
      </c>
      <c r="N396" s="61">
        <f t="shared" si="92"/>
        <v>0.01</v>
      </c>
      <c r="O396" s="55" t="str">
        <f t="shared" si="92"/>
        <v>% reduction in energy use</v>
      </c>
      <c r="P396" s="468" t="str">
        <f>INDEX('Policy Characteristics'!J:J,MATCH($C396,'Policy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2.5" x14ac:dyDescent="0.35">
      <c r="A397" s="74" t="str">
        <f t="shared" si="90"/>
        <v>Industry</v>
      </c>
      <c r="B397" s="74" t="str">
        <f t="shared" si="90"/>
        <v>Industry Energy Efficiency Standards</v>
      </c>
      <c r="C397" s="74" t="str">
        <f t="shared" si="90"/>
        <v>Percentage Improvement in Eqpt Efficiency Standards above BAU</v>
      </c>
      <c r="D397" s="9" t="s">
        <v>148</v>
      </c>
      <c r="E397" s="53" t="s">
        <v>2566</v>
      </c>
      <c r="F397" s="9" t="s">
        <v>150</v>
      </c>
      <c r="G397" s="53" t="s">
        <v>2572</v>
      </c>
      <c r="H397" s="54">
        <v>831</v>
      </c>
      <c r="I397" s="53" t="s">
        <v>47</v>
      </c>
      <c r="J397" s="74" t="str">
        <f t="shared" si="93"/>
        <v>Industry Energy Efficiency Standards</v>
      </c>
      <c r="K397" s="61" t="str">
        <f t="shared" si="92"/>
        <v>indst efficiency standards</v>
      </c>
      <c r="L397" s="61">
        <f t="shared" si="92"/>
        <v>0</v>
      </c>
      <c r="M397" s="61">
        <f t="shared" si="92"/>
        <v>0.33</v>
      </c>
      <c r="N397" s="61">
        <f t="shared" si="92"/>
        <v>0.01</v>
      </c>
      <c r="O397" s="55" t="str">
        <f t="shared" si="92"/>
        <v>% reduction in energy use</v>
      </c>
      <c r="P397" s="468" t="str">
        <f>INDEX('Policy Characteristics'!J:J,MATCH($C397,'Policy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2.5" x14ac:dyDescent="0.35">
      <c r="A398" s="74" t="str">
        <f t="shared" si="90"/>
        <v>Industry</v>
      </c>
      <c r="B398" s="74" t="str">
        <f t="shared" si="90"/>
        <v>Industry Energy Efficiency Standards</v>
      </c>
      <c r="C398" s="74" t="str">
        <f t="shared" si="90"/>
        <v>Percentage Improvement in Eqpt Efficiency Standards above BAU</v>
      </c>
      <c r="D398" s="9" t="s">
        <v>148</v>
      </c>
      <c r="E398" s="53" t="s">
        <v>2945</v>
      </c>
      <c r="F398" s="9" t="s">
        <v>150</v>
      </c>
      <c r="G398" s="53" t="s">
        <v>2948</v>
      </c>
      <c r="H398" s="54">
        <v>832</v>
      </c>
      <c r="I398" s="53" t="s">
        <v>47</v>
      </c>
      <c r="J398" s="74" t="str">
        <f t="shared" si="93"/>
        <v>Industry Energy Efficiency Standards</v>
      </c>
      <c r="K398" s="61" t="str">
        <f t="shared" si="92"/>
        <v>indst efficiency standards</v>
      </c>
      <c r="L398" s="61">
        <f t="shared" si="92"/>
        <v>0</v>
      </c>
      <c r="M398" s="61">
        <f t="shared" si="92"/>
        <v>0.33</v>
      </c>
      <c r="N398" s="61">
        <f t="shared" si="92"/>
        <v>0.01</v>
      </c>
      <c r="O398" s="55" t="str">
        <f t="shared" si="92"/>
        <v>% reduction in energy use</v>
      </c>
      <c r="P398" s="468" t="str">
        <f>INDEX('Policy Characteristics'!J:J,MATCH($C398,'Policy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2.5" x14ac:dyDescent="0.35">
      <c r="A399" s="74" t="str">
        <f t="shared" si="90"/>
        <v>Industry</v>
      </c>
      <c r="B399" s="74" t="str">
        <f t="shared" si="90"/>
        <v>Industry Energy Efficiency Standards</v>
      </c>
      <c r="C399" s="74" t="str">
        <f t="shared" si="90"/>
        <v>Percentage Improvement in Eqpt Efficiency Standards above BAU</v>
      </c>
      <c r="D399" s="9" t="s">
        <v>148</v>
      </c>
      <c r="E399" s="53" t="s">
        <v>2946</v>
      </c>
      <c r="F399" s="9" t="s">
        <v>150</v>
      </c>
      <c r="G399" s="53" t="s">
        <v>2950</v>
      </c>
      <c r="H399" s="54">
        <v>833</v>
      </c>
      <c r="I399" s="53" t="s">
        <v>46</v>
      </c>
      <c r="J399" s="74" t="str">
        <f t="shared" si="93"/>
        <v>Industry Energy Efficiency Standards</v>
      </c>
      <c r="K399" s="61" t="str">
        <f t="shared" si="92"/>
        <v>indst efficiency standards</v>
      </c>
      <c r="L399" s="61">
        <f t="shared" si="92"/>
        <v>0</v>
      </c>
      <c r="M399" s="61">
        <f t="shared" si="92"/>
        <v>0.33</v>
      </c>
      <c r="N399" s="61">
        <f t="shared" si="92"/>
        <v>0.01</v>
      </c>
      <c r="O399" s="55" t="str">
        <f t="shared" si="92"/>
        <v>% reduction in energy use</v>
      </c>
      <c r="P399" s="468" t="str">
        <f>INDEX('Policy Characteristics'!J:J,MATCH($C399,'Policy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2.5" x14ac:dyDescent="0.35">
      <c r="A400" s="74" t="str">
        <f t="shared" si="90"/>
        <v>Industry</v>
      </c>
      <c r="B400" s="74" t="str">
        <f t="shared" si="90"/>
        <v>Industry Energy Efficiency Standards</v>
      </c>
      <c r="C400" s="74" t="str">
        <f t="shared" si="90"/>
        <v>Percentage Improvement in Eqpt Efficiency Standards above BAU</v>
      </c>
      <c r="D400" s="9" t="s">
        <v>148</v>
      </c>
      <c r="E400" s="53" t="s">
        <v>2947</v>
      </c>
      <c r="F400" s="9" t="s">
        <v>150</v>
      </c>
      <c r="G400" s="53" t="s">
        <v>2951</v>
      </c>
      <c r="H400" s="54">
        <v>834</v>
      </c>
      <c r="I400" s="53" t="s">
        <v>46</v>
      </c>
      <c r="J400" s="74" t="str">
        <f t="shared" si="93"/>
        <v>Industry Energy Efficiency Standards</v>
      </c>
      <c r="K400" s="61" t="str">
        <f t="shared" si="92"/>
        <v>indst efficiency standards</v>
      </c>
      <c r="L400" s="61">
        <f t="shared" si="92"/>
        <v>0</v>
      </c>
      <c r="M400" s="61">
        <f t="shared" si="92"/>
        <v>0.33</v>
      </c>
      <c r="N400" s="61">
        <f t="shared" si="92"/>
        <v>0.01</v>
      </c>
      <c r="O400" s="55" t="str">
        <f t="shared" si="92"/>
        <v>% reduction in energy use</v>
      </c>
      <c r="P400" s="468" t="str">
        <f>INDEX('Policy Characteristics'!J:J,MATCH($C400,'Policy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2.5" x14ac:dyDescent="0.35">
      <c r="A401" s="74" t="str">
        <f t="shared" si="90"/>
        <v>Industry</v>
      </c>
      <c r="B401" s="74" t="str">
        <f t="shared" si="90"/>
        <v>Industry Energy Efficiency Standards</v>
      </c>
      <c r="C401" s="74" t="str">
        <f t="shared" si="90"/>
        <v>Percentage Improvement in Eqpt Efficiency Standards above BAU</v>
      </c>
      <c r="D401" s="9" t="s">
        <v>148</v>
      </c>
      <c r="E401" s="53" t="s">
        <v>2944</v>
      </c>
      <c r="F401" s="9" t="s">
        <v>150</v>
      </c>
      <c r="G401" s="53" t="s">
        <v>2949</v>
      </c>
      <c r="H401" s="54">
        <v>835</v>
      </c>
      <c r="I401" s="53" t="s">
        <v>47</v>
      </c>
      <c r="J401" s="74" t="str">
        <f t="shared" si="93"/>
        <v>Industry Energy Efficiency Standards</v>
      </c>
      <c r="K401" s="61" t="str">
        <f t="shared" si="92"/>
        <v>indst efficiency standards</v>
      </c>
      <c r="L401" s="61">
        <f t="shared" si="92"/>
        <v>0</v>
      </c>
      <c r="M401" s="61">
        <f t="shared" si="92"/>
        <v>0.33</v>
      </c>
      <c r="N401" s="61">
        <f t="shared" si="92"/>
        <v>0.01</v>
      </c>
      <c r="O401" s="55" t="str">
        <f t="shared" si="92"/>
        <v>% reduction in energy use</v>
      </c>
      <c r="P401" s="468" t="str">
        <f>INDEX('Policy Characteristics'!J:J,MATCH($C401,'Policy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3.5" x14ac:dyDescent="0.3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468" t="str">
        <f>INDEX('Policy Characteristics'!J:J,MATCH($C402,'Policy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402" s="53" t="s">
        <v>251</v>
      </c>
      <c r="R402" s="9" t="s">
        <v>252</v>
      </c>
      <c r="S402" s="433" t="s">
        <v>173</v>
      </c>
      <c r="T402" s="55"/>
    </row>
    <row r="403" spans="1:20" ht="116" x14ac:dyDescent="0.35">
      <c r="A403" s="343" t="s">
        <v>9</v>
      </c>
      <c r="B403" s="343" t="s">
        <v>2925</v>
      </c>
      <c r="C403" s="343" t="s">
        <v>2560</v>
      </c>
      <c r="D403" s="53" t="s">
        <v>142</v>
      </c>
      <c r="E403" s="53" t="s">
        <v>2561</v>
      </c>
      <c r="F403" s="9" t="s">
        <v>2575</v>
      </c>
      <c r="G403" s="53" t="s">
        <v>2567</v>
      </c>
      <c r="H403" s="54">
        <v>381</v>
      </c>
      <c r="I403" s="53" t="s">
        <v>47</v>
      </c>
      <c r="J403" s="343" t="s">
        <v>2925</v>
      </c>
      <c r="K403" s="76" t="s">
        <v>2574</v>
      </c>
      <c r="L403" s="59">
        <v>0</v>
      </c>
      <c r="M403" s="59">
        <v>1</v>
      </c>
      <c r="N403" s="60">
        <v>0.01</v>
      </c>
      <c r="O403" s="53" t="s">
        <v>2573</v>
      </c>
      <c r="P403" s="468" t="str">
        <f>INDEX('Policy Characteristics'!J:J,MATCH($C403,'Policy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3" s="53" t="s">
        <v>253</v>
      </c>
      <c r="R403" s="9" t="s">
        <v>2941</v>
      </c>
      <c r="S403" s="433"/>
      <c r="T403" s="53"/>
    </row>
    <row r="404" spans="1:20" ht="116" x14ac:dyDescent="0.35">
      <c r="A404" s="74" t="str">
        <f t="shared" ref="A404:C435" si="94">A$403</f>
        <v>Industry</v>
      </c>
      <c r="B404" s="74" t="str">
        <f t="shared" si="94"/>
        <v>Electrification + Hydrogen</v>
      </c>
      <c r="C404" s="74" t="str">
        <f t="shared" si="94"/>
        <v>Fraction of Industrial Fuel Use Shifted to Other Fuels</v>
      </c>
      <c r="D404" s="53" t="s">
        <v>142</v>
      </c>
      <c r="E404" s="53" t="s">
        <v>2562</v>
      </c>
      <c r="F404" s="9" t="s">
        <v>2575</v>
      </c>
      <c r="G404" s="53" t="s">
        <v>2570</v>
      </c>
      <c r="H404" s="54">
        <v>382</v>
      </c>
      <c r="I404" s="53" t="s">
        <v>46</v>
      </c>
      <c r="J404" s="74" t="str">
        <f t="shared" ref="J404:O408" si="95">J$403</f>
        <v>Electrification + Hydrogen</v>
      </c>
      <c r="K404" s="74" t="str">
        <f t="shared" si="95"/>
        <v>indst fuel type shifting</v>
      </c>
      <c r="L404" s="353">
        <f t="shared" si="95"/>
        <v>0</v>
      </c>
      <c r="M404" s="353">
        <f t="shared" si="95"/>
        <v>1</v>
      </c>
      <c r="N404" s="353">
        <f t="shared" si="95"/>
        <v>0.01</v>
      </c>
      <c r="O404" s="74" t="str">
        <f t="shared" si="95"/>
        <v>% of fuel shifted</v>
      </c>
      <c r="P404" s="468" t="str">
        <f>INDEX('Policy Characteristics'!J:J,MATCH($C404,'Policy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4" s="74" t="str">
        <f t="shared" ref="Q404:R478" si="96">Q$403</f>
        <v>industry-ag-main.html#fuel-switching</v>
      </c>
      <c r="R404" s="74" t="str">
        <f t="shared" si="96"/>
        <v>industry-elec-and-hydrogen.html</v>
      </c>
      <c r="S404" s="433"/>
      <c r="T404" s="53"/>
    </row>
    <row r="405" spans="1:20" ht="116" x14ac:dyDescent="0.35">
      <c r="A405" s="74" t="str">
        <f>A$403</f>
        <v>Industry</v>
      </c>
      <c r="B405" s="74" t="str">
        <f t="shared" si="94"/>
        <v>Electrification + Hydrogen</v>
      </c>
      <c r="C405" s="74" t="str">
        <f t="shared" si="94"/>
        <v>Fraction of Industrial Fuel Use Shifted to Other Fuels</v>
      </c>
      <c r="D405" s="53" t="s">
        <v>142</v>
      </c>
      <c r="E405" s="53" t="s">
        <v>2563</v>
      </c>
      <c r="F405" s="9" t="s">
        <v>2575</v>
      </c>
      <c r="G405" s="53" t="s">
        <v>2571</v>
      </c>
      <c r="H405" s="54">
        <v>383</v>
      </c>
      <c r="I405" s="53" t="s">
        <v>46</v>
      </c>
      <c r="J405" s="74" t="str">
        <f t="shared" si="95"/>
        <v>Electrification + Hydrogen</v>
      </c>
      <c r="K405" s="74" t="str">
        <f t="shared" si="95"/>
        <v>indst fuel type shifting</v>
      </c>
      <c r="L405" s="353">
        <f t="shared" si="95"/>
        <v>0</v>
      </c>
      <c r="M405" s="353">
        <f t="shared" si="95"/>
        <v>1</v>
      </c>
      <c r="N405" s="353">
        <f t="shared" si="95"/>
        <v>0.01</v>
      </c>
      <c r="O405" s="74" t="str">
        <f t="shared" si="95"/>
        <v>% of fuel shifted</v>
      </c>
      <c r="P405" s="468" t="str">
        <f>INDEX('Policy Characteristics'!J:J,MATCH($C405,'Policy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5" s="74" t="str">
        <f t="shared" si="96"/>
        <v>industry-ag-main.html#fuel-switching</v>
      </c>
      <c r="R405" s="74" t="str">
        <f t="shared" si="96"/>
        <v>industry-elec-and-hydrogen.html</v>
      </c>
      <c r="S405" s="433"/>
      <c r="T405" s="53"/>
    </row>
    <row r="406" spans="1:20" ht="116" x14ac:dyDescent="0.35">
      <c r="A406" s="74" t="str">
        <f t="shared" ref="A406:C437" si="97">A$403</f>
        <v>Industry</v>
      </c>
      <c r="B406" s="74" t="str">
        <f t="shared" si="94"/>
        <v>Electrification + Hydrogen</v>
      </c>
      <c r="C406" s="74" t="str">
        <f t="shared" si="94"/>
        <v>Fraction of Industrial Fuel Use Shifted to Other Fuels</v>
      </c>
      <c r="D406" s="53" t="s">
        <v>142</v>
      </c>
      <c r="E406" s="53" t="s">
        <v>2564</v>
      </c>
      <c r="F406" s="9" t="s">
        <v>2575</v>
      </c>
      <c r="G406" s="53" t="s">
        <v>2568</v>
      </c>
      <c r="H406" s="54">
        <v>384</v>
      </c>
      <c r="I406" s="53" t="s">
        <v>46</v>
      </c>
      <c r="J406" s="74" t="str">
        <f t="shared" si="95"/>
        <v>Electrification + Hydrogen</v>
      </c>
      <c r="K406" s="74" t="str">
        <f t="shared" si="95"/>
        <v>indst fuel type shifting</v>
      </c>
      <c r="L406" s="353">
        <f t="shared" si="95"/>
        <v>0</v>
      </c>
      <c r="M406" s="353">
        <f t="shared" si="95"/>
        <v>1</v>
      </c>
      <c r="N406" s="353">
        <f t="shared" si="95"/>
        <v>0.01</v>
      </c>
      <c r="O406" s="74" t="str">
        <f t="shared" si="95"/>
        <v>% of fuel shifted</v>
      </c>
      <c r="P406" s="468" t="str">
        <f>INDEX('Policy Characteristics'!J:J,MATCH($C406,'Policy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6" s="74" t="str">
        <f t="shared" si="96"/>
        <v>industry-ag-main.html#fuel-switching</v>
      </c>
      <c r="R406" s="74" t="str">
        <f t="shared" si="96"/>
        <v>industry-elec-and-hydrogen.html</v>
      </c>
      <c r="S406" s="433"/>
      <c r="T406" s="53"/>
    </row>
    <row r="407" spans="1:20" ht="116" x14ac:dyDescent="0.35">
      <c r="A407" s="74" t="str">
        <f t="shared" si="97"/>
        <v>Industry</v>
      </c>
      <c r="B407" s="74" t="str">
        <f t="shared" si="94"/>
        <v>Electrification + Hydrogen</v>
      </c>
      <c r="C407" s="74" t="str">
        <f t="shared" si="94"/>
        <v>Fraction of Industrial Fuel Use Shifted to Other Fuels</v>
      </c>
      <c r="D407" s="53" t="s">
        <v>142</v>
      </c>
      <c r="E407" s="53" t="s">
        <v>2565</v>
      </c>
      <c r="F407" s="9" t="s">
        <v>2575</v>
      </c>
      <c r="G407" s="53" t="s">
        <v>2569</v>
      </c>
      <c r="H407" s="54">
        <v>385</v>
      </c>
      <c r="I407" s="53" t="s">
        <v>46</v>
      </c>
      <c r="J407" s="74" t="str">
        <f t="shared" si="95"/>
        <v>Electrification + Hydrogen</v>
      </c>
      <c r="K407" s="74" t="str">
        <f t="shared" si="95"/>
        <v>indst fuel type shifting</v>
      </c>
      <c r="L407" s="353">
        <f t="shared" si="95"/>
        <v>0</v>
      </c>
      <c r="M407" s="353">
        <f t="shared" si="95"/>
        <v>1</v>
      </c>
      <c r="N407" s="353">
        <f t="shared" si="95"/>
        <v>0.01</v>
      </c>
      <c r="O407" s="74" t="str">
        <f t="shared" si="95"/>
        <v>% of fuel shifted</v>
      </c>
      <c r="P407" s="468" t="str">
        <f>INDEX('Policy Characteristics'!J:J,MATCH($C407,'Policy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7" s="74" t="str">
        <f t="shared" si="96"/>
        <v>industry-ag-main.html#fuel-switching</v>
      </c>
      <c r="R407" s="74" t="str">
        <f t="shared" si="96"/>
        <v>industry-elec-and-hydrogen.html</v>
      </c>
      <c r="S407" s="433"/>
      <c r="T407" s="53"/>
    </row>
    <row r="408" spans="1:20" ht="116" x14ac:dyDescent="0.35">
      <c r="A408" s="74" t="str">
        <f t="shared" si="97"/>
        <v>Industry</v>
      </c>
      <c r="B408" s="74" t="str">
        <f t="shared" si="94"/>
        <v>Electrification + Hydrogen</v>
      </c>
      <c r="C408" s="74" t="str">
        <f t="shared" si="94"/>
        <v>Fraction of Industrial Fuel Use Shifted to Other Fuels</v>
      </c>
      <c r="D408" s="53" t="s">
        <v>142</v>
      </c>
      <c r="E408" s="53" t="s">
        <v>2566</v>
      </c>
      <c r="F408" s="9" t="s">
        <v>2575</v>
      </c>
      <c r="G408" s="53" t="s">
        <v>2572</v>
      </c>
      <c r="H408" s="54">
        <v>386</v>
      </c>
      <c r="I408" s="53" t="s">
        <v>47</v>
      </c>
      <c r="J408" s="74" t="str">
        <f t="shared" si="95"/>
        <v>Electrification + Hydrogen</v>
      </c>
      <c r="K408" s="74" t="str">
        <f t="shared" si="95"/>
        <v>indst fuel type shifting</v>
      </c>
      <c r="L408" s="353">
        <f t="shared" si="95"/>
        <v>0</v>
      </c>
      <c r="M408" s="353">
        <f t="shared" si="95"/>
        <v>1</v>
      </c>
      <c r="N408" s="353">
        <f t="shared" si="95"/>
        <v>0.01</v>
      </c>
      <c r="O408" s="74" t="str">
        <f t="shared" si="95"/>
        <v>% of fuel shifted</v>
      </c>
      <c r="P408" s="468" t="str">
        <f>INDEX('Policy Characteristics'!J:J,MATCH($C408,'Policy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8" s="74" t="str">
        <f t="shared" si="96"/>
        <v>industry-ag-main.html#fuel-switching</v>
      </c>
      <c r="R408" s="74" t="str">
        <f t="shared" si="96"/>
        <v>industry-elec-and-hydrogen.html</v>
      </c>
      <c r="S408" s="433"/>
      <c r="T408" s="53"/>
    </row>
    <row r="409" spans="1:20" ht="116" x14ac:dyDescent="0.35">
      <c r="A409" s="74" t="str">
        <f t="shared" si="97"/>
        <v>Industry</v>
      </c>
      <c r="B409" s="74" t="str">
        <f t="shared" si="94"/>
        <v>Electrification + Hydrogen</v>
      </c>
      <c r="C409" s="74" t="str">
        <f t="shared" si="94"/>
        <v>Fraction of Industrial Fuel Use Shifted to Other Fuels</v>
      </c>
      <c r="D409" s="53" t="s">
        <v>142</v>
      </c>
      <c r="E409" s="53" t="s">
        <v>2945</v>
      </c>
      <c r="F409" s="9" t="s">
        <v>2575</v>
      </c>
      <c r="G409" s="53" t="s">
        <v>2948</v>
      </c>
      <c r="H409" s="54">
        <v>387</v>
      </c>
      <c r="I409" s="53" t="s">
        <v>47</v>
      </c>
      <c r="J409" s="74" t="str">
        <f t="shared" ref="J409:O451" si="98">J$403</f>
        <v>Electrification + Hydrogen</v>
      </c>
      <c r="K409" s="74" t="str">
        <f t="shared" si="98"/>
        <v>indst fuel type shifting</v>
      </c>
      <c r="L409" s="353">
        <f t="shared" si="98"/>
        <v>0</v>
      </c>
      <c r="M409" s="353">
        <f t="shared" si="98"/>
        <v>1</v>
      </c>
      <c r="N409" s="353">
        <f t="shared" si="98"/>
        <v>0.01</v>
      </c>
      <c r="O409" s="74" t="str">
        <f t="shared" si="98"/>
        <v>% of fuel shifted</v>
      </c>
      <c r="P409" s="468" t="str">
        <f>INDEX('Policy Characteristics'!J:J,MATCH($C409,'Policy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9" s="74" t="str">
        <f t="shared" si="96"/>
        <v>industry-ag-main.html#fuel-switching</v>
      </c>
      <c r="R409" s="74" t="str">
        <f t="shared" si="96"/>
        <v>industry-elec-and-hydrogen.html</v>
      </c>
      <c r="S409" s="433"/>
      <c r="T409" s="53"/>
    </row>
    <row r="410" spans="1:20" ht="116" x14ac:dyDescent="0.35">
      <c r="A410" s="74" t="str">
        <f t="shared" si="97"/>
        <v>Industry</v>
      </c>
      <c r="B410" s="74" t="str">
        <f t="shared" si="94"/>
        <v>Electrification + Hydrogen</v>
      </c>
      <c r="C410" s="74" t="str">
        <f t="shared" si="94"/>
        <v>Fraction of Industrial Fuel Use Shifted to Other Fuels</v>
      </c>
      <c r="D410" s="53" t="s">
        <v>142</v>
      </c>
      <c r="E410" s="53" t="s">
        <v>2946</v>
      </c>
      <c r="F410" s="9" t="s">
        <v>2575</v>
      </c>
      <c r="G410" s="53" t="s">
        <v>2950</v>
      </c>
      <c r="H410" s="54">
        <v>388</v>
      </c>
      <c r="I410" s="53" t="s">
        <v>46</v>
      </c>
      <c r="J410" s="74" t="str">
        <f t="shared" si="98"/>
        <v>Electrification + Hydrogen</v>
      </c>
      <c r="K410" s="74" t="str">
        <f t="shared" si="98"/>
        <v>indst fuel type shifting</v>
      </c>
      <c r="L410" s="353">
        <f t="shared" si="98"/>
        <v>0</v>
      </c>
      <c r="M410" s="353">
        <f t="shared" si="98"/>
        <v>1</v>
      </c>
      <c r="N410" s="353">
        <f t="shared" si="98"/>
        <v>0.01</v>
      </c>
      <c r="O410" s="74" t="str">
        <f t="shared" si="98"/>
        <v>% of fuel shifted</v>
      </c>
      <c r="P410" s="468" t="str">
        <f>INDEX('Policy Characteristics'!J:J,MATCH($C410,'Policy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0" s="74" t="str">
        <f t="shared" si="96"/>
        <v>industry-ag-main.html#fuel-switching</v>
      </c>
      <c r="R410" s="74" t="str">
        <f t="shared" si="96"/>
        <v>industry-elec-and-hydrogen.html</v>
      </c>
      <c r="S410" s="433"/>
      <c r="T410" s="53"/>
    </row>
    <row r="411" spans="1:20" ht="116" x14ac:dyDescent="0.35">
      <c r="A411" s="74" t="str">
        <f t="shared" si="97"/>
        <v>Industry</v>
      </c>
      <c r="B411" s="74" t="str">
        <f t="shared" si="94"/>
        <v>Electrification + Hydrogen</v>
      </c>
      <c r="C411" s="74" t="str">
        <f t="shared" si="94"/>
        <v>Fraction of Industrial Fuel Use Shifted to Other Fuels</v>
      </c>
      <c r="D411" s="53" t="s">
        <v>142</v>
      </c>
      <c r="E411" s="53" t="s">
        <v>2947</v>
      </c>
      <c r="F411" s="9" t="s">
        <v>2575</v>
      </c>
      <c r="G411" s="53" t="s">
        <v>2951</v>
      </c>
      <c r="H411" s="54">
        <v>389</v>
      </c>
      <c r="I411" s="53" t="s">
        <v>46</v>
      </c>
      <c r="J411" s="74" t="str">
        <f t="shared" si="98"/>
        <v>Electrification + Hydrogen</v>
      </c>
      <c r="K411" s="74" t="str">
        <f t="shared" si="98"/>
        <v>indst fuel type shifting</v>
      </c>
      <c r="L411" s="353">
        <f t="shared" si="98"/>
        <v>0</v>
      </c>
      <c r="M411" s="353">
        <f t="shared" si="98"/>
        <v>1</v>
      </c>
      <c r="N411" s="353">
        <f t="shared" si="98"/>
        <v>0.01</v>
      </c>
      <c r="O411" s="74" t="str">
        <f t="shared" si="98"/>
        <v>% of fuel shifted</v>
      </c>
      <c r="P411" s="468" t="str">
        <f>INDEX('Policy Characteristics'!J:J,MATCH($C411,'Policy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1" s="74" t="str">
        <f t="shared" si="96"/>
        <v>industry-ag-main.html#fuel-switching</v>
      </c>
      <c r="R411" s="74" t="str">
        <f t="shared" si="96"/>
        <v>industry-elec-and-hydrogen.html</v>
      </c>
      <c r="S411" s="433"/>
      <c r="T411" s="53"/>
    </row>
    <row r="412" spans="1:20" ht="116" x14ac:dyDescent="0.35">
      <c r="A412" s="74" t="str">
        <f t="shared" si="97"/>
        <v>Industry</v>
      </c>
      <c r="B412" s="74" t="str">
        <f t="shared" si="94"/>
        <v>Electrification + Hydrogen</v>
      </c>
      <c r="C412" s="74" t="str">
        <f t="shared" si="94"/>
        <v>Fraction of Industrial Fuel Use Shifted to Other Fuels</v>
      </c>
      <c r="D412" s="53" t="s">
        <v>142</v>
      </c>
      <c r="E412" s="53" t="s">
        <v>2944</v>
      </c>
      <c r="F412" s="9" t="s">
        <v>2575</v>
      </c>
      <c r="G412" s="53" t="s">
        <v>2949</v>
      </c>
      <c r="H412" s="54">
        <v>390</v>
      </c>
      <c r="I412" s="53" t="s">
        <v>47</v>
      </c>
      <c r="J412" s="74" t="str">
        <f t="shared" si="98"/>
        <v>Electrification + Hydrogen</v>
      </c>
      <c r="K412" s="74" t="str">
        <f t="shared" si="98"/>
        <v>indst fuel type shifting</v>
      </c>
      <c r="L412" s="353">
        <f t="shared" si="98"/>
        <v>0</v>
      </c>
      <c r="M412" s="353">
        <f t="shared" si="98"/>
        <v>1</v>
      </c>
      <c r="N412" s="353">
        <f t="shared" si="98"/>
        <v>0.01</v>
      </c>
      <c r="O412" s="74" t="str">
        <f t="shared" si="98"/>
        <v>% of fuel shifted</v>
      </c>
      <c r="P412" s="468" t="str">
        <f>INDEX('Policy Characteristics'!J:J,MATCH($C412,'Policy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2" s="74" t="str">
        <f t="shared" si="96"/>
        <v>industry-ag-main.html#fuel-switching</v>
      </c>
      <c r="R412" s="74" t="str">
        <f t="shared" si="96"/>
        <v>industry-elec-and-hydrogen.html</v>
      </c>
      <c r="S412" s="433"/>
      <c r="T412" s="53"/>
    </row>
    <row r="413" spans="1:20" ht="116" x14ac:dyDescent="0.35">
      <c r="A413" s="74" t="str">
        <f t="shared" si="97"/>
        <v>Industry</v>
      </c>
      <c r="B413" s="74" t="str">
        <f t="shared" si="94"/>
        <v>Electrification + Hydrogen</v>
      </c>
      <c r="C413" s="74" t="str">
        <f t="shared" si="94"/>
        <v>Fraction of Industrial Fuel Use Shifted to Other Fuels</v>
      </c>
      <c r="D413" s="9" t="s">
        <v>143</v>
      </c>
      <c r="E413" s="53" t="s">
        <v>2561</v>
      </c>
      <c r="F413" s="9" t="s">
        <v>2576</v>
      </c>
      <c r="G413" s="53" t="s">
        <v>2567</v>
      </c>
      <c r="H413" s="54">
        <v>391</v>
      </c>
      <c r="I413" s="53" t="s">
        <v>47</v>
      </c>
      <c r="J413" s="74" t="str">
        <f t="shared" si="98"/>
        <v>Electrification + Hydrogen</v>
      </c>
      <c r="K413" s="74" t="str">
        <f t="shared" si="98"/>
        <v>indst fuel type shifting</v>
      </c>
      <c r="L413" s="353">
        <f t="shared" si="98"/>
        <v>0</v>
      </c>
      <c r="M413" s="353">
        <f t="shared" si="98"/>
        <v>1</v>
      </c>
      <c r="N413" s="353">
        <f t="shared" si="98"/>
        <v>0.01</v>
      </c>
      <c r="O413" s="74" t="str">
        <f t="shared" si="98"/>
        <v>% of fuel shifted</v>
      </c>
      <c r="P413" s="468" t="str">
        <f>INDEX('Policy Characteristics'!J:J,MATCH($C413,'Policy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3" s="74" t="str">
        <f t="shared" si="96"/>
        <v>industry-ag-main.html#fuel-switching</v>
      </c>
      <c r="R413" s="74" t="str">
        <f t="shared" si="96"/>
        <v>industry-elec-and-hydrogen.html</v>
      </c>
      <c r="S413" s="433"/>
      <c r="T413" s="53"/>
    </row>
    <row r="414" spans="1:20" ht="116" x14ac:dyDescent="0.35">
      <c r="A414" s="74" t="str">
        <f t="shared" si="97"/>
        <v>Industry</v>
      </c>
      <c r="B414" s="74" t="str">
        <f t="shared" si="94"/>
        <v>Electrification + Hydrogen</v>
      </c>
      <c r="C414" s="74" t="str">
        <f t="shared" si="94"/>
        <v>Fraction of Industrial Fuel Use Shifted to Other Fuels</v>
      </c>
      <c r="D414" s="9" t="s">
        <v>143</v>
      </c>
      <c r="E414" s="53" t="s">
        <v>2562</v>
      </c>
      <c r="F414" s="9" t="s">
        <v>2576</v>
      </c>
      <c r="G414" s="53" t="s">
        <v>2570</v>
      </c>
      <c r="H414" s="54">
        <v>392</v>
      </c>
      <c r="I414" s="53" t="s">
        <v>46</v>
      </c>
      <c r="J414" s="74" t="str">
        <f t="shared" si="98"/>
        <v>Electrification + Hydrogen</v>
      </c>
      <c r="K414" s="74" t="str">
        <f t="shared" si="98"/>
        <v>indst fuel type shifting</v>
      </c>
      <c r="L414" s="353">
        <f t="shared" si="98"/>
        <v>0</v>
      </c>
      <c r="M414" s="353">
        <f t="shared" si="98"/>
        <v>1</v>
      </c>
      <c r="N414" s="353">
        <f t="shared" si="98"/>
        <v>0.01</v>
      </c>
      <c r="O414" s="74" t="str">
        <f t="shared" si="98"/>
        <v>% of fuel shifted</v>
      </c>
      <c r="P414" s="468" t="str">
        <f>INDEX('Policy Characteristics'!J:J,MATCH($C414,'Policy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4" s="74" t="str">
        <f t="shared" si="96"/>
        <v>industry-ag-main.html#fuel-switching</v>
      </c>
      <c r="R414" s="74" t="str">
        <f t="shared" si="96"/>
        <v>industry-elec-and-hydrogen.html</v>
      </c>
      <c r="S414" s="433"/>
      <c r="T414" s="53"/>
    </row>
    <row r="415" spans="1:20" ht="116" x14ac:dyDescent="0.35">
      <c r="A415" s="74" t="str">
        <f t="shared" si="97"/>
        <v>Industry</v>
      </c>
      <c r="B415" s="74" t="str">
        <f t="shared" si="94"/>
        <v>Electrification + Hydrogen</v>
      </c>
      <c r="C415" s="74" t="str">
        <f t="shared" si="94"/>
        <v>Fraction of Industrial Fuel Use Shifted to Other Fuels</v>
      </c>
      <c r="D415" s="9" t="s">
        <v>143</v>
      </c>
      <c r="E415" s="53" t="s">
        <v>2563</v>
      </c>
      <c r="F415" s="9" t="s">
        <v>2576</v>
      </c>
      <c r="G415" s="53" t="s">
        <v>2571</v>
      </c>
      <c r="H415" s="54">
        <v>393</v>
      </c>
      <c r="I415" s="53" t="s">
        <v>46</v>
      </c>
      <c r="J415" s="74" t="str">
        <f t="shared" si="98"/>
        <v>Electrification + Hydrogen</v>
      </c>
      <c r="K415" s="74" t="str">
        <f t="shared" si="98"/>
        <v>indst fuel type shifting</v>
      </c>
      <c r="L415" s="353">
        <f t="shared" si="98"/>
        <v>0</v>
      </c>
      <c r="M415" s="353">
        <f t="shared" si="98"/>
        <v>1</v>
      </c>
      <c r="N415" s="353">
        <f t="shared" si="98"/>
        <v>0.01</v>
      </c>
      <c r="O415" s="74" t="str">
        <f t="shared" si="98"/>
        <v>% of fuel shifted</v>
      </c>
      <c r="P415" s="468" t="str">
        <f>INDEX('Policy Characteristics'!J:J,MATCH($C415,'Policy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5" s="74" t="str">
        <f t="shared" si="96"/>
        <v>industry-ag-main.html#fuel-switching</v>
      </c>
      <c r="R415" s="74" t="str">
        <f t="shared" si="96"/>
        <v>industry-elec-and-hydrogen.html</v>
      </c>
      <c r="S415" s="433"/>
      <c r="T415" s="53"/>
    </row>
    <row r="416" spans="1:20" ht="116" x14ac:dyDescent="0.35">
      <c r="A416" s="74" t="str">
        <f t="shared" si="97"/>
        <v>Industry</v>
      </c>
      <c r="B416" s="74" t="str">
        <f t="shared" si="94"/>
        <v>Electrification + Hydrogen</v>
      </c>
      <c r="C416" s="74" t="str">
        <f t="shared" si="94"/>
        <v>Fraction of Industrial Fuel Use Shifted to Other Fuels</v>
      </c>
      <c r="D416" s="9" t="s">
        <v>143</v>
      </c>
      <c r="E416" s="53" t="s">
        <v>2564</v>
      </c>
      <c r="F416" s="9" t="s">
        <v>2576</v>
      </c>
      <c r="G416" s="53" t="s">
        <v>2568</v>
      </c>
      <c r="H416" s="54">
        <v>394</v>
      </c>
      <c r="I416" s="53" t="s">
        <v>46</v>
      </c>
      <c r="J416" s="74" t="str">
        <f t="shared" si="98"/>
        <v>Electrification + Hydrogen</v>
      </c>
      <c r="K416" s="74" t="str">
        <f t="shared" si="98"/>
        <v>indst fuel type shifting</v>
      </c>
      <c r="L416" s="353">
        <f t="shared" si="98"/>
        <v>0</v>
      </c>
      <c r="M416" s="353">
        <f t="shared" si="98"/>
        <v>1</v>
      </c>
      <c r="N416" s="353">
        <f t="shared" si="98"/>
        <v>0.01</v>
      </c>
      <c r="O416" s="74" t="str">
        <f t="shared" si="98"/>
        <v>% of fuel shifted</v>
      </c>
      <c r="P416" s="468" t="str">
        <f>INDEX('Policy Characteristics'!J:J,MATCH($C416,'Policy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6" s="74" t="str">
        <f t="shared" si="96"/>
        <v>industry-ag-main.html#fuel-switching</v>
      </c>
      <c r="R416" s="74" t="str">
        <f t="shared" si="96"/>
        <v>industry-elec-and-hydrogen.html</v>
      </c>
      <c r="S416" s="433"/>
      <c r="T416" s="53"/>
    </row>
    <row r="417" spans="1:20" ht="116" x14ac:dyDescent="0.35">
      <c r="A417" s="74" t="str">
        <f t="shared" si="97"/>
        <v>Industry</v>
      </c>
      <c r="B417" s="74" t="str">
        <f t="shared" si="94"/>
        <v>Electrification + Hydrogen</v>
      </c>
      <c r="C417" s="74" t="str">
        <f t="shared" si="94"/>
        <v>Fraction of Industrial Fuel Use Shifted to Other Fuels</v>
      </c>
      <c r="D417" s="9" t="s">
        <v>143</v>
      </c>
      <c r="E417" s="53" t="s">
        <v>2565</v>
      </c>
      <c r="F417" s="9" t="s">
        <v>2576</v>
      </c>
      <c r="G417" s="53" t="s">
        <v>2569</v>
      </c>
      <c r="H417" s="54">
        <v>395</v>
      </c>
      <c r="I417" s="53" t="s">
        <v>47</v>
      </c>
      <c r="J417" s="74" t="str">
        <f t="shared" si="98"/>
        <v>Electrification + Hydrogen</v>
      </c>
      <c r="K417" s="74" t="str">
        <f t="shared" si="98"/>
        <v>indst fuel type shifting</v>
      </c>
      <c r="L417" s="353">
        <f t="shared" si="98"/>
        <v>0</v>
      </c>
      <c r="M417" s="353">
        <f t="shared" si="98"/>
        <v>1</v>
      </c>
      <c r="N417" s="353">
        <f t="shared" si="98"/>
        <v>0.01</v>
      </c>
      <c r="O417" s="74" t="str">
        <f t="shared" si="98"/>
        <v>% of fuel shifted</v>
      </c>
      <c r="P417" s="468" t="str">
        <f>INDEX('Policy Characteristics'!J:J,MATCH($C417,'Policy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7" s="74" t="str">
        <f t="shared" si="96"/>
        <v>industry-ag-main.html#fuel-switching</v>
      </c>
      <c r="R417" s="74" t="str">
        <f t="shared" si="96"/>
        <v>industry-elec-and-hydrogen.html</v>
      </c>
      <c r="S417" s="433"/>
      <c r="T417" s="53"/>
    </row>
    <row r="418" spans="1:20" ht="116" x14ac:dyDescent="0.35">
      <c r="A418" s="74" t="str">
        <f t="shared" si="97"/>
        <v>Industry</v>
      </c>
      <c r="B418" s="74" t="str">
        <f t="shared" si="94"/>
        <v>Electrification + Hydrogen</v>
      </c>
      <c r="C418" s="74" t="str">
        <f t="shared" si="94"/>
        <v>Fraction of Industrial Fuel Use Shifted to Other Fuels</v>
      </c>
      <c r="D418" s="9" t="s">
        <v>143</v>
      </c>
      <c r="E418" s="53" t="s">
        <v>2566</v>
      </c>
      <c r="F418" s="9" t="s">
        <v>2576</v>
      </c>
      <c r="G418" s="53" t="s">
        <v>2572</v>
      </c>
      <c r="H418" s="54">
        <v>396</v>
      </c>
      <c r="I418" s="53" t="s">
        <v>47</v>
      </c>
      <c r="J418" s="74" t="str">
        <f t="shared" si="98"/>
        <v>Electrification + Hydrogen</v>
      </c>
      <c r="K418" s="74" t="str">
        <f t="shared" si="98"/>
        <v>indst fuel type shifting</v>
      </c>
      <c r="L418" s="353">
        <f t="shared" si="98"/>
        <v>0</v>
      </c>
      <c r="M418" s="353">
        <f t="shared" si="98"/>
        <v>1</v>
      </c>
      <c r="N418" s="353">
        <f t="shared" si="98"/>
        <v>0.01</v>
      </c>
      <c r="O418" s="74" t="str">
        <f t="shared" si="98"/>
        <v>% of fuel shifted</v>
      </c>
      <c r="P418" s="468" t="str">
        <f>INDEX('Policy Characteristics'!J:J,MATCH($C418,'Policy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8" s="74" t="str">
        <f t="shared" si="96"/>
        <v>industry-ag-main.html#fuel-switching</v>
      </c>
      <c r="R418" s="74" t="str">
        <f t="shared" si="96"/>
        <v>industry-elec-and-hydrogen.html</v>
      </c>
      <c r="S418" s="433"/>
      <c r="T418" s="53"/>
    </row>
    <row r="419" spans="1:20" ht="116" x14ac:dyDescent="0.35">
      <c r="A419" s="74" t="str">
        <f t="shared" si="97"/>
        <v>Industry</v>
      </c>
      <c r="B419" s="74" t="str">
        <f t="shared" si="94"/>
        <v>Electrification + Hydrogen</v>
      </c>
      <c r="C419" s="74" t="str">
        <f t="shared" si="94"/>
        <v>Fraction of Industrial Fuel Use Shifted to Other Fuels</v>
      </c>
      <c r="D419" s="9" t="s">
        <v>143</v>
      </c>
      <c r="E419" s="53" t="s">
        <v>2945</v>
      </c>
      <c r="F419" s="9" t="s">
        <v>2576</v>
      </c>
      <c r="G419" s="53" t="s">
        <v>2948</v>
      </c>
      <c r="H419" s="54">
        <v>397</v>
      </c>
      <c r="I419" s="53" t="s">
        <v>46</v>
      </c>
      <c r="J419" s="74" t="str">
        <f t="shared" si="98"/>
        <v>Electrification + Hydrogen</v>
      </c>
      <c r="K419" s="74" t="str">
        <f t="shared" si="98"/>
        <v>indst fuel type shifting</v>
      </c>
      <c r="L419" s="353">
        <f t="shared" si="98"/>
        <v>0</v>
      </c>
      <c r="M419" s="353">
        <f t="shared" si="98"/>
        <v>1</v>
      </c>
      <c r="N419" s="353">
        <f t="shared" si="98"/>
        <v>0.01</v>
      </c>
      <c r="O419" s="74" t="str">
        <f t="shared" si="98"/>
        <v>% of fuel shifted</v>
      </c>
      <c r="P419" s="468" t="str">
        <f>INDEX('Policy Characteristics'!J:J,MATCH($C419,'Policy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9" s="74" t="str">
        <f t="shared" si="96"/>
        <v>industry-ag-main.html#fuel-switching</v>
      </c>
      <c r="R419" s="74" t="str">
        <f t="shared" si="96"/>
        <v>industry-elec-and-hydrogen.html</v>
      </c>
      <c r="S419" s="433"/>
      <c r="T419" s="53"/>
    </row>
    <row r="420" spans="1:20" ht="116" x14ac:dyDescent="0.35">
      <c r="A420" s="74" t="str">
        <f t="shared" si="97"/>
        <v>Industry</v>
      </c>
      <c r="B420" s="74" t="str">
        <f t="shared" si="94"/>
        <v>Electrification + Hydrogen</v>
      </c>
      <c r="C420" s="74" t="str">
        <f t="shared" si="94"/>
        <v>Fraction of Industrial Fuel Use Shifted to Other Fuels</v>
      </c>
      <c r="D420" s="9" t="s">
        <v>143</v>
      </c>
      <c r="E420" s="53" t="s">
        <v>2946</v>
      </c>
      <c r="F420" s="9" t="s">
        <v>2576</v>
      </c>
      <c r="G420" s="53" t="s">
        <v>2950</v>
      </c>
      <c r="H420" s="54">
        <v>398</v>
      </c>
      <c r="I420" s="53" t="s">
        <v>47</v>
      </c>
      <c r="J420" s="74" t="str">
        <f t="shared" si="98"/>
        <v>Electrification + Hydrogen</v>
      </c>
      <c r="K420" s="74" t="str">
        <f t="shared" si="98"/>
        <v>indst fuel type shifting</v>
      </c>
      <c r="L420" s="353">
        <f t="shared" si="98"/>
        <v>0</v>
      </c>
      <c r="M420" s="353">
        <f t="shared" si="98"/>
        <v>1</v>
      </c>
      <c r="N420" s="353">
        <f t="shared" si="98"/>
        <v>0.01</v>
      </c>
      <c r="O420" s="74" t="str">
        <f t="shared" si="98"/>
        <v>% of fuel shifted</v>
      </c>
      <c r="P420" s="468" t="str">
        <f>INDEX('Policy Characteristics'!J:J,MATCH($C420,'Policy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0" s="74" t="str">
        <f t="shared" si="96"/>
        <v>industry-ag-main.html#fuel-switching</v>
      </c>
      <c r="R420" s="74" t="str">
        <f t="shared" si="96"/>
        <v>industry-elec-and-hydrogen.html</v>
      </c>
      <c r="S420" s="433"/>
      <c r="T420" s="53"/>
    </row>
    <row r="421" spans="1:20" ht="116" x14ac:dyDescent="0.35">
      <c r="A421" s="74" t="str">
        <f t="shared" si="97"/>
        <v>Industry</v>
      </c>
      <c r="B421" s="74" t="str">
        <f t="shared" si="94"/>
        <v>Electrification + Hydrogen</v>
      </c>
      <c r="C421" s="74" t="str">
        <f t="shared" si="94"/>
        <v>Fraction of Industrial Fuel Use Shifted to Other Fuels</v>
      </c>
      <c r="D421" s="9" t="s">
        <v>143</v>
      </c>
      <c r="E421" s="53" t="s">
        <v>2947</v>
      </c>
      <c r="F421" s="9" t="s">
        <v>2576</v>
      </c>
      <c r="G421" s="53" t="s">
        <v>2951</v>
      </c>
      <c r="H421" s="54">
        <v>399</v>
      </c>
      <c r="I421" s="53" t="s">
        <v>47</v>
      </c>
      <c r="J421" s="74" t="str">
        <f t="shared" si="98"/>
        <v>Electrification + Hydrogen</v>
      </c>
      <c r="K421" s="74" t="str">
        <f t="shared" si="98"/>
        <v>indst fuel type shifting</v>
      </c>
      <c r="L421" s="353">
        <f t="shared" si="98"/>
        <v>0</v>
      </c>
      <c r="M421" s="353">
        <f t="shared" si="98"/>
        <v>1</v>
      </c>
      <c r="N421" s="353">
        <f t="shared" si="98"/>
        <v>0.01</v>
      </c>
      <c r="O421" s="74" t="str">
        <f t="shared" si="98"/>
        <v>% of fuel shifted</v>
      </c>
      <c r="P421" s="468" t="str">
        <f>INDEX('Policy Characteristics'!J:J,MATCH($C421,'Policy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1" s="74" t="str">
        <f t="shared" si="96"/>
        <v>industry-ag-main.html#fuel-switching</v>
      </c>
      <c r="R421" s="74" t="str">
        <f t="shared" si="96"/>
        <v>industry-elec-and-hydrogen.html</v>
      </c>
      <c r="S421" s="433"/>
      <c r="T421" s="53"/>
    </row>
    <row r="422" spans="1:20" ht="116" x14ac:dyDescent="0.35">
      <c r="A422" s="74" t="str">
        <f t="shared" si="97"/>
        <v>Industry</v>
      </c>
      <c r="B422" s="74" t="str">
        <f t="shared" si="94"/>
        <v>Electrification + Hydrogen</v>
      </c>
      <c r="C422" s="74" t="str">
        <f t="shared" si="94"/>
        <v>Fraction of Industrial Fuel Use Shifted to Other Fuels</v>
      </c>
      <c r="D422" s="9" t="s">
        <v>143</v>
      </c>
      <c r="E422" s="53" t="s">
        <v>2944</v>
      </c>
      <c r="F422" s="9" t="s">
        <v>2576</v>
      </c>
      <c r="G422" s="53" t="s">
        <v>2949</v>
      </c>
      <c r="H422" s="54">
        <v>400</v>
      </c>
      <c r="I422" s="53" t="s">
        <v>47</v>
      </c>
      <c r="J422" s="74" t="str">
        <f t="shared" si="98"/>
        <v>Electrification + Hydrogen</v>
      </c>
      <c r="K422" s="74" t="str">
        <f t="shared" si="98"/>
        <v>indst fuel type shifting</v>
      </c>
      <c r="L422" s="353">
        <f t="shared" si="98"/>
        <v>0</v>
      </c>
      <c r="M422" s="353">
        <f t="shared" si="98"/>
        <v>1</v>
      </c>
      <c r="N422" s="353">
        <f t="shared" si="98"/>
        <v>0.01</v>
      </c>
      <c r="O422" s="74" t="str">
        <f t="shared" si="98"/>
        <v>% of fuel shifted</v>
      </c>
      <c r="P422" s="468" t="str">
        <f>INDEX('Policy Characteristics'!J:J,MATCH($C422,'Policy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2" s="74" t="str">
        <f t="shared" si="96"/>
        <v>industry-ag-main.html#fuel-switching</v>
      </c>
      <c r="R422" s="74" t="str">
        <f t="shared" si="96"/>
        <v>industry-elec-and-hydrogen.html</v>
      </c>
      <c r="S422" s="433"/>
      <c r="T422" s="53"/>
    </row>
    <row r="423" spans="1:20" ht="116" x14ac:dyDescent="0.35">
      <c r="A423" s="74" t="str">
        <f t="shared" si="97"/>
        <v>Industry</v>
      </c>
      <c r="B423" s="74" t="str">
        <f t="shared" si="94"/>
        <v>Electrification + Hydrogen</v>
      </c>
      <c r="C423" s="74" t="str">
        <f t="shared" si="94"/>
        <v>Fraction of Industrial Fuel Use Shifted to Other Fuels</v>
      </c>
      <c r="D423" s="9" t="s">
        <v>144</v>
      </c>
      <c r="E423" s="53" t="s">
        <v>2561</v>
      </c>
      <c r="F423" s="9" t="s">
        <v>2577</v>
      </c>
      <c r="G423" s="53" t="s">
        <v>2567</v>
      </c>
      <c r="H423" s="54">
        <v>401</v>
      </c>
      <c r="I423" s="53" t="s">
        <v>47</v>
      </c>
      <c r="J423" s="74" t="str">
        <f t="shared" si="98"/>
        <v>Electrification + Hydrogen</v>
      </c>
      <c r="K423" s="74" t="str">
        <f t="shared" si="98"/>
        <v>indst fuel type shifting</v>
      </c>
      <c r="L423" s="353">
        <f t="shared" si="98"/>
        <v>0</v>
      </c>
      <c r="M423" s="353">
        <f t="shared" si="98"/>
        <v>1</v>
      </c>
      <c r="N423" s="353">
        <f t="shared" si="98"/>
        <v>0.01</v>
      </c>
      <c r="O423" s="74" t="str">
        <f t="shared" si="98"/>
        <v>% of fuel shifted</v>
      </c>
      <c r="P423" s="468" t="str">
        <f>INDEX('Policy Characteristics'!J:J,MATCH($C423,'Policy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3" s="74" t="str">
        <f t="shared" si="96"/>
        <v>industry-ag-main.html#fuel-switching</v>
      </c>
      <c r="R423" s="74" t="str">
        <f t="shared" si="96"/>
        <v>industry-elec-and-hydrogen.html</v>
      </c>
      <c r="S423" s="433"/>
      <c r="T423" s="53"/>
    </row>
    <row r="424" spans="1:20" ht="116" x14ac:dyDescent="0.35">
      <c r="A424" s="74" t="str">
        <f t="shared" si="97"/>
        <v>Industry</v>
      </c>
      <c r="B424" s="74" t="str">
        <f t="shared" si="94"/>
        <v>Electrification + Hydrogen</v>
      </c>
      <c r="C424" s="74" t="str">
        <f t="shared" si="94"/>
        <v>Fraction of Industrial Fuel Use Shifted to Other Fuels</v>
      </c>
      <c r="D424" s="9" t="s">
        <v>144</v>
      </c>
      <c r="E424" s="53" t="s">
        <v>2562</v>
      </c>
      <c r="F424" s="9" t="s">
        <v>2577</v>
      </c>
      <c r="G424" s="53" t="s">
        <v>2570</v>
      </c>
      <c r="H424" s="54">
        <v>402</v>
      </c>
      <c r="I424" s="53" t="s">
        <v>46</v>
      </c>
      <c r="J424" s="74" t="str">
        <f t="shared" si="98"/>
        <v>Electrification + Hydrogen</v>
      </c>
      <c r="K424" s="74" t="str">
        <f t="shared" si="98"/>
        <v>indst fuel type shifting</v>
      </c>
      <c r="L424" s="353">
        <f t="shared" si="98"/>
        <v>0</v>
      </c>
      <c r="M424" s="353">
        <f t="shared" si="98"/>
        <v>1</v>
      </c>
      <c r="N424" s="353">
        <f t="shared" si="98"/>
        <v>0.01</v>
      </c>
      <c r="O424" s="74" t="str">
        <f t="shared" si="98"/>
        <v>% of fuel shifted</v>
      </c>
      <c r="P424" s="468" t="str">
        <f>INDEX('Policy Characteristics'!J:J,MATCH($C424,'Policy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4" s="74" t="str">
        <f t="shared" si="96"/>
        <v>industry-ag-main.html#fuel-switching</v>
      </c>
      <c r="R424" s="74" t="str">
        <f t="shared" si="96"/>
        <v>industry-elec-and-hydrogen.html</v>
      </c>
      <c r="S424" s="433"/>
      <c r="T424" s="53"/>
    </row>
    <row r="425" spans="1:20" ht="116" x14ac:dyDescent="0.35">
      <c r="A425" s="74" t="str">
        <f t="shared" si="97"/>
        <v>Industry</v>
      </c>
      <c r="B425" s="74" t="str">
        <f t="shared" si="94"/>
        <v>Electrification + Hydrogen</v>
      </c>
      <c r="C425" s="74" t="str">
        <f t="shared" si="94"/>
        <v>Fraction of Industrial Fuel Use Shifted to Other Fuels</v>
      </c>
      <c r="D425" s="9" t="s">
        <v>144</v>
      </c>
      <c r="E425" s="53" t="s">
        <v>2563</v>
      </c>
      <c r="F425" s="9" t="s">
        <v>2577</v>
      </c>
      <c r="G425" s="53" t="s">
        <v>2571</v>
      </c>
      <c r="H425" s="54">
        <v>403</v>
      </c>
      <c r="I425" s="53" t="s">
        <v>46</v>
      </c>
      <c r="J425" s="74" t="str">
        <f t="shared" si="98"/>
        <v>Electrification + Hydrogen</v>
      </c>
      <c r="K425" s="74" t="str">
        <f t="shared" si="98"/>
        <v>indst fuel type shifting</v>
      </c>
      <c r="L425" s="353">
        <f t="shared" si="98"/>
        <v>0</v>
      </c>
      <c r="M425" s="353">
        <f t="shared" si="98"/>
        <v>1</v>
      </c>
      <c r="N425" s="353">
        <f t="shared" si="98"/>
        <v>0.01</v>
      </c>
      <c r="O425" s="74" t="str">
        <f t="shared" si="98"/>
        <v>% of fuel shifted</v>
      </c>
      <c r="P425" s="468" t="str">
        <f>INDEX('Policy Characteristics'!J:J,MATCH($C425,'Policy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5" s="74" t="str">
        <f t="shared" si="96"/>
        <v>industry-ag-main.html#fuel-switching</v>
      </c>
      <c r="R425" s="74" t="str">
        <f t="shared" si="96"/>
        <v>industry-elec-and-hydrogen.html</v>
      </c>
      <c r="S425" s="433"/>
      <c r="T425" s="53"/>
    </row>
    <row r="426" spans="1:20" ht="116" x14ac:dyDescent="0.35">
      <c r="A426" s="74" t="str">
        <f t="shared" si="97"/>
        <v>Industry</v>
      </c>
      <c r="B426" s="74" t="str">
        <f t="shared" si="94"/>
        <v>Electrification + Hydrogen</v>
      </c>
      <c r="C426" s="74" t="str">
        <f t="shared" si="94"/>
        <v>Fraction of Industrial Fuel Use Shifted to Other Fuels</v>
      </c>
      <c r="D426" s="9" t="s">
        <v>144</v>
      </c>
      <c r="E426" s="53" t="s">
        <v>2564</v>
      </c>
      <c r="F426" s="9" t="s">
        <v>2577</v>
      </c>
      <c r="G426" s="53" t="s">
        <v>2568</v>
      </c>
      <c r="H426" s="54">
        <v>404</v>
      </c>
      <c r="I426" s="53" t="s">
        <v>47</v>
      </c>
      <c r="J426" s="74" t="str">
        <f t="shared" si="98"/>
        <v>Electrification + Hydrogen</v>
      </c>
      <c r="K426" s="74" t="str">
        <f t="shared" si="98"/>
        <v>indst fuel type shifting</v>
      </c>
      <c r="L426" s="353">
        <f t="shared" si="98"/>
        <v>0</v>
      </c>
      <c r="M426" s="353">
        <f t="shared" si="98"/>
        <v>1</v>
      </c>
      <c r="N426" s="353">
        <f t="shared" si="98"/>
        <v>0.01</v>
      </c>
      <c r="O426" s="74" t="str">
        <f t="shared" si="98"/>
        <v>% of fuel shifted</v>
      </c>
      <c r="P426" s="468" t="str">
        <f>INDEX('Policy Characteristics'!J:J,MATCH($C426,'Policy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6" s="74" t="str">
        <f t="shared" si="96"/>
        <v>industry-ag-main.html#fuel-switching</v>
      </c>
      <c r="R426" s="74" t="str">
        <f t="shared" si="96"/>
        <v>industry-elec-and-hydrogen.html</v>
      </c>
      <c r="S426" s="433"/>
      <c r="T426" s="53"/>
    </row>
    <row r="427" spans="1:20" ht="116" x14ac:dyDescent="0.35">
      <c r="A427" s="74" t="str">
        <f t="shared" si="97"/>
        <v>Industry</v>
      </c>
      <c r="B427" s="74" t="str">
        <f t="shared" si="94"/>
        <v>Electrification + Hydrogen</v>
      </c>
      <c r="C427" s="74" t="str">
        <f t="shared" si="94"/>
        <v>Fraction of Industrial Fuel Use Shifted to Other Fuels</v>
      </c>
      <c r="D427" s="9" t="s">
        <v>144</v>
      </c>
      <c r="E427" s="53" t="s">
        <v>2565</v>
      </c>
      <c r="F427" s="9" t="s">
        <v>2577</v>
      </c>
      <c r="G427" s="53" t="s">
        <v>2569</v>
      </c>
      <c r="H427" s="54">
        <v>405</v>
      </c>
      <c r="I427" s="53" t="s">
        <v>46</v>
      </c>
      <c r="J427" s="74" t="str">
        <f t="shared" si="98"/>
        <v>Electrification + Hydrogen</v>
      </c>
      <c r="K427" s="74" t="str">
        <f t="shared" si="98"/>
        <v>indst fuel type shifting</v>
      </c>
      <c r="L427" s="353">
        <f t="shared" si="98"/>
        <v>0</v>
      </c>
      <c r="M427" s="353">
        <f t="shared" si="98"/>
        <v>1</v>
      </c>
      <c r="N427" s="353">
        <f t="shared" si="98"/>
        <v>0.01</v>
      </c>
      <c r="O427" s="74" t="str">
        <f t="shared" si="98"/>
        <v>% of fuel shifted</v>
      </c>
      <c r="P427" s="468" t="str">
        <f>INDEX('Policy Characteristics'!J:J,MATCH($C427,'Policy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7" s="74" t="str">
        <f t="shared" si="96"/>
        <v>industry-ag-main.html#fuel-switching</v>
      </c>
      <c r="R427" s="74" t="str">
        <f t="shared" si="96"/>
        <v>industry-elec-and-hydrogen.html</v>
      </c>
      <c r="S427" s="433"/>
      <c r="T427" s="53"/>
    </row>
    <row r="428" spans="1:20" ht="116" x14ac:dyDescent="0.35">
      <c r="A428" s="74" t="str">
        <f t="shared" si="97"/>
        <v>Industry</v>
      </c>
      <c r="B428" s="74" t="str">
        <f t="shared" si="94"/>
        <v>Electrification + Hydrogen</v>
      </c>
      <c r="C428" s="74" t="str">
        <f t="shared" si="94"/>
        <v>Fraction of Industrial Fuel Use Shifted to Other Fuels</v>
      </c>
      <c r="D428" s="9" t="s">
        <v>144</v>
      </c>
      <c r="E428" s="53" t="s">
        <v>2566</v>
      </c>
      <c r="F428" s="9" t="s">
        <v>2577</v>
      </c>
      <c r="G428" s="53" t="s">
        <v>2572</v>
      </c>
      <c r="H428" s="54">
        <v>406</v>
      </c>
      <c r="I428" s="53" t="s">
        <v>47</v>
      </c>
      <c r="J428" s="74" t="str">
        <f t="shared" si="98"/>
        <v>Electrification + Hydrogen</v>
      </c>
      <c r="K428" s="74" t="str">
        <f t="shared" si="98"/>
        <v>indst fuel type shifting</v>
      </c>
      <c r="L428" s="353">
        <f t="shared" si="98"/>
        <v>0</v>
      </c>
      <c r="M428" s="353">
        <f t="shared" si="98"/>
        <v>1</v>
      </c>
      <c r="N428" s="353">
        <f t="shared" si="98"/>
        <v>0.01</v>
      </c>
      <c r="O428" s="74" t="str">
        <f t="shared" si="98"/>
        <v>% of fuel shifted</v>
      </c>
      <c r="P428" s="468" t="str">
        <f>INDEX('Policy Characteristics'!J:J,MATCH($C428,'Policy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8" s="74" t="str">
        <f t="shared" si="96"/>
        <v>industry-ag-main.html#fuel-switching</v>
      </c>
      <c r="R428" s="74" t="str">
        <f t="shared" si="96"/>
        <v>industry-elec-and-hydrogen.html</v>
      </c>
      <c r="S428" s="433"/>
      <c r="T428" s="53"/>
    </row>
    <row r="429" spans="1:20" ht="116" x14ac:dyDescent="0.35">
      <c r="A429" s="74" t="str">
        <f t="shared" si="97"/>
        <v>Industry</v>
      </c>
      <c r="B429" s="74" t="str">
        <f t="shared" si="94"/>
        <v>Electrification + Hydrogen</v>
      </c>
      <c r="C429" s="74" t="str">
        <f t="shared" si="94"/>
        <v>Fraction of Industrial Fuel Use Shifted to Other Fuels</v>
      </c>
      <c r="D429" s="9" t="s">
        <v>144</v>
      </c>
      <c r="E429" s="53" t="s">
        <v>2945</v>
      </c>
      <c r="F429" s="9" t="s">
        <v>2577</v>
      </c>
      <c r="G429" s="53" t="s">
        <v>2948</v>
      </c>
      <c r="H429" s="54">
        <v>407</v>
      </c>
      <c r="I429" s="53" t="s">
        <v>47</v>
      </c>
      <c r="J429" s="74" t="str">
        <f t="shared" si="98"/>
        <v>Electrification + Hydrogen</v>
      </c>
      <c r="K429" s="74" t="str">
        <f t="shared" si="98"/>
        <v>indst fuel type shifting</v>
      </c>
      <c r="L429" s="353">
        <f t="shared" si="98"/>
        <v>0</v>
      </c>
      <c r="M429" s="353">
        <f t="shared" si="98"/>
        <v>1</v>
      </c>
      <c r="N429" s="353">
        <f t="shared" si="98"/>
        <v>0.01</v>
      </c>
      <c r="O429" s="74" t="str">
        <f t="shared" si="98"/>
        <v>% of fuel shifted</v>
      </c>
      <c r="P429" s="468" t="str">
        <f>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9" s="74" t="str">
        <f t="shared" si="96"/>
        <v>industry-ag-main.html#fuel-switching</v>
      </c>
      <c r="R429" s="74" t="str">
        <f t="shared" si="96"/>
        <v>industry-elec-and-hydrogen.html</v>
      </c>
      <c r="S429" s="433"/>
      <c r="T429" s="53"/>
    </row>
    <row r="430" spans="1:20" ht="116" x14ac:dyDescent="0.35">
      <c r="A430" s="74" t="str">
        <f t="shared" si="97"/>
        <v>Industry</v>
      </c>
      <c r="B430" s="74" t="str">
        <f t="shared" si="94"/>
        <v>Electrification + Hydrogen</v>
      </c>
      <c r="C430" s="74" t="str">
        <f t="shared" si="94"/>
        <v>Fraction of Industrial Fuel Use Shifted to Other Fuels</v>
      </c>
      <c r="D430" s="9" t="s">
        <v>144</v>
      </c>
      <c r="E430" s="53" t="s">
        <v>2946</v>
      </c>
      <c r="F430" s="9" t="s">
        <v>2577</v>
      </c>
      <c r="G430" s="53" t="s">
        <v>2950</v>
      </c>
      <c r="H430" s="54">
        <v>408</v>
      </c>
      <c r="I430" s="53" t="s">
        <v>46</v>
      </c>
      <c r="J430" s="74" t="str">
        <f t="shared" si="98"/>
        <v>Electrification + Hydrogen</v>
      </c>
      <c r="K430" s="74" t="str">
        <f t="shared" si="98"/>
        <v>indst fuel type shifting</v>
      </c>
      <c r="L430" s="353">
        <f t="shared" si="98"/>
        <v>0</v>
      </c>
      <c r="M430" s="353">
        <f t="shared" si="98"/>
        <v>1</v>
      </c>
      <c r="N430" s="353">
        <f t="shared" si="98"/>
        <v>0.01</v>
      </c>
      <c r="O430" s="74" t="str">
        <f t="shared" si="98"/>
        <v>% of fuel shifted</v>
      </c>
      <c r="P430" s="468" t="str">
        <f>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0" s="74" t="str">
        <f t="shared" si="96"/>
        <v>industry-ag-main.html#fuel-switching</v>
      </c>
      <c r="R430" s="74" t="str">
        <f t="shared" si="96"/>
        <v>industry-elec-and-hydrogen.html</v>
      </c>
      <c r="S430" s="433"/>
      <c r="T430" s="53"/>
    </row>
    <row r="431" spans="1:20" ht="116" x14ac:dyDescent="0.35">
      <c r="A431" s="74" t="str">
        <f t="shared" si="97"/>
        <v>Industry</v>
      </c>
      <c r="B431" s="74" t="str">
        <f t="shared" si="94"/>
        <v>Electrification + Hydrogen</v>
      </c>
      <c r="C431" s="74" t="str">
        <f t="shared" si="94"/>
        <v>Fraction of Industrial Fuel Use Shifted to Other Fuels</v>
      </c>
      <c r="D431" s="9" t="s">
        <v>144</v>
      </c>
      <c r="E431" s="53" t="s">
        <v>2947</v>
      </c>
      <c r="F431" s="9" t="s">
        <v>2577</v>
      </c>
      <c r="G431" s="53" t="s">
        <v>2951</v>
      </c>
      <c r="H431" s="54">
        <v>409</v>
      </c>
      <c r="I431" s="53" t="s">
        <v>46</v>
      </c>
      <c r="J431" s="74" t="str">
        <f t="shared" si="98"/>
        <v>Electrification + Hydrogen</v>
      </c>
      <c r="K431" s="74" t="str">
        <f t="shared" si="98"/>
        <v>indst fuel type shifting</v>
      </c>
      <c r="L431" s="353">
        <f t="shared" si="98"/>
        <v>0</v>
      </c>
      <c r="M431" s="353">
        <f t="shared" si="98"/>
        <v>1</v>
      </c>
      <c r="N431" s="353">
        <f t="shared" si="98"/>
        <v>0.01</v>
      </c>
      <c r="O431" s="74" t="str">
        <f t="shared" si="98"/>
        <v>% of fuel shifted</v>
      </c>
      <c r="P431" s="468" t="str">
        <f>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1" s="74" t="str">
        <f t="shared" si="96"/>
        <v>industry-ag-main.html#fuel-switching</v>
      </c>
      <c r="R431" s="74" t="str">
        <f t="shared" si="96"/>
        <v>industry-elec-and-hydrogen.html</v>
      </c>
      <c r="S431" s="433"/>
      <c r="T431" s="53"/>
    </row>
    <row r="432" spans="1:20" ht="116" x14ac:dyDescent="0.35">
      <c r="A432" s="74" t="str">
        <f t="shared" si="97"/>
        <v>Industry</v>
      </c>
      <c r="B432" s="74" t="str">
        <f t="shared" si="94"/>
        <v>Electrification + Hydrogen</v>
      </c>
      <c r="C432" s="74" t="str">
        <f t="shared" si="94"/>
        <v>Fraction of Industrial Fuel Use Shifted to Other Fuels</v>
      </c>
      <c r="D432" s="9" t="s">
        <v>144</v>
      </c>
      <c r="E432" s="53" t="s">
        <v>2944</v>
      </c>
      <c r="F432" s="9" t="s">
        <v>2577</v>
      </c>
      <c r="G432" s="53" t="s">
        <v>2949</v>
      </c>
      <c r="H432" s="54">
        <v>410</v>
      </c>
      <c r="I432" s="53" t="s">
        <v>47</v>
      </c>
      <c r="J432" s="74" t="str">
        <f t="shared" si="98"/>
        <v>Electrification + Hydrogen</v>
      </c>
      <c r="K432" s="74" t="str">
        <f t="shared" si="98"/>
        <v>indst fuel type shifting</v>
      </c>
      <c r="L432" s="353">
        <f t="shared" si="98"/>
        <v>0</v>
      </c>
      <c r="M432" s="353">
        <f t="shared" si="98"/>
        <v>1</v>
      </c>
      <c r="N432" s="353">
        <f t="shared" si="98"/>
        <v>0.01</v>
      </c>
      <c r="O432" s="74" t="str">
        <f t="shared" si="98"/>
        <v>% of fuel shifted</v>
      </c>
      <c r="P432" s="468" t="str">
        <f>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2" s="74" t="str">
        <f t="shared" si="96"/>
        <v>industry-ag-main.html#fuel-switching</v>
      </c>
      <c r="R432" s="74" t="str">
        <f t="shared" si="96"/>
        <v>industry-elec-and-hydrogen.html</v>
      </c>
      <c r="S432" s="433"/>
      <c r="T432" s="53"/>
    </row>
    <row r="433" spans="1:20" ht="116" x14ac:dyDescent="0.35">
      <c r="A433" s="74" t="str">
        <f t="shared" si="97"/>
        <v>Industry</v>
      </c>
      <c r="B433" s="74" t="str">
        <f t="shared" si="94"/>
        <v>Electrification + Hydrogen</v>
      </c>
      <c r="C433" s="74" t="str">
        <f t="shared" si="94"/>
        <v>Fraction of Industrial Fuel Use Shifted to Other Fuels</v>
      </c>
      <c r="D433" s="9" t="s">
        <v>145</v>
      </c>
      <c r="E433" s="53" t="s">
        <v>2561</v>
      </c>
      <c r="F433" s="9" t="s">
        <v>2578</v>
      </c>
      <c r="G433" s="53" t="s">
        <v>2567</v>
      </c>
      <c r="H433" s="54">
        <v>411</v>
      </c>
      <c r="I433" s="53" t="s">
        <v>47</v>
      </c>
      <c r="J433" s="74" t="str">
        <f t="shared" si="98"/>
        <v>Electrification + Hydrogen</v>
      </c>
      <c r="K433" s="74" t="str">
        <f t="shared" si="98"/>
        <v>indst fuel type shifting</v>
      </c>
      <c r="L433" s="353">
        <f t="shared" si="98"/>
        <v>0</v>
      </c>
      <c r="M433" s="353">
        <f t="shared" si="98"/>
        <v>1</v>
      </c>
      <c r="N433" s="353">
        <f t="shared" si="98"/>
        <v>0.01</v>
      </c>
      <c r="O433" s="74" t="str">
        <f t="shared" si="98"/>
        <v>% of fuel shifted</v>
      </c>
      <c r="P433" s="468" t="str">
        <f>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3" s="74" t="str">
        <f t="shared" si="96"/>
        <v>industry-ag-main.html#fuel-switching</v>
      </c>
      <c r="R433" s="74" t="str">
        <f t="shared" si="96"/>
        <v>industry-elec-and-hydrogen.html</v>
      </c>
      <c r="S433" s="433"/>
      <c r="T433" s="53"/>
    </row>
    <row r="434" spans="1:20" ht="116" x14ac:dyDescent="0.35">
      <c r="A434" s="74" t="str">
        <f t="shared" si="97"/>
        <v>Industry</v>
      </c>
      <c r="B434" s="74" t="str">
        <f t="shared" si="94"/>
        <v>Electrification + Hydrogen</v>
      </c>
      <c r="C434" s="74" t="str">
        <f t="shared" si="94"/>
        <v>Fraction of Industrial Fuel Use Shifted to Other Fuels</v>
      </c>
      <c r="D434" s="9" t="s">
        <v>145</v>
      </c>
      <c r="E434" s="53" t="s">
        <v>2562</v>
      </c>
      <c r="F434" s="9" t="s">
        <v>2578</v>
      </c>
      <c r="G434" s="53" t="s">
        <v>2570</v>
      </c>
      <c r="H434" s="54">
        <v>412</v>
      </c>
      <c r="I434" s="53" t="s">
        <v>46</v>
      </c>
      <c r="J434" s="74" t="str">
        <f t="shared" si="98"/>
        <v>Electrification + Hydrogen</v>
      </c>
      <c r="K434" s="74" t="str">
        <f t="shared" si="98"/>
        <v>indst fuel type shifting</v>
      </c>
      <c r="L434" s="353">
        <f t="shared" si="98"/>
        <v>0</v>
      </c>
      <c r="M434" s="353">
        <f t="shared" si="98"/>
        <v>1</v>
      </c>
      <c r="N434" s="353">
        <f t="shared" si="98"/>
        <v>0.01</v>
      </c>
      <c r="O434" s="74" t="str">
        <f t="shared" si="98"/>
        <v>% of fuel shifted</v>
      </c>
      <c r="P434" s="468" t="str">
        <f>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4" s="74" t="str">
        <f t="shared" si="96"/>
        <v>industry-ag-main.html#fuel-switching</v>
      </c>
      <c r="R434" s="74" t="str">
        <f t="shared" si="96"/>
        <v>industry-elec-and-hydrogen.html</v>
      </c>
      <c r="S434" s="433"/>
      <c r="T434" s="53"/>
    </row>
    <row r="435" spans="1:20" ht="116" x14ac:dyDescent="0.35">
      <c r="A435" s="74" t="str">
        <f t="shared" si="97"/>
        <v>Industry</v>
      </c>
      <c r="B435" s="74" t="str">
        <f t="shared" si="94"/>
        <v>Electrification + Hydrogen</v>
      </c>
      <c r="C435" s="74" t="str">
        <f t="shared" si="94"/>
        <v>Fraction of Industrial Fuel Use Shifted to Other Fuels</v>
      </c>
      <c r="D435" s="9" t="s">
        <v>145</v>
      </c>
      <c r="E435" s="53" t="s">
        <v>2563</v>
      </c>
      <c r="F435" s="9" t="s">
        <v>2578</v>
      </c>
      <c r="G435" s="53" t="s">
        <v>2571</v>
      </c>
      <c r="H435" s="54">
        <v>413</v>
      </c>
      <c r="I435" s="53" t="s">
        <v>46</v>
      </c>
      <c r="J435" s="74" t="str">
        <f t="shared" si="98"/>
        <v>Electrification + Hydrogen</v>
      </c>
      <c r="K435" s="74" t="str">
        <f t="shared" si="98"/>
        <v>indst fuel type shifting</v>
      </c>
      <c r="L435" s="353">
        <f t="shared" si="98"/>
        <v>0</v>
      </c>
      <c r="M435" s="353">
        <f t="shared" si="98"/>
        <v>1</v>
      </c>
      <c r="N435" s="353">
        <f t="shared" si="98"/>
        <v>0.01</v>
      </c>
      <c r="O435" s="74" t="str">
        <f t="shared" si="98"/>
        <v>% of fuel shifted</v>
      </c>
      <c r="P435" s="468" t="str">
        <f>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5" s="74" t="str">
        <f t="shared" si="96"/>
        <v>industry-ag-main.html#fuel-switching</v>
      </c>
      <c r="R435" s="74" t="str">
        <f t="shared" si="96"/>
        <v>industry-elec-and-hydrogen.html</v>
      </c>
      <c r="S435" s="433"/>
      <c r="T435" s="53"/>
    </row>
    <row r="436" spans="1:20" ht="116" x14ac:dyDescent="0.35">
      <c r="A436" s="74" t="str">
        <f t="shared" si="97"/>
        <v>Industry</v>
      </c>
      <c r="B436" s="74" t="str">
        <f t="shared" si="97"/>
        <v>Electrification + Hydrogen</v>
      </c>
      <c r="C436" s="74" t="str">
        <f t="shared" si="97"/>
        <v>Fraction of Industrial Fuel Use Shifted to Other Fuels</v>
      </c>
      <c r="D436" s="9" t="s">
        <v>145</v>
      </c>
      <c r="E436" s="53" t="s">
        <v>2564</v>
      </c>
      <c r="F436" s="9" t="s">
        <v>2578</v>
      </c>
      <c r="G436" s="53" t="s">
        <v>2568</v>
      </c>
      <c r="H436" s="54">
        <v>414</v>
      </c>
      <c r="I436" s="53" t="s">
        <v>47</v>
      </c>
      <c r="J436" s="74" t="str">
        <f t="shared" si="98"/>
        <v>Electrification + Hydrogen</v>
      </c>
      <c r="K436" s="74" t="str">
        <f t="shared" si="98"/>
        <v>indst fuel type shifting</v>
      </c>
      <c r="L436" s="353">
        <f t="shared" si="98"/>
        <v>0</v>
      </c>
      <c r="M436" s="353">
        <f t="shared" si="98"/>
        <v>1</v>
      </c>
      <c r="N436" s="353">
        <f t="shared" si="98"/>
        <v>0.01</v>
      </c>
      <c r="O436" s="74" t="str">
        <f t="shared" si="98"/>
        <v>% of fuel shifted</v>
      </c>
      <c r="P436" s="468" t="str">
        <f>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6" s="74" t="str">
        <f t="shared" si="96"/>
        <v>industry-ag-main.html#fuel-switching</v>
      </c>
      <c r="R436" s="74" t="str">
        <f t="shared" si="96"/>
        <v>industry-elec-and-hydrogen.html</v>
      </c>
      <c r="S436" s="433"/>
      <c r="T436" s="53"/>
    </row>
    <row r="437" spans="1:20" ht="116" x14ac:dyDescent="0.35">
      <c r="A437" s="74" t="str">
        <f t="shared" si="97"/>
        <v>Industry</v>
      </c>
      <c r="B437" s="74" t="str">
        <f t="shared" si="97"/>
        <v>Electrification + Hydrogen</v>
      </c>
      <c r="C437" s="74" t="str">
        <f t="shared" si="97"/>
        <v>Fraction of Industrial Fuel Use Shifted to Other Fuels</v>
      </c>
      <c r="D437" s="9" t="s">
        <v>145</v>
      </c>
      <c r="E437" s="53" t="s">
        <v>2565</v>
      </c>
      <c r="F437" s="9" t="s">
        <v>2578</v>
      </c>
      <c r="G437" s="53" t="s">
        <v>2569</v>
      </c>
      <c r="H437" s="54">
        <v>415</v>
      </c>
      <c r="I437" s="53" t="s">
        <v>46</v>
      </c>
      <c r="J437" s="74" t="str">
        <f t="shared" si="98"/>
        <v>Electrification + Hydrogen</v>
      </c>
      <c r="K437" s="74" t="str">
        <f t="shared" si="98"/>
        <v>indst fuel type shifting</v>
      </c>
      <c r="L437" s="353">
        <f t="shared" si="98"/>
        <v>0</v>
      </c>
      <c r="M437" s="353">
        <f t="shared" si="98"/>
        <v>1</v>
      </c>
      <c r="N437" s="353">
        <f t="shared" si="98"/>
        <v>0.01</v>
      </c>
      <c r="O437" s="74" t="str">
        <f t="shared" si="98"/>
        <v>% of fuel shifted</v>
      </c>
      <c r="P437" s="468" t="str">
        <f>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7" s="74" t="str">
        <f t="shared" si="96"/>
        <v>industry-ag-main.html#fuel-switching</v>
      </c>
      <c r="R437" s="74" t="str">
        <f t="shared" si="96"/>
        <v>industry-elec-and-hydrogen.html</v>
      </c>
      <c r="S437" s="433"/>
      <c r="T437" s="53"/>
    </row>
    <row r="438" spans="1:20" ht="116" x14ac:dyDescent="0.35">
      <c r="A438" s="74" t="str">
        <f t="shared" ref="A438:C482" si="99">A$403</f>
        <v>Industry</v>
      </c>
      <c r="B438" s="74" t="str">
        <f t="shared" si="99"/>
        <v>Electrification + Hydrogen</v>
      </c>
      <c r="C438" s="74" t="str">
        <f t="shared" si="99"/>
        <v>Fraction of Industrial Fuel Use Shifted to Other Fuels</v>
      </c>
      <c r="D438" s="9" t="s">
        <v>145</v>
      </c>
      <c r="E438" s="53" t="s">
        <v>2566</v>
      </c>
      <c r="F438" s="9" t="s">
        <v>2578</v>
      </c>
      <c r="G438" s="53" t="s">
        <v>2572</v>
      </c>
      <c r="H438" s="54">
        <v>416</v>
      </c>
      <c r="I438" s="53" t="s">
        <v>47</v>
      </c>
      <c r="J438" s="74" t="str">
        <f t="shared" si="98"/>
        <v>Electrification + Hydrogen</v>
      </c>
      <c r="K438" s="74" t="str">
        <f t="shared" si="98"/>
        <v>indst fuel type shifting</v>
      </c>
      <c r="L438" s="353">
        <f t="shared" si="98"/>
        <v>0</v>
      </c>
      <c r="M438" s="353">
        <f t="shared" si="98"/>
        <v>1</v>
      </c>
      <c r="N438" s="353">
        <f t="shared" si="98"/>
        <v>0.01</v>
      </c>
      <c r="O438" s="74" t="str">
        <f t="shared" si="98"/>
        <v>% of fuel shifted</v>
      </c>
      <c r="P438" s="468" t="str">
        <f>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8" s="74" t="str">
        <f t="shared" si="96"/>
        <v>industry-ag-main.html#fuel-switching</v>
      </c>
      <c r="R438" s="74" t="str">
        <f t="shared" si="96"/>
        <v>industry-elec-and-hydrogen.html</v>
      </c>
      <c r="S438" s="433"/>
      <c r="T438" s="53"/>
    </row>
    <row r="439" spans="1:20" ht="116" x14ac:dyDescent="0.35">
      <c r="A439" s="74" t="str">
        <f t="shared" si="99"/>
        <v>Industry</v>
      </c>
      <c r="B439" s="74" t="str">
        <f t="shared" si="99"/>
        <v>Electrification + Hydrogen</v>
      </c>
      <c r="C439" s="74" t="str">
        <f t="shared" si="99"/>
        <v>Fraction of Industrial Fuel Use Shifted to Other Fuels</v>
      </c>
      <c r="D439" s="9" t="s">
        <v>145</v>
      </c>
      <c r="E439" s="53" t="s">
        <v>2945</v>
      </c>
      <c r="F439" s="9" t="s">
        <v>2578</v>
      </c>
      <c r="G439" s="53" t="s">
        <v>2948</v>
      </c>
      <c r="H439" s="54">
        <v>417</v>
      </c>
      <c r="I439" s="53" t="s">
        <v>47</v>
      </c>
      <c r="J439" s="74" t="str">
        <f t="shared" si="98"/>
        <v>Electrification + Hydrogen</v>
      </c>
      <c r="K439" s="74" t="str">
        <f t="shared" si="98"/>
        <v>indst fuel type shifting</v>
      </c>
      <c r="L439" s="353">
        <f t="shared" si="98"/>
        <v>0</v>
      </c>
      <c r="M439" s="353">
        <f t="shared" si="98"/>
        <v>1</v>
      </c>
      <c r="N439" s="353">
        <f t="shared" si="98"/>
        <v>0.01</v>
      </c>
      <c r="O439" s="74" t="str">
        <f t="shared" si="98"/>
        <v>% of fuel shifted</v>
      </c>
      <c r="P439" s="468" t="str">
        <f>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9" s="74" t="str">
        <f t="shared" si="96"/>
        <v>industry-ag-main.html#fuel-switching</v>
      </c>
      <c r="R439" s="74" t="str">
        <f t="shared" si="96"/>
        <v>industry-elec-and-hydrogen.html</v>
      </c>
      <c r="S439" s="433"/>
      <c r="T439" s="53"/>
    </row>
    <row r="440" spans="1:20" ht="116" x14ac:dyDescent="0.35">
      <c r="A440" s="74" t="str">
        <f t="shared" si="99"/>
        <v>Industry</v>
      </c>
      <c r="B440" s="74" t="str">
        <f t="shared" si="99"/>
        <v>Electrification + Hydrogen</v>
      </c>
      <c r="C440" s="74" t="str">
        <f t="shared" si="99"/>
        <v>Fraction of Industrial Fuel Use Shifted to Other Fuels</v>
      </c>
      <c r="D440" s="9" t="s">
        <v>145</v>
      </c>
      <c r="E440" s="53" t="s">
        <v>2946</v>
      </c>
      <c r="F440" s="9" t="s">
        <v>2578</v>
      </c>
      <c r="G440" s="53" t="s">
        <v>2950</v>
      </c>
      <c r="H440" s="54">
        <v>418</v>
      </c>
      <c r="I440" s="53" t="s">
        <v>46</v>
      </c>
      <c r="J440" s="74" t="str">
        <f t="shared" si="98"/>
        <v>Electrification + Hydrogen</v>
      </c>
      <c r="K440" s="74" t="str">
        <f t="shared" si="98"/>
        <v>indst fuel type shifting</v>
      </c>
      <c r="L440" s="353">
        <f t="shared" si="98"/>
        <v>0</v>
      </c>
      <c r="M440" s="353">
        <f t="shared" si="98"/>
        <v>1</v>
      </c>
      <c r="N440" s="353">
        <f t="shared" si="98"/>
        <v>0.01</v>
      </c>
      <c r="O440" s="74" t="str">
        <f t="shared" si="98"/>
        <v>% of fuel shifted</v>
      </c>
      <c r="P440" s="468" t="str">
        <f>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0" s="74" t="str">
        <f t="shared" si="96"/>
        <v>industry-ag-main.html#fuel-switching</v>
      </c>
      <c r="R440" s="74" t="str">
        <f t="shared" si="96"/>
        <v>industry-elec-and-hydrogen.html</v>
      </c>
      <c r="S440" s="433"/>
      <c r="T440" s="53"/>
    </row>
    <row r="441" spans="1:20" ht="116" x14ac:dyDescent="0.35">
      <c r="A441" s="74" t="str">
        <f t="shared" si="99"/>
        <v>Industry</v>
      </c>
      <c r="B441" s="74" t="str">
        <f t="shared" si="99"/>
        <v>Electrification + Hydrogen</v>
      </c>
      <c r="C441" s="74" t="str">
        <f t="shared" si="99"/>
        <v>Fraction of Industrial Fuel Use Shifted to Other Fuels</v>
      </c>
      <c r="D441" s="9" t="s">
        <v>145</v>
      </c>
      <c r="E441" s="53" t="s">
        <v>2947</v>
      </c>
      <c r="F441" s="9" t="s">
        <v>2578</v>
      </c>
      <c r="G441" s="53" t="s">
        <v>2951</v>
      </c>
      <c r="H441" s="54">
        <v>419</v>
      </c>
      <c r="I441" s="53" t="s">
        <v>46</v>
      </c>
      <c r="J441" s="74" t="str">
        <f t="shared" si="98"/>
        <v>Electrification + Hydrogen</v>
      </c>
      <c r="K441" s="74" t="str">
        <f t="shared" si="98"/>
        <v>indst fuel type shifting</v>
      </c>
      <c r="L441" s="353">
        <f t="shared" si="98"/>
        <v>0</v>
      </c>
      <c r="M441" s="353">
        <f t="shared" si="98"/>
        <v>1</v>
      </c>
      <c r="N441" s="353">
        <f t="shared" si="98"/>
        <v>0.01</v>
      </c>
      <c r="O441" s="74" t="str">
        <f t="shared" si="98"/>
        <v>% of fuel shifted</v>
      </c>
      <c r="P441" s="468" t="str">
        <f>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1" s="74" t="str">
        <f t="shared" si="96"/>
        <v>industry-ag-main.html#fuel-switching</v>
      </c>
      <c r="R441" s="74" t="str">
        <f t="shared" si="96"/>
        <v>industry-elec-and-hydrogen.html</v>
      </c>
      <c r="S441" s="433"/>
      <c r="T441" s="53"/>
    </row>
    <row r="442" spans="1:20" ht="116" x14ac:dyDescent="0.35">
      <c r="A442" s="74" t="str">
        <f t="shared" si="99"/>
        <v>Industry</v>
      </c>
      <c r="B442" s="74" t="str">
        <f t="shared" si="99"/>
        <v>Electrification + Hydrogen</v>
      </c>
      <c r="C442" s="74" t="str">
        <f t="shared" si="99"/>
        <v>Fraction of Industrial Fuel Use Shifted to Other Fuels</v>
      </c>
      <c r="D442" s="9" t="s">
        <v>145</v>
      </c>
      <c r="E442" s="53" t="s">
        <v>2944</v>
      </c>
      <c r="F442" s="9" t="s">
        <v>2578</v>
      </c>
      <c r="G442" s="53" t="s">
        <v>2949</v>
      </c>
      <c r="H442" s="54">
        <v>420</v>
      </c>
      <c r="I442" s="53" t="s">
        <v>47</v>
      </c>
      <c r="J442" s="74" t="str">
        <f t="shared" si="98"/>
        <v>Electrification + Hydrogen</v>
      </c>
      <c r="K442" s="74" t="str">
        <f t="shared" si="98"/>
        <v>indst fuel type shifting</v>
      </c>
      <c r="L442" s="353">
        <f t="shared" si="98"/>
        <v>0</v>
      </c>
      <c r="M442" s="353">
        <f t="shared" si="98"/>
        <v>1</v>
      </c>
      <c r="N442" s="353">
        <f t="shared" si="98"/>
        <v>0.01</v>
      </c>
      <c r="O442" s="74" t="str">
        <f t="shared" si="98"/>
        <v>% of fuel shifted</v>
      </c>
      <c r="P442" s="468" t="str">
        <f>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2" s="74" t="str">
        <f t="shared" si="96"/>
        <v>industry-ag-main.html#fuel-switching</v>
      </c>
      <c r="R442" s="74" t="str">
        <f t="shared" si="96"/>
        <v>industry-elec-and-hydrogen.html</v>
      </c>
      <c r="S442" s="433"/>
      <c r="T442" s="53"/>
    </row>
    <row r="443" spans="1:20" ht="116" x14ac:dyDescent="0.35">
      <c r="A443" s="74" t="str">
        <f t="shared" si="99"/>
        <v>Industry</v>
      </c>
      <c r="B443" s="74" t="str">
        <f t="shared" si="99"/>
        <v>Electrification + Hydrogen</v>
      </c>
      <c r="C443" s="74" t="str">
        <f t="shared" si="99"/>
        <v>Fraction of Industrial Fuel Use Shifted to Other Fuels</v>
      </c>
      <c r="D443" s="9" t="s">
        <v>2609</v>
      </c>
      <c r="E443" s="53" t="s">
        <v>2561</v>
      </c>
      <c r="F443" s="53" t="s">
        <v>3018</v>
      </c>
      <c r="G443" s="53" t="s">
        <v>2567</v>
      </c>
      <c r="H443" s="54">
        <v>421</v>
      </c>
      <c r="I443" s="53" t="s">
        <v>47</v>
      </c>
      <c r="J443" s="74" t="str">
        <f t="shared" si="98"/>
        <v>Electrification + Hydrogen</v>
      </c>
      <c r="K443" s="74" t="str">
        <f t="shared" si="98"/>
        <v>indst fuel type shifting</v>
      </c>
      <c r="L443" s="353">
        <f t="shared" si="98"/>
        <v>0</v>
      </c>
      <c r="M443" s="353">
        <f t="shared" si="98"/>
        <v>1</v>
      </c>
      <c r="N443" s="353">
        <f t="shared" si="98"/>
        <v>0.01</v>
      </c>
      <c r="O443" s="74" t="str">
        <f t="shared" si="98"/>
        <v>% of fuel shifted</v>
      </c>
      <c r="P443" s="468" t="str">
        <f>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3" s="74" t="str">
        <f t="shared" si="96"/>
        <v>industry-ag-main.html#fuel-switching</v>
      </c>
      <c r="R443" s="74" t="str">
        <f t="shared" si="96"/>
        <v>industry-elec-and-hydrogen.html</v>
      </c>
      <c r="S443" s="433"/>
      <c r="T443" s="53"/>
    </row>
    <row r="444" spans="1:20" ht="116" x14ac:dyDescent="0.35">
      <c r="A444" s="74" t="str">
        <f t="shared" si="99"/>
        <v>Industry</v>
      </c>
      <c r="B444" s="74" t="str">
        <f t="shared" si="99"/>
        <v>Electrification + Hydrogen</v>
      </c>
      <c r="C444" s="74" t="str">
        <f t="shared" si="99"/>
        <v>Fraction of Industrial Fuel Use Shifted to Other Fuels</v>
      </c>
      <c r="D444" s="9" t="s">
        <v>2609</v>
      </c>
      <c r="E444" s="53" t="s">
        <v>2562</v>
      </c>
      <c r="F444" s="53" t="s">
        <v>3018</v>
      </c>
      <c r="G444" s="53" t="s">
        <v>2570</v>
      </c>
      <c r="H444" s="54">
        <v>422</v>
      </c>
      <c r="I444" s="53" t="s">
        <v>46</v>
      </c>
      <c r="J444" s="74" t="str">
        <f t="shared" si="98"/>
        <v>Electrification + Hydrogen</v>
      </c>
      <c r="K444" s="74" t="str">
        <f t="shared" si="98"/>
        <v>indst fuel type shifting</v>
      </c>
      <c r="L444" s="353">
        <f t="shared" si="98"/>
        <v>0</v>
      </c>
      <c r="M444" s="353">
        <f t="shared" si="98"/>
        <v>1</v>
      </c>
      <c r="N444" s="353">
        <f t="shared" si="98"/>
        <v>0.01</v>
      </c>
      <c r="O444" s="74" t="str">
        <f t="shared" si="98"/>
        <v>% of fuel shifted</v>
      </c>
      <c r="P444" s="468" t="str">
        <f>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4" s="74" t="str">
        <f t="shared" si="96"/>
        <v>industry-ag-main.html#fuel-switching</v>
      </c>
      <c r="R444" s="74" t="str">
        <f t="shared" si="96"/>
        <v>industry-elec-and-hydrogen.html</v>
      </c>
      <c r="S444" s="433"/>
      <c r="T444" s="53"/>
    </row>
    <row r="445" spans="1:20" ht="116" x14ac:dyDescent="0.35">
      <c r="A445" s="74" t="str">
        <f t="shared" si="99"/>
        <v>Industry</v>
      </c>
      <c r="B445" s="74" t="str">
        <f t="shared" si="99"/>
        <v>Electrification + Hydrogen</v>
      </c>
      <c r="C445" s="74" t="str">
        <f t="shared" si="99"/>
        <v>Fraction of Industrial Fuel Use Shifted to Other Fuels</v>
      </c>
      <c r="D445" s="9" t="s">
        <v>2609</v>
      </c>
      <c r="E445" s="53" t="s">
        <v>2563</v>
      </c>
      <c r="F445" s="53" t="s">
        <v>3018</v>
      </c>
      <c r="G445" s="53" t="s">
        <v>2571</v>
      </c>
      <c r="H445" s="54">
        <v>423</v>
      </c>
      <c r="I445" s="53" t="s">
        <v>46</v>
      </c>
      <c r="J445" s="74" t="str">
        <f t="shared" si="98"/>
        <v>Electrification + Hydrogen</v>
      </c>
      <c r="K445" s="74" t="str">
        <f t="shared" si="98"/>
        <v>indst fuel type shifting</v>
      </c>
      <c r="L445" s="353">
        <f t="shared" si="98"/>
        <v>0</v>
      </c>
      <c r="M445" s="353">
        <f t="shared" si="98"/>
        <v>1</v>
      </c>
      <c r="N445" s="353">
        <f t="shared" si="98"/>
        <v>0.01</v>
      </c>
      <c r="O445" s="74" t="str">
        <f t="shared" si="98"/>
        <v>% of fuel shifted</v>
      </c>
      <c r="P445" s="468" t="str">
        <f>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5" s="74" t="str">
        <f t="shared" si="96"/>
        <v>industry-ag-main.html#fuel-switching</v>
      </c>
      <c r="R445" s="74" t="str">
        <f t="shared" si="96"/>
        <v>industry-elec-and-hydrogen.html</v>
      </c>
      <c r="S445" s="433"/>
      <c r="T445" s="53"/>
    </row>
    <row r="446" spans="1:20" ht="116" x14ac:dyDescent="0.35">
      <c r="A446" s="74" t="str">
        <f t="shared" si="99"/>
        <v>Industry</v>
      </c>
      <c r="B446" s="74" t="str">
        <f t="shared" si="99"/>
        <v>Electrification + Hydrogen</v>
      </c>
      <c r="C446" s="74" t="str">
        <f t="shared" si="99"/>
        <v>Fraction of Industrial Fuel Use Shifted to Other Fuels</v>
      </c>
      <c r="D446" s="9" t="s">
        <v>2609</v>
      </c>
      <c r="E446" s="53" t="s">
        <v>2564</v>
      </c>
      <c r="F446" s="53" t="s">
        <v>3018</v>
      </c>
      <c r="G446" s="53" t="s">
        <v>2568</v>
      </c>
      <c r="H446" s="54">
        <v>424</v>
      </c>
      <c r="I446" s="53" t="s">
        <v>47</v>
      </c>
      <c r="J446" s="74" t="str">
        <f t="shared" si="98"/>
        <v>Electrification + Hydrogen</v>
      </c>
      <c r="K446" s="74" t="str">
        <f t="shared" si="98"/>
        <v>indst fuel type shifting</v>
      </c>
      <c r="L446" s="353">
        <f t="shared" si="98"/>
        <v>0</v>
      </c>
      <c r="M446" s="353">
        <f t="shared" si="98"/>
        <v>1</v>
      </c>
      <c r="N446" s="353">
        <f t="shared" si="98"/>
        <v>0.01</v>
      </c>
      <c r="O446" s="74" t="str">
        <f t="shared" si="98"/>
        <v>% of fuel shifted</v>
      </c>
      <c r="P446" s="468" t="str">
        <f>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6" s="74" t="str">
        <f t="shared" si="96"/>
        <v>industry-ag-main.html#fuel-switching</v>
      </c>
      <c r="R446" s="74" t="str">
        <f t="shared" si="96"/>
        <v>industry-elec-and-hydrogen.html</v>
      </c>
      <c r="S446" s="433"/>
      <c r="T446" s="53"/>
    </row>
    <row r="447" spans="1:20" ht="116" x14ac:dyDescent="0.35">
      <c r="A447" s="74" t="str">
        <f t="shared" si="99"/>
        <v>Industry</v>
      </c>
      <c r="B447" s="74" t="str">
        <f t="shared" si="99"/>
        <v>Electrification + Hydrogen</v>
      </c>
      <c r="C447" s="74" t="str">
        <f t="shared" si="99"/>
        <v>Fraction of Industrial Fuel Use Shifted to Other Fuels</v>
      </c>
      <c r="D447" s="9" t="s">
        <v>2609</v>
      </c>
      <c r="E447" s="53" t="s">
        <v>2565</v>
      </c>
      <c r="F447" s="53" t="s">
        <v>3018</v>
      </c>
      <c r="G447" s="53" t="s">
        <v>2569</v>
      </c>
      <c r="H447" s="54">
        <v>425</v>
      </c>
      <c r="I447" s="53" t="s">
        <v>46</v>
      </c>
      <c r="J447" s="74" t="str">
        <f t="shared" si="98"/>
        <v>Electrification + Hydrogen</v>
      </c>
      <c r="K447" s="74" t="str">
        <f t="shared" si="98"/>
        <v>indst fuel type shifting</v>
      </c>
      <c r="L447" s="353">
        <f t="shared" si="98"/>
        <v>0</v>
      </c>
      <c r="M447" s="353">
        <f t="shared" si="98"/>
        <v>1</v>
      </c>
      <c r="N447" s="353">
        <f t="shared" si="98"/>
        <v>0.01</v>
      </c>
      <c r="O447" s="74" t="str">
        <f t="shared" si="98"/>
        <v>% of fuel shifted</v>
      </c>
      <c r="P447" s="468" t="str">
        <f>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7" s="74" t="str">
        <f t="shared" si="96"/>
        <v>industry-ag-main.html#fuel-switching</v>
      </c>
      <c r="R447" s="74" t="str">
        <f t="shared" si="96"/>
        <v>industry-elec-and-hydrogen.html</v>
      </c>
      <c r="S447" s="433"/>
      <c r="T447" s="53"/>
    </row>
    <row r="448" spans="1:20" ht="116" x14ac:dyDescent="0.35">
      <c r="A448" s="74" t="str">
        <f t="shared" si="99"/>
        <v>Industry</v>
      </c>
      <c r="B448" s="74" t="str">
        <f t="shared" si="99"/>
        <v>Electrification + Hydrogen</v>
      </c>
      <c r="C448" s="74" t="str">
        <f t="shared" si="99"/>
        <v>Fraction of Industrial Fuel Use Shifted to Other Fuels</v>
      </c>
      <c r="D448" s="9" t="s">
        <v>2609</v>
      </c>
      <c r="E448" s="53" t="s">
        <v>2566</v>
      </c>
      <c r="F448" s="53" t="s">
        <v>3018</v>
      </c>
      <c r="G448" s="53" t="s">
        <v>2572</v>
      </c>
      <c r="H448" s="54">
        <v>426</v>
      </c>
      <c r="I448" s="53" t="s">
        <v>47</v>
      </c>
      <c r="J448" s="74" t="str">
        <f t="shared" si="98"/>
        <v>Electrification + Hydrogen</v>
      </c>
      <c r="K448" s="74" t="str">
        <f t="shared" si="98"/>
        <v>indst fuel type shifting</v>
      </c>
      <c r="L448" s="353">
        <f t="shared" si="98"/>
        <v>0</v>
      </c>
      <c r="M448" s="353">
        <f t="shared" si="98"/>
        <v>1</v>
      </c>
      <c r="N448" s="353">
        <f t="shared" si="98"/>
        <v>0.01</v>
      </c>
      <c r="O448" s="74" t="str">
        <f t="shared" si="98"/>
        <v>% of fuel shifted</v>
      </c>
      <c r="P448" s="468" t="str">
        <f>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8" s="74" t="str">
        <f t="shared" si="96"/>
        <v>industry-ag-main.html#fuel-switching</v>
      </c>
      <c r="R448" s="74" t="str">
        <f t="shared" si="96"/>
        <v>industry-elec-and-hydrogen.html</v>
      </c>
      <c r="S448" s="433"/>
      <c r="T448" s="53"/>
    </row>
    <row r="449" spans="1:20" ht="116" x14ac:dyDescent="0.35">
      <c r="A449" s="74" t="str">
        <f t="shared" si="99"/>
        <v>Industry</v>
      </c>
      <c r="B449" s="74" t="str">
        <f t="shared" si="99"/>
        <v>Electrification + Hydrogen</v>
      </c>
      <c r="C449" s="74" t="str">
        <f t="shared" si="99"/>
        <v>Fraction of Industrial Fuel Use Shifted to Other Fuels</v>
      </c>
      <c r="D449" s="9" t="s">
        <v>2609</v>
      </c>
      <c r="E449" s="53" t="s">
        <v>2945</v>
      </c>
      <c r="F449" s="53" t="s">
        <v>3018</v>
      </c>
      <c r="G449" s="53" t="s">
        <v>2948</v>
      </c>
      <c r="H449" s="54">
        <v>427</v>
      </c>
      <c r="I449" s="53" t="s">
        <v>47</v>
      </c>
      <c r="J449" s="74" t="str">
        <f t="shared" si="98"/>
        <v>Electrification + Hydrogen</v>
      </c>
      <c r="K449" s="74" t="str">
        <f t="shared" si="98"/>
        <v>indst fuel type shifting</v>
      </c>
      <c r="L449" s="353">
        <f t="shared" si="98"/>
        <v>0</v>
      </c>
      <c r="M449" s="353">
        <f t="shared" si="98"/>
        <v>1</v>
      </c>
      <c r="N449" s="353">
        <f t="shared" si="98"/>
        <v>0.01</v>
      </c>
      <c r="O449" s="74" t="str">
        <f t="shared" si="98"/>
        <v>% of fuel shifted</v>
      </c>
      <c r="P449" s="468" t="str">
        <f>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9" s="74" t="str">
        <f t="shared" si="96"/>
        <v>industry-ag-main.html#fuel-switching</v>
      </c>
      <c r="R449" s="74" t="str">
        <f t="shared" si="96"/>
        <v>industry-elec-and-hydrogen.html</v>
      </c>
      <c r="S449" s="433"/>
      <c r="T449" s="53"/>
    </row>
    <row r="450" spans="1:20" ht="116" x14ac:dyDescent="0.35">
      <c r="A450" s="74" t="str">
        <f t="shared" si="99"/>
        <v>Industry</v>
      </c>
      <c r="B450" s="74" t="str">
        <f t="shared" si="99"/>
        <v>Electrification + Hydrogen</v>
      </c>
      <c r="C450" s="74" t="str">
        <f t="shared" si="99"/>
        <v>Fraction of Industrial Fuel Use Shifted to Other Fuels</v>
      </c>
      <c r="D450" s="9" t="s">
        <v>2609</v>
      </c>
      <c r="E450" s="53" t="s">
        <v>2946</v>
      </c>
      <c r="F450" s="53" t="s">
        <v>3018</v>
      </c>
      <c r="G450" s="53" t="s">
        <v>2950</v>
      </c>
      <c r="H450" s="54">
        <v>428</v>
      </c>
      <c r="I450" s="53" t="s">
        <v>46</v>
      </c>
      <c r="J450" s="74" t="str">
        <f t="shared" si="98"/>
        <v>Electrification + Hydrogen</v>
      </c>
      <c r="K450" s="74" t="str">
        <f t="shared" si="98"/>
        <v>indst fuel type shifting</v>
      </c>
      <c r="L450" s="353">
        <f t="shared" si="98"/>
        <v>0</v>
      </c>
      <c r="M450" s="353">
        <f t="shared" si="98"/>
        <v>1</v>
      </c>
      <c r="N450" s="353">
        <f t="shared" si="98"/>
        <v>0.01</v>
      </c>
      <c r="O450" s="74" t="str">
        <f t="shared" si="98"/>
        <v>% of fuel shifted</v>
      </c>
      <c r="P450" s="468" t="str">
        <f>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0" s="74" t="str">
        <f t="shared" si="96"/>
        <v>industry-ag-main.html#fuel-switching</v>
      </c>
      <c r="R450" s="74" t="str">
        <f t="shared" si="96"/>
        <v>industry-elec-and-hydrogen.html</v>
      </c>
      <c r="S450" s="433"/>
      <c r="T450" s="53"/>
    </row>
    <row r="451" spans="1:20" ht="116" x14ac:dyDescent="0.35">
      <c r="A451" s="74" t="str">
        <f t="shared" si="99"/>
        <v>Industry</v>
      </c>
      <c r="B451" s="74" t="str">
        <f t="shared" si="99"/>
        <v>Electrification + Hydrogen</v>
      </c>
      <c r="C451" s="74" t="str">
        <f t="shared" si="99"/>
        <v>Fraction of Industrial Fuel Use Shifted to Other Fuels</v>
      </c>
      <c r="D451" s="9" t="s">
        <v>2609</v>
      </c>
      <c r="E451" s="53" t="s">
        <v>2947</v>
      </c>
      <c r="F451" s="53" t="s">
        <v>3018</v>
      </c>
      <c r="G451" s="53" t="s">
        <v>2951</v>
      </c>
      <c r="H451" s="54">
        <v>464</v>
      </c>
      <c r="I451" s="53" t="s">
        <v>47</v>
      </c>
      <c r="J451" s="74" t="str">
        <f t="shared" si="98"/>
        <v>Electrification + Hydrogen</v>
      </c>
      <c r="K451" s="74" t="str">
        <f t="shared" si="98"/>
        <v>indst fuel type shifting</v>
      </c>
      <c r="L451" s="353">
        <f t="shared" si="98"/>
        <v>0</v>
      </c>
      <c r="M451" s="353">
        <f t="shared" ref="J451:O482" si="100">M$403</f>
        <v>1</v>
      </c>
      <c r="N451" s="353">
        <f t="shared" si="100"/>
        <v>0.01</v>
      </c>
      <c r="O451" s="74" t="str">
        <f t="shared" si="100"/>
        <v>% of fuel shifted</v>
      </c>
      <c r="P451" s="468" t="str">
        <f>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74" t="str">
        <f t="shared" si="96"/>
        <v>industry-ag-main.html#fuel-switching</v>
      </c>
      <c r="R451" s="74" t="str">
        <f t="shared" si="96"/>
        <v>industry-elec-and-hydrogen.html</v>
      </c>
      <c r="S451" s="433"/>
      <c r="T451" s="53"/>
    </row>
    <row r="452" spans="1:20" ht="116" x14ac:dyDescent="0.35">
      <c r="A452" s="74" t="str">
        <f t="shared" si="99"/>
        <v>Industry</v>
      </c>
      <c r="B452" s="74" t="str">
        <f t="shared" si="99"/>
        <v>Electrification + Hydrogen</v>
      </c>
      <c r="C452" s="74" t="str">
        <f t="shared" si="99"/>
        <v>Fraction of Industrial Fuel Use Shifted to Other Fuels</v>
      </c>
      <c r="D452" s="9" t="s">
        <v>2609</v>
      </c>
      <c r="E452" s="53" t="s">
        <v>2944</v>
      </c>
      <c r="F452" s="53" t="s">
        <v>3018</v>
      </c>
      <c r="G452" s="53" t="s">
        <v>2949</v>
      </c>
      <c r="H452" s="54">
        <v>465</v>
      </c>
      <c r="I452" s="53" t="s">
        <v>47</v>
      </c>
      <c r="J452" s="74" t="str">
        <f t="shared" si="100"/>
        <v>Electrification + Hydrogen</v>
      </c>
      <c r="K452" s="74" t="str">
        <f t="shared" si="100"/>
        <v>indst fuel type shifting</v>
      </c>
      <c r="L452" s="353">
        <f t="shared" si="100"/>
        <v>0</v>
      </c>
      <c r="M452" s="353">
        <f t="shared" si="100"/>
        <v>1</v>
      </c>
      <c r="N452" s="353">
        <f t="shared" si="100"/>
        <v>0.01</v>
      </c>
      <c r="O452" s="74" t="str">
        <f t="shared" si="100"/>
        <v>% of fuel shifted</v>
      </c>
      <c r="P452" s="468" t="str">
        <f>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74" t="str">
        <f t="shared" si="96"/>
        <v>industry-ag-main.html#fuel-switching</v>
      </c>
      <c r="R452" s="74" t="str">
        <f t="shared" si="96"/>
        <v>industry-elec-and-hydrogen.html</v>
      </c>
      <c r="S452" s="433"/>
      <c r="T452" s="53"/>
    </row>
    <row r="453" spans="1:20" ht="116" x14ac:dyDescent="0.35">
      <c r="A453" s="74" t="str">
        <f t="shared" si="99"/>
        <v>Industry</v>
      </c>
      <c r="B453" s="74" t="str">
        <f t="shared" si="99"/>
        <v>Electrification + Hydrogen</v>
      </c>
      <c r="C453" s="74" t="str">
        <f t="shared" si="99"/>
        <v>Fraction of Industrial Fuel Use Shifted to Other Fuels</v>
      </c>
      <c r="D453" s="9" t="s">
        <v>146</v>
      </c>
      <c r="E453" s="53" t="s">
        <v>2561</v>
      </c>
      <c r="F453" s="9" t="s">
        <v>2608</v>
      </c>
      <c r="G453" s="53" t="s">
        <v>2567</v>
      </c>
      <c r="H453" s="54">
        <v>466</v>
      </c>
      <c r="I453" s="53" t="s">
        <v>47</v>
      </c>
      <c r="J453" s="74" t="str">
        <f t="shared" si="100"/>
        <v>Electrification + Hydrogen</v>
      </c>
      <c r="K453" s="74" t="str">
        <f t="shared" si="100"/>
        <v>indst fuel type shifting</v>
      </c>
      <c r="L453" s="353">
        <f t="shared" si="100"/>
        <v>0</v>
      </c>
      <c r="M453" s="353">
        <f t="shared" si="100"/>
        <v>1</v>
      </c>
      <c r="N453" s="353">
        <f t="shared" si="100"/>
        <v>0.01</v>
      </c>
      <c r="O453" s="74" t="str">
        <f t="shared" si="100"/>
        <v>% of fuel shifted</v>
      </c>
      <c r="P453" s="468" t="str">
        <f>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74" t="str">
        <f t="shared" si="96"/>
        <v>industry-ag-main.html#fuel-switching</v>
      </c>
      <c r="R453" s="74" t="str">
        <f t="shared" si="96"/>
        <v>industry-elec-and-hydrogen.html</v>
      </c>
      <c r="S453" s="433"/>
      <c r="T453" s="53"/>
    </row>
    <row r="454" spans="1:20" ht="116" x14ac:dyDescent="0.35">
      <c r="A454" s="74" t="str">
        <f t="shared" si="99"/>
        <v>Industry</v>
      </c>
      <c r="B454" s="74" t="str">
        <f t="shared" si="99"/>
        <v>Electrification + Hydrogen</v>
      </c>
      <c r="C454" s="74" t="str">
        <f t="shared" si="99"/>
        <v>Fraction of Industrial Fuel Use Shifted to Other Fuels</v>
      </c>
      <c r="D454" s="9" t="s">
        <v>146</v>
      </c>
      <c r="E454" s="53" t="s">
        <v>2562</v>
      </c>
      <c r="F454" s="9" t="s">
        <v>2608</v>
      </c>
      <c r="G454" s="53" t="s">
        <v>2570</v>
      </c>
      <c r="H454" s="54">
        <v>467</v>
      </c>
      <c r="I454" s="53" t="s">
        <v>47</v>
      </c>
      <c r="J454" s="74" t="str">
        <f t="shared" si="100"/>
        <v>Electrification + Hydrogen</v>
      </c>
      <c r="K454" s="74" t="str">
        <f t="shared" si="100"/>
        <v>indst fuel type shifting</v>
      </c>
      <c r="L454" s="353">
        <f t="shared" si="100"/>
        <v>0</v>
      </c>
      <c r="M454" s="353">
        <f t="shared" si="100"/>
        <v>1</v>
      </c>
      <c r="N454" s="353">
        <f t="shared" si="100"/>
        <v>0.01</v>
      </c>
      <c r="O454" s="74" t="str">
        <f t="shared" si="100"/>
        <v>% of fuel shifted</v>
      </c>
      <c r="P454" s="468" t="str">
        <f>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74" t="str">
        <f t="shared" si="96"/>
        <v>industry-ag-main.html#fuel-switching</v>
      </c>
      <c r="R454" s="74" t="str">
        <f t="shared" si="96"/>
        <v>industry-elec-and-hydrogen.html</v>
      </c>
      <c r="S454" s="433"/>
      <c r="T454" s="53"/>
    </row>
    <row r="455" spans="1:20" ht="116" x14ac:dyDescent="0.35">
      <c r="A455" s="74" t="str">
        <f t="shared" si="99"/>
        <v>Industry</v>
      </c>
      <c r="B455" s="74" t="str">
        <f t="shared" si="99"/>
        <v>Electrification + Hydrogen</v>
      </c>
      <c r="C455" s="74" t="str">
        <f t="shared" si="99"/>
        <v>Fraction of Industrial Fuel Use Shifted to Other Fuels</v>
      </c>
      <c r="D455" s="9" t="s">
        <v>146</v>
      </c>
      <c r="E455" s="53" t="s">
        <v>2563</v>
      </c>
      <c r="F455" s="9" t="s">
        <v>2608</v>
      </c>
      <c r="G455" s="53" t="s">
        <v>2571</v>
      </c>
      <c r="H455" s="54">
        <v>468</v>
      </c>
      <c r="I455" s="53" t="s">
        <v>47</v>
      </c>
      <c r="J455" s="74" t="str">
        <f t="shared" si="100"/>
        <v>Electrification + Hydrogen</v>
      </c>
      <c r="K455" s="74" t="str">
        <f t="shared" si="100"/>
        <v>indst fuel type shifting</v>
      </c>
      <c r="L455" s="353">
        <f t="shared" si="100"/>
        <v>0</v>
      </c>
      <c r="M455" s="353">
        <f t="shared" si="100"/>
        <v>1</v>
      </c>
      <c r="N455" s="353">
        <f t="shared" si="100"/>
        <v>0.01</v>
      </c>
      <c r="O455" s="74" t="str">
        <f t="shared" si="100"/>
        <v>% of fuel shifted</v>
      </c>
      <c r="P455" s="468" t="str">
        <f>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74" t="str">
        <f t="shared" si="96"/>
        <v>industry-ag-main.html#fuel-switching</v>
      </c>
      <c r="R455" s="74" t="str">
        <f t="shared" si="96"/>
        <v>industry-elec-and-hydrogen.html</v>
      </c>
      <c r="S455" s="433"/>
      <c r="T455" s="53"/>
    </row>
    <row r="456" spans="1:20" ht="116" x14ac:dyDescent="0.35">
      <c r="A456" s="74" t="str">
        <f t="shared" si="99"/>
        <v>Industry</v>
      </c>
      <c r="B456" s="74" t="str">
        <f t="shared" si="99"/>
        <v>Electrification + Hydrogen</v>
      </c>
      <c r="C456" s="74" t="str">
        <f t="shared" si="99"/>
        <v>Fraction of Industrial Fuel Use Shifted to Other Fuels</v>
      </c>
      <c r="D456" s="9" t="s">
        <v>146</v>
      </c>
      <c r="E456" s="53" t="s">
        <v>2564</v>
      </c>
      <c r="F456" s="9" t="s">
        <v>2608</v>
      </c>
      <c r="G456" s="53" t="s">
        <v>2568</v>
      </c>
      <c r="H456" s="54">
        <v>469</v>
      </c>
      <c r="I456" s="53" t="s">
        <v>47</v>
      </c>
      <c r="J456" s="74" t="str">
        <f t="shared" si="100"/>
        <v>Electrification + Hydrogen</v>
      </c>
      <c r="K456" s="74" t="str">
        <f t="shared" si="100"/>
        <v>indst fuel type shifting</v>
      </c>
      <c r="L456" s="353">
        <f t="shared" si="100"/>
        <v>0</v>
      </c>
      <c r="M456" s="353">
        <f t="shared" si="100"/>
        <v>1</v>
      </c>
      <c r="N456" s="353">
        <f t="shared" si="100"/>
        <v>0.01</v>
      </c>
      <c r="O456" s="74" t="str">
        <f t="shared" si="100"/>
        <v>% of fuel shifted</v>
      </c>
      <c r="P456" s="468" t="str">
        <f>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74" t="str">
        <f t="shared" si="96"/>
        <v>industry-ag-main.html#fuel-switching</v>
      </c>
      <c r="R456" s="74" t="str">
        <f t="shared" si="96"/>
        <v>industry-elec-and-hydrogen.html</v>
      </c>
      <c r="S456" s="433"/>
      <c r="T456" s="53"/>
    </row>
    <row r="457" spans="1:20" ht="116" x14ac:dyDescent="0.35">
      <c r="A457" s="74" t="str">
        <f t="shared" si="99"/>
        <v>Industry</v>
      </c>
      <c r="B457" s="74" t="str">
        <f t="shared" si="99"/>
        <v>Electrification + Hydrogen</v>
      </c>
      <c r="C457" s="74" t="str">
        <f t="shared" si="99"/>
        <v>Fraction of Industrial Fuel Use Shifted to Other Fuels</v>
      </c>
      <c r="D457" s="9" t="s">
        <v>146</v>
      </c>
      <c r="E457" s="53" t="s">
        <v>2565</v>
      </c>
      <c r="F457" s="9" t="s">
        <v>2608</v>
      </c>
      <c r="G457" s="53" t="s">
        <v>2569</v>
      </c>
      <c r="H457" s="54">
        <v>470</v>
      </c>
      <c r="I457" s="53" t="s">
        <v>47</v>
      </c>
      <c r="J457" s="74" t="str">
        <f t="shared" si="100"/>
        <v>Electrification + Hydrogen</v>
      </c>
      <c r="K457" s="74" t="str">
        <f t="shared" si="100"/>
        <v>indst fuel type shifting</v>
      </c>
      <c r="L457" s="353">
        <f t="shared" si="100"/>
        <v>0</v>
      </c>
      <c r="M457" s="353">
        <f t="shared" si="100"/>
        <v>1</v>
      </c>
      <c r="N457" s="353">
        <f t="shared" si="100"/>
        <v>0.01</v>
      </c>
      <c r="O457" s="74" t="str">
        <f t="shared" si="100"/>
        <v>% of fuel shifted</v>
      </c>
      <c r="P457" s="468" t="str">
        <f>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74" t="str">
        <f t="shared" si="96"/>
        <v>industry-ag-main.html#fuel-switching</v>
      </c>
      <c r="R457" s="74" t="str">
        <f t="shared" si="96"/>
        <v>industry-elec-and-hydrogen.html</v>
      </c>
      <c r="S457" s="433"/>
      <c r="T457" s="53"/>
    </row>
    <row r="458" spans="1:20" ht="116" x14ac:dyDescent="0.35">
      <c r="A458" s="74" t="str">
        <f t="shared" si="99"/>
        <v>Industry</v>
      </c>
      <c r="B458" s="74" t="str">
        <f t="shared" si="99"/>
        <v>Electrification + Hydrogen</v>
      </c>
      <c r="C458" s="74" t="str">
        <f t="shared" si="99"/>
        <v>Fraction of Industrial Fuel Use Shifted to Other Fuels</v>
      </c>
      <c r="D458" s="9" t="s">
        <v>146</v>
      </c>
      <c r="E458" s="53" t="s">
        <v>2566</v>
      </c>
      <c r="F458" s="9" t="s">
        <v>2608</v>
      </c>
      <c r="G458" s="53" t="s">
        <v>2572</v>
      </c>
      <c r="H458" s="54">
        <v>471</v>
      </c>
      <c r="I458" s="53" t="s">
        <v>47</v>
      </c>
      <c r="J458" s="74" t="str">
        <f t="shared" si="100"/>
        <v>Electrification + Hydrogen</v>
      </c>
      <c r="K458" s="74" t="str">
        <f t="shared" si="100"/>
        <v>indst fuel type shifting</v>
      </c>
      <c r="L458" s="353">
        <f t="shared" si="100"/>
        <v>0</v>
      </c>
      <c r="M458" s="353">
        <f t="shared" si="100"/>
        <v>1</v>
      </c>
      <c r="N458" s="353">
        <f t="shared" si="100"/>
        <v>0.01</v>
      </c>
      <c r="O458" s="74" t="str">
        <f t="shared" si="100"/>
        <v>% of fuel shifted</v>
      </c>
      <c r="P458" s="468" t="str">
        <f>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74" t="str">
        <f t="shared" si="96"/>
        <v>industry-ag-main.html#fuel-switching</v>
      </c>
      <c r="R458" s="74" t="str">
        <f t="shared" si="96"/>
        <v>industry-elec-and-hydrogen.html</v>
      </c>
      <c r="S458" s="433"/>
      <c r="T458" s="53"/>
    </row>
    <row r="459" spans="1:20" ht="116" x14ac:dyDescent="0.35">
      <c r="A459" s="74" t="str">
        <f t="shared" si="99"/>
        <v>Industry</v>
      </c>
      <c r="B459" s="74" t="str">
        <f t="shared" si="99"/>
        <v>Electrification + Hydrogen</v>
      </c>
      <c r="C459" s="74" t="str">
        <f t="shared" si="99"/>
        <v>Fraction of Industrial Fuel Use Shifted to Other Fuels</v>
      </c>
      <c r="D459" s="9" t="s">
        <v>146</v>
      </c>
      <c r="E459" s="53" t="s">
        <v>2945</v>
      </c>
      <c r="F459" s="9" t="s">
        <v>2608</v>
      </c>
      <c r="G459" s="53" t="s">
        <v>2948</v>
      </c>
      <c r="H459" s="54">
        <v>472</v>
      </c>
      <c r="I459" s="53" t="s">
        <v>47</v>
      </c>
      <c r="J459" s="74" t="str">
        <f t="shared" si="100"/>
        <v>Electrification + Hydrogen</v>
      </c>
      <c r="K459" s="74" t="str">
        <f t="shared" si="100"/>
        <v>indst fuel type shifting</v>
      </c>
      <c r="L459" s="353">
        <f t="shared" si="100"/>
        <v>0</v>
      </c>
      <c r="M459" s="353">
        <f t="shared" si="100"/>
        <v>1</v>
      </c>
      <c r="N459" s="353">
        <f t="shared" si="100"/>
        <v>0.01</v>
      </c>
      <c r="O459" s="74" t="str">
        <f t="shared" si="100"/>
        <v>% of fuel shifted</v>
      </c>
      <c r="P459" s="468" t="str">
        <f>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74" t="str">
        <f t="shared" si="96"/>
        <v>industry-ag-main.html#fuel-switching</v>
      </c>
      <c r="R459" s="74" t="str">
        <f t="shared" si="96"/>
        <v>industry-elec-and-hydrogen.html</v>
      </c>
      <c r="S459" s="433"/>
      <c r="T459" s="53"/>
    </row>
    <row r="460" spans="1:20" ht="116" x14ac:dyDescent="0.35">
      <c r="A460" s="74" t="str">
        <f t="shared" si="99"/>
        <v>Industry</v>
      </c>
      <c r="B460" s="74" t="str">
        <f t="shared" si="99"/>
        <v>Electrification + Hydrogen</v>
      </c>
      <c r="C460" s="74" t="str">
        <f t="shared" si="99"/>
        <v>Fraction of Industrial Fuel Use Shifted to Other Fuels</v>
      </c>
      <c r="D460" s="9" t="s">
        <v>146</v>
      </c>
      <c r="E460" s="53" t="s">
        <v>2946</v>
      </c>
      <c r="F460" s="9" t="s">
        <v>2608</v>
      </c>
      <c r="G460" s="53" t="s">
        <v>2950</v>
      </c>
      <c r="H460" s="54">
        <v>473</v>
      </c>
      <c r="I460" s="53" t="s">
        <v>47</v>
      </c>
      <c r="J460" s="74" t="str">
        <f t="shared" si="100"/>
        <v>Electrification + Hydrogen</v>
      </c>
      <c r="K460" s="74" t="str">
        <f t="shared" si="100"/>
        <v>indst fuel type shifting</v>
      </c>
      <c r="L460" s="353">
        <f t="shared" si="100"/>
        <v>0</v>
      </c>
      <c r="M460" s="353">
        <f t="shared" si="100"/>
        <v>1</v>
      </c>
      <c r="N460" s="353">
        <f t="shared" si="100"/>
        <v>0.01</v>
      </c>
      <c r="O460" s="74" t="str">
        <f t="shared" si="100"/>
        <v>% of fuel shifted</v>
      </c>
      <c r="P460" s="468" t="str">
        <f>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74" t="str">
        <f t="shared" si="96"/>
        <v>industry-ag-main.html#fuel-switching</v>
      </c>
      <c r="R460" s="74" t="str">
        <f t="shared" si="96"/>
        <v>industry-elec-and-hydrogen.html</v>
      </c>
      <c r="S460" s="433"/>
      <c r="T460" s="53"/>
    </row>
    <row r="461" spans="1:20" ht="116" x14ac:dyDescent="0.35">
      <c r="A461" s="74" t="str">
        <f t="shared" si="99"/>
        <v>Industry</v>
      </c>
      <c r="B461" s="74" t="str">
        <f t="shared" si="99"/>
        <v>Electrification + Hydrogen</v>
      </c>
      <c r="C461" s="74" t="str">
        <f t="shared" si="99"/>
        <v>Fraction of Industrial Fuel Use Shifted to Other Fuels</v>
      </c>
      <c r="D461" s="9" t="s">
        <v>146</v>
      </c>
      <c r="E461" s="53" t="s">
        <v>2947</v>
      </c>
      <c r="F461" s="9" t="s">
        <v>2608</v>
      </c>
      <c r="G461" s="53" t="s">
        <v>2951</v>
      </c>
      <c r="H461" s="54">
        <v>474</v>
      </c>
      <c r="I461" s="53" t="s">
        <v>47</v>
      </c>
      <c r="J461" s="74" t="str">
        <f t="shared" si="100"/>
        <v>Electrification + Hydrogen</v>
      </c>
      <c r="K461" s="74" t="str">
        <f t="shared" si="100"/>
        <v>indst fuel type shifting</v>
      </c>
      <c r="L461" s="353">
        <f t="shared" si="100"/>
        <v>0</v>
      </c>
      <c r="M461" s="353">
        <f t="shared" si="100"/>
        <v>1</v>
      </c>
      <c r="N461" s="353">
        <f t="shared" si="100"/>
        <v>0.01</v>
      </c>
      <c r="O461" s="74" t="str">
        <f t="shared" si="100"/>
        <v>% of fuel shifted</v>
      </c>
      <c r="P461" s="468" t="str">
        <f>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74" t="str">
        <f t="shared" si="96"/>
        <v>industry-ag-main.html#fuel-switching</v>
      </c>
      <c r="R461" s="74" t="str">
        <f t="shared" si="96"/>
        <v>industry-elec-and-hydrogen.html</v>
      </c>
      <c r="S461" s="433"/>
      <c r="T461" s="53"/>
    </row>
    <row r="462" spans="1:20" ht="116" x14ac:dyDescent="0.35">
      <c r="A462" s="74" t="str">
        <f t="shared" si="99"/>
        <v>Industry</v>
      </c>
      <c r="B462" s="74" t="str">
        <f t="shared" si="99"/>
        <v>Electrification + Hydrogen</v>
      </c>
      <c r="C462" s="74" t="str">
        <f t="shared" si="99"/>
        <v>Fraction of Industrial Fuel Use Shifted to Other Fuels</v>
      </c>
      <c r="D462" s="9" t="s">
        <v>146</v>
      </c>
      <c r="E462" s="53" t="s">
        <v>2944</v>
      </c>
      <c r="F462" s="9" t="s">
        <v>2608</v>
      </c>
      <c r="G462" s="53" t="s">
        <v>2949</v>
      </c>
      <c r="H462" s="54">
        <v>475</v>
      </c>
      <c r="I462" s="53" t="s">
        <v>47</v>
      </c>
      <c r="J462" s="74" t="str">
        <f t="shared" si="100"/>
        <v>Electrification + Hydrogen</v>
      </c>
      <c r="K462" s="74" t="str">
        <f t="shared" si="100"/>
        <v>indst fuel type shifting</v>
      </c>
      <c r="L462" s="353">
        <f t="shared" si="100"/>
        <v>0</v>
      </c>
      <c r="M462" s="353">
        <f t="shared" si="100"/>
        <v>1</v>
      </c>
      <c r="N462" s="353">
        <f t="shared" si="100"/>
        <v>0.01</v>
      </c>
      <c r="O462" s="74" t="str">
        <f t="shared" si="100"/>
        <v>% of fuel shifted</v>
      </c>
      <c r="P462" s="468" t="str">
        <f>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74" t="str">
        <f t="shared" si="96"/>
        <v>industry-ag-main.html#fuel-switching</v>
      </c>
      <c r="R462" s="74" t="str">
        <f t="shared" si="96"/>
        <v>industry-elec-and-hydrogen.html</v>
      </c>
      <c r="S462" s="433"/>
      <c r="T462" s="53"/>
    </row>
    <row r="463" spans="1:20" ht="116" x14ac:dyDescent="0.35">
      <c r="A463" s="74" t="str">
        <f t="shared" si="99"/>
        <v>Industry</v>
      </c>
      <c r="B463" s="74" t="str">
        <f t="shared" si="99"/>
        <v>Electrification + Hydrogen</v>
      </c>
      <c r="C463" s="74" t="str">
        <f t="shared" si="99"/>
        <v>Fraction of Industrial Fuel Use Shifted to Other Fuels</v>
      </c>
      <c r="D463" s="9" t="s">
        <v>147</v>
      </c>
      <c r="E463" s="53" t="s">
        <v>2561</v>
      </c>
      <c r="F463" s="9" t="s">
        <v>149</v>
      </c>
      <c r="G463" s="53" t="s">
        <v>2567</v>
      </c>
      <c r="H463" s="54">
        <v>476</v>
      </c>
      <c r="I463" s="53" t="s">
        <v>47</v>
      </c>
      <c r="J463" s="74" t="str">
        <f t="shared" si="100"/>
        <v>Electrification + Hydrogen</v>
      </c>
      <c r="K463" s="74" t="str">
        <f t="shared" si="100"/>
        <v>indst fuel type shifting</v>
      </c>
      <c r="L463" s="353">
        <f t="shared" si="100"/>
        <v>0</v>
      </c>
      <c r="M463" s="353">
        <f t="shared" si="100"/>
        <v>1</v>
      </c>
      <c r="N463" s="353">
        <f t="shared" si="100"/>
        <v>0.01</v>
      </c>
      <c r="O463" s="74" t="str">
        <f t="shared" si="100"/>
        <v>% of fuel shifted</v>
      </c>
      <c r="P463" s="468" t="str">
        <f>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74" t="str">
        <f t="shared" si="96"/>
        <v>industry-ag-main.html#fuel-switching</v>
      </c>
      <c r="R463" s="74" t="str">
        <f t="shared" si="96"/>
        <v>industry-elec-and-hydrogen.html</v>
      </c>
      <c r="S463" s="433"/>
      <c r="T463" s="53"/>
    </row>
    <row r="464" spans="1:20" ht="116" x14ac:dyDescent="0.35">
      <c r="A464" s="74" t="str">
        <f t="shared" si="99"/>
        <v>Industry</v>
      </c>
      <c r="B464" s="74" t="str">
        <f t="shared" si="99"/>
        <v>Electrification + Hydrogen</v>
      </c>
      <c r="C464" s="74" t="str">
        <f t="shared" si="99"/>
        <v>Fraction of Industrial Fuel Use Shifted to Other Fuels</v>
      </c>
      <c r="D464" s="9" t="s">
        <v>147</v>
      </c>
      <c r="E464" s="53" t="s">
        <v>2562</v>
      </c>
      <c r="F464" s="9" t="s">
        <v>149</v>
      </c>
      <c r="G464" s="53" t="s">
        <v>2570</v>
      </c>
      <c r="H464" s="54">
        <v>477</v>
      </c>
      <c r="I464" s="53" t="s">
        <v>47</v>
      </c>
      <c r="J464" s="74" t="str">
        <f t="shared" si="100"/>
        <v>Electrification + Hydrogen</v>
      </c>
      <c r="K464" s="74" t="str">
        <f t="shared" si="100"/>
        <v>indst fuel type shifting</v>
      </c>
      <c r="L464" s="353">
        <f t="shared" si="100"/>
        <v>0</v>
      </c>
      <c r="M464" s="353">
        <f t="shared" si="100"/>
        <v>1</v>
      </c>
      <c r="N464" s="353">
        <f t="shared" si="100"/>
        <v>0.01</v>
      </c>
      <c r="O464" s="74" t="str">
        <f t="shared" si="100"/>
        <v>% of fuel shifted</v>
      </c>
      <c r="P464" s="468" t="str">
        <f>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74" t="str">
        <f t="shared" si="96"/>
        <v>industry-ag-main.html#fuel-switching</v>
      </c>
      <c r="R464" s="74" t="str">
        <f t="shared" si="96"/>
        <v>industry-elec-and-hydrogen.html</v>
      </c>
      <c r="S464" s="433"/>
      <c r="T464" s="53"/>
    </row>
    <row r="465" spans="1:20" ht="116" x14ac:dyDescent="0.35">
      <c r="A465" s="74" t="str">
        <f t="shared" si="99"/>
        <v>Industry</v>
      </c>
      <c r="B465" s="74" t="str">
        <f t="shared" si="99"/>
        <v>Electrification + Hydrogen</v>
      </c>
      <c r="C465" s="74" t="str">
        <f t="shared" si="99"/>
        <v>Fraction of Industrial Fuel Use Shifted to Other Fuels</v>
      </c>
      <c r="D465" s="9" t="s">
        <v>147</v>
      </c>
      <c r="E465" s="53" t="s">
        <v>2563</v>
      </c>
      <c r="F465" s="9" t="s">
        <v>149</v>
      </c>
      <c r="G465" s="53" t="s">
        <v>2571</v>
      </c>
      <c r="H465" s="54">
        <v>478</v>
      </c>
      <c r="I465" s="53" t="s">
        <v>46</v>
      </c>
      <c r="J465" s="74" t="str">
        <f t="shared" si="100"/>
        <v>Electrification + Hydrogen</v>
      </c>
      <c r="K465" s="74" t="str">
        <f t="shared" si="100"/>
        <v>indst fuel type shifting</v>
      </c>
      <c r="L465" s="353">
        <f t="shared" si="100"/>
        <v>0</v>
      </c>
      <c r="M465" s="353">
        <f t="shared" si="100"/>
        <v>1</v>
      </c>
      <c r="N465" s="353">
        <f t="shared" si="100"/>
        <v>0.01</v>
      </c>
      <c r="O465" s="74" t="str">
        <f t="shared" si="100"/>
        <v>% of fuel shifted</v>
      </c>
      <c r="P465" s="468" t="str">
        <f>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74" t="str">
        <f t="shared" si="96"/>
        <v>industry-ag-main.html#fuel-switching</v>
      </c>
      <c r="R465" s="74" t="str">
        <f t="shared" si="96"/>
        <v>industry-elec-and-hydrogen.html</v>
      </c>
      <c r="S465" s="433"/>
      <c r="T465" s="53"/>
    </row>
    <row r="466" spans="1:20" ht="116" x14ac:dyDescent="0.35">
      <c r="A466" s="74" t="str">
        <f t="shared" si="99"/>
        <v>Industry</v>
      </c>
      <c r="B466" s="74" t="str">
        <f t="shared" si="99"/>
        <v>Electrification + Hydrogen</v>
      </c>
      <c r="C466" s="74" t="str">
        <f t="shared" si="99"/>
        <v>Fraction of Industrial Fuel Use Shifted to Other Fuels</v>
      </c>
      <c r="D466" s="9" t="s">
        <v>147</v>
      </c>
      <c r="E466" s="53" t="s">
        <v>2564</v>
      </c>
      <c r="F466" s="9" t="s">
        <v>149</v>
      </c>
      <c r="G466" s="53" t="s">
        <v>2568</v>
      </c>
      <c r="H466" s="54">
        <v>479</v>
      </c>
      <c r="I466" s="53" t="s">
        <v>47</v>
      </c>
      <c r="J466" s="74" t="str">
        <f t="shared" si="100"/>
        <v>Electrification + Hydrogen</v>
      </c>
      <c r="K466" s="74" t="str">
        <f t="shared" si="100"/>
        <v>indst fuel type shifting</v>
      </c>
      <c r="L466" s="353">
        <f t="shared" si="100"/>
        <v>0</v>
      </c>
      <c r="M466" s="353">
        <f t="shared" si="100"/>
        <v>1</v>
      </c>
      <c r="N466" s="353">
        <f t="shared" si="100"/>
        <v>0.01</v>
      </c>
      <c r="O466" s="74" t="str">
        <f t="shared" si="100"/>
        <v>% of fuel shifted</v>
      </c>
      <c r="P466" s="468" t="str">
        <f>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74" t="str">
        <f t="shared" si="96"/>
        <v>industry-ag-main.html#fuel-switching</v>
      </c>
      <c r="R466" s="74" t="str">
        <f t="shared" si="96"/>
        <v>industry-elec-and-hydrogen.html</v>
      </c>
      <c r="S466" s="433"/>
      <c r="T466" s="53"/>
    </row>
    <row r="467" spans="1:20" ht="116" x14ac:dyDescent="0.35">
      <c r="A467" s="74" t="str">
        <f t="shared" si="99"/>
        <v>Industry</v>
      </c>
      <c r="B467" s="74" t="str">
        <f t="shared" si="99"/>
        <v>Electrification + Hydrogen</v>
      </c>
      <c r="C467" s="74" t="str">
        <f t="shared" si="99"/>
        <v>Fraction of Industrial Fuel Use Shifted to Other Fuels</v>
      </c>
      <c r="D467" s="9" t="s">
        <v>147</v>
      </c>
      <c r="E467" s="53" t="s">
        <v>2565</v>
      </c>
      <c r="F467" s="9" t="s">
        <v>149</v>
      </c>
      <c r="G467" s="53" t="s">
        <v>2569</v>
      </c>
      <c r="H467" s="54">
        <v>480</v>
      </c>
      <c r="I467" s="53" t="s">
        <v>46</v>
      </c>
      <c r="J467" s="74" t="str">
        <f t="shared" si="100"/>
        <v>Electrification + Hydrogen</v>
      </c>
      <c r="K467" s="74" t="str">
        <f t="shared" si="100"/>
        <v>indst fuel type shifting</v>
      </c>
      <c r="L467" s="353">
        <f t="shared" si="100"/>
        <v>0</v>
      </c>
      <c r="M467" s="353">
        <f t="shared" si="100"/>
        <v>1</v>
      </c>
      <c r="N467" s="353">
        <f t="shared" si="100"/>
        <v>0.01</v>
      </c>
      <c r="O467" s="74" t="str">
        <f t="shared" si="100"/>
        <v>% of fuel shifted</v>
      </c>
      <c r="P467" s="468" t="str">
        <f>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74" t="str">
        <f t="shared" si="96"/>
        <v>industry-ag-main.html#fuel-switching</v>
      </c>
      <c r="R467" s="74" t="str">
        <f t="shared" si="96"/>
        <v>industry-elec-and-hydrogen.html</v>
      </c>
      <c r="S467" s="433"/>
      <c r="T467" s="53"/>
    </row>
    <row r="468" spans="1:20" ht="116" x14ac:dyDescent="0.35">
      <c r="A468" s="74" t="str">
        <f t="shared" si="99"/>
        <v>Industry</v>
      </c>
      <c r="B468" s="74" t="str">
        <f t="shared" si="99"/>
        <v>Electrification + Hydrogen</v>
      </c>
      <c r="C468" s="74" t="str">
        <f t="shared" si="99"/>
        <v>Fraction of Industrial Fuel Use Shifted to Other Fuels</v>
      </c>
      <c r="D468" s="9" t="s">
        <v>147</v>
      </c>
      <c r="E468" s="53" t="s">
        <v>2566</v>
      </c>
      <c r="F468" s="9" t="s">
        <v>149</v>
      </c>
      <c r="G468" s="53" t="s">
        <v>2572</v>
      </c>
      <c r="H468" s="54">
        <v>481</v>
      </c>
      <c r="I468" s="53" t="s">
        <v>47</v>
      </c>
      <c r="J468" s="74" t="str">
        <f t="shared" si="100"/>
        <v>Electrification + Hydrogen</v>
      </c>
      <c r="K468" s="74" t="str">
        <f t="shared" si="100"/>
        <v>indst fuel type shifting</v>
      </c>
      <c r="L468" s="353">
        <f t="shared" si="100"/>
        <v>0</v>
      </c>
      <c r="M468" s="353">
        <f t="shared" si="100"/>
        <v>1</v>
      </c>
      <c r="N468" s="353">
        <f t="shared" si="100"/>
        <v>0.01</v>
      </c>
      <c r="O468" s="74" t="str">
        <f t="shared" si="100"/>
        <v>% of fuel shifted</v>
      </c>
      <c r="P468" s="468" t="str">
        <f>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74" t="str">
        <f t="shared" si="96"/>
        <v>industry-ag-main.html#fuel-switching</v>
      </c>
      <c r="R468" s="74" t="str">
        <f t="shared" si="96"/>
        <v>industry-elec-and-hydrogen.html</v>
      </c>
      <c r="S468" s="433"/>
      <c r="T468" s="53"/>
    </row>
    <row r="469" spans="1:20" ht="116" x14ac:dyDescent="0.35">
      <c r="A469" s="74" t="str">
        <f t="shared" si="99"/>
        <v>Industry</v>
      </c>
      <c r="B469" s="74" t="str">
        <f t="shared" si="99"/>
        <v>Electrification + Hydrogen</v>
      </c>
      <c r="C469" s="74" t="str">
        <f t="shared" si="99"/>
        <v>Fraction of Industrial Fuel Use Shifted to Other Fuels</v>
      </c>
      <c r="D469" s="9" t="s">
        <v>147</v>
      </c>
      <c r="E469" s="53" t="s">
        <v>2945</v>
      </c>
      <c r="F469" s="9" t="s">
        <v>149</v>
      </c>
      <c r="G469" s="53" t="s">
        <v>2948</v>
      </c>
      <c r="H469" s="54">
        <v>482</v>
      </c>
      <c r="I469" s="53" t="s">
        <v>47</v>
      </c>
      <c r="J469" s="74" t="str">
        <f t="shared" si="100"/>
        <v>Electrification + Hydrogen</v>
      </c>
      <c r="K469" s="74" t="str">
        <f t="shared" si="100"/>
        <v>indst fuel type shifting</v>
      </c>
      <c r="L469" s="353">
        <f t="shared" si="100"/>
        <v>0</v>
      </c>
      <c r="M469" s="353">
        <f t="shared" si="100"/>
        <v>1</v>
      </c>
      <c r="N469" s="353">
        <f t="shared" si="100"/>
        <v>0.01</v>
      </c>
      <c r="O469" s="74" t="str">
        <f t="shared" si="100"/>
        <v>% of fuel shifted</v>
      </c>
      <c r="P469" s="468" t="str">
        <f>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74" t="str">
        <f t="shared" si="96"/>
        <v>industry-ag-main.html#fuel-switching</v>
      </c>
      <c r="R469" s="74" t="str">
        <f t="shared" si="96"/>
        <v>industry-elec-and-hydrogen.html</v>
      </c>
      <c r="S469" s="433"/>
      <c r="T469" s="53"/>
    </row>
    <row r="470" spans="1:20" ht="116" x14ac:dyDescent="0.35">
      <c r="A470" s="74" t="str">
        <f t="shared" si="99"/>
        <v>Industry</v>
      </c>
      <c r="B470" s="74" t="str">
        <f t="shared" si="99"/>
        <v>Electrification + Hydrogen</v>
      </c>
      <c r="C470" s="74" t="str">
        <f t="shared" si="99"/>
        <v>Fraction of Industrial Fuel Use Shifted to Other Fuels</v>
      </c>
      <c r="D470" s="9" t="s">
        <v>147</v>
      </c>
      <c r="E470" s="53" t="s">
        <v>2946</v>
      </c>
      <c r="F470" s="9" t="s">
        <v>149</v>
      </c>
      <c r="G470" s="53" t="s">
        <v>2950</v>
      </c>
      <c r="H470" s="54">
        <v>483</v>
      </c>
      <c r="I470" s="53" t="s">
        <v>46</v>
      </c>
      <c r="J470" s="74" t="str">
        <f t="shared" si="100"/>
        <v>Electrification + Hydrogen</v>
      </c>
      <c r="K470" s="74" t="str">
        <f t="shared" si="100"/>
        <v>indst fuel type shifting</v>
      </c>
      <c r="L470" s="353">
        <f t="shared" si="100"/>
        <v>0</v>
      </c>
      <c r="M470" s="353">
        <f t="shared" si="100"/>
        <v>1</v>
      </c>
      <c r="N470" s="353">
        <f t="shared" si="100"/>
        <v>0.01</v>
      </c>
      <c r="O470" s="74" t="str">
        <f t="shared" si="100"/>
        <v>% of fuel shifted</v>
      </c>
      <c r="P470" s="468" t="str">
        <f>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74" t="str">
        <f t="shared" si="96"/>
        <v>industry-ag-main.html#fuel-switching</v>
      </c>
      <c r="R470" s="74" t="str">
        <f t="shared" si="96"/>
        <v>industry-elec-and-hydrogen.html</v>
      </c>
      <c r="S470" s="433"/>
      <c r="T470" s="53"/>
    </row>
    <row r="471" spans="1:20" ht="116" x14ac:dyDescent="0.35">
      <c r="A471" s="74" t="str">
        <f t="shared" si="99"/>
        <v>Industry</v>
      </c>
      <c r="B471" s="74" t="str">
        <f t="shared" si="99"/>
        <v>Electrification + Hydrogen</v>
      </c>
      <c r="C471" s="74" t="str">
        <f t="shared" si="99"/>
        <v>Fraction of Industrial Fuel Use Shifted to Other Fuels</v>
      </c>
      <c r="D471" s="9" t="s">
        <v>147</v>
      </c>
      <c r="E471" s="53" t="s">
        <v>2947</v>
      </c>
      <c r="F471" s="9" t="s">
        <v>149</v>
      </c>
      <c r="G471" s="53" t="s">
        <v>2951</v>
      </c>
      <c r="H471" s="54">
        <v>484</v>
      </c>
      <c r="I471" s="53" t="s">
        <v>46</v>
      </c>
      <c r="J471" s="74" t="str">
        <f t="shared" si="100"/>
        <v>Electrification + Hydrogen</v>
      </c>
      <c r="K471" s="74" t="str">
        <f t="shared" si="100"/>
        <v>indst fuel type shifting</v>
      </c>
      <c r="L471" s="353">
        <f t="shared" si="100"/>
        <v>0</v>
      </c>
      <c r="M471" s="353">
        <f t="shared" si="100"/>
        <v>1</v>
      </c>
      <c r="N471" s="353">
        <f t="shared" si="100"/>
        <v>0.01</v>
      </c>
      <c r="O471" s="74" t="str">
        <f t="shared" si="100"/>
        <v>% of fuel shifted</v>
      </c>
      <c r="P471" s="468" t="str">
        <f>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74" t="str">
        <f t="shared" si="96"/>
        <v>industry-ag-main.html#fuel-switching</v>
      </c>
      <c r="R471" s="74" t="str">
        <f t="shared" si="96"/>
        <v>industry-elec-and-hydrogen.html</v>
      </c>
      <c r="S471" s="433"/>
      <c r="T471" s="53"/>
    </row>
    <row r="472" spans="1:20" ht="116" x14ac:dyDescent="0.35">
      <c r="A472" s="74" t="str">
        <f t="shared" si="99"/>
        <v>Industry</v>
      </c>
      <c r="B472" s="74" t="str">
        <f t="shared" si="99"/>
        <v>Electrification + Hydrogen</v>
      </c>
      <c r="C472" s="74" t="str">
        <f t="shared" si="99"/>
        <v>Fraction of Industrial Fuel Use Shifted to Other Fuels</v>
      </c>
      <c r="D472" s="9" t="s">
        <v>147</v>
      </c>
      <c r="E472" s="53" t="s">
        <v>2944</v>
      </c>
      <c r="F472" s="9" t="s">
        <v>149</v>
      </c>
      <c r="G472" s="53" t="s">
        <v>2949</v>
      </c>
      <c r="H472" s="54">
        <v>485</v>
      </c>
      <c r="I472" s="53" t="s">
        <v>47</v>
      </c>
      <c r="J472" s="74" t="str">
        <f t="shared" si="100"/>
        <v>Electrification + Hydrogen</v>
      </c>
      <c r="K472" s="74" t="str">
        <f t="shared" si="100"/>
        <v>indst fuel type shifting</v>
      </c>
      <c r="L472" s="353">
        <f t="shared" si="100"/>
        <v>0</v>
      </c>
      <c r="M472" s="353">
        <f t="shared" si="100"/>
        <v>1</v>
      </c>
      <c r="N472" s="353">
        <f t="shared" si="100"/>
        <v>0.01</v>
      </c>
      <c r="O472" s="74" t="str">
        <f t="shared" si="100"/>
        <v>% of fuel shifted</v>
      </c>
      <c r="P472" s="468" t="str">
        <f>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74" t="str">
        <f t="shared" si="96"/>
        <v>industry-ag-main.html#fuel-switching</v>
      </c>
      <c r="R472" s="74" t="str">
        <f t="shared" si="96"/>
        <v>industry-elec-and-hydrogen.html</v>
      </c>
      <c r="S472" s="433"/>
      <c r="T472" s="53"/>
    </row>
    <row r="473" spans="1:20" ht="116" x14ac:dyDescent="0.35">
      <c r="A473" s="74" t="str">
        <f t="shared" si="99"/>
        <v>Industry</v>
      </c>
      <c r="B473" s="74" t="str">
        <f t="shared" si="99"/>
        <v>Electrification + Hydrogen</v>
      </c>
      <c r="C473" s="74" t="str">
        <f t="shared" si="99"/>
        <v>Fraction of Industrial Fuel Use Shifted to Other Fuels</v>
      </c>
      <c r="D473" s="9" t="s">
        <v>148</v>
      </c>
      <c r="E473" s="53" t="s">
        <v>2561</v>
      </c>
      <c r="F473" s="9" t="s">
        <v>150</v>
      </c>
      <c r="G473" s="53" t="s">
        <v>2567</v>
      </c>
      <c r="H473" s="54">
        <v>486</v>
      </c>
      <c r="I473" s="53" t="s">
        <v>47</v>
      </c>
      <c r="J473" s="74" t="str">
        <f t="shared" si="100"/>
        <v>Electrification + Hydrogen</v>
      </c>
      <c r="K473" s="74" t="str">
        <f t="shared" si="100"/>
        <v>indst fuel type shifting</v>
      </c>
      <c r="L473" s="353">
        <f t="shared" si="100"/>
        <v>0</v>
      </c>
      <c r="M473" s="353">
        <f t="shared" si="100"/>
        <v>1</v>
      </c>
      <c r="N473" s="353">
        <f t="shared" si="100"/>
        <v>0.01</v>
      </c>
      <c r="O473" s="74" t="str">
        <f t="shared" si="100"/>
        <v>% of fuel shifted</v>
      </c>
      <c r="P473" s="468" t="str">
        <f>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74" t="str">
        <f t="shared" si="96"/>
        <v>industry-ag-main.html#fuel-switching</v>
      </c>
      <c r="R473" s="74" t="str">
        <f t="shared" si="96"/>
        <v>industry-elec-and-hydrogen.html</v>
      </c>
      <c r="S473" s="433"/>
      <c r="T473" s="53"/>
    </row>
    <row r="474" spans="1:20" ht="116" x14ac:dyDescent="0.35">
      <c r="A474" s="74" t="str">
        <f t="shared" si="99"/>
        <v>Industry</v>
      </c>
      <c r="B474" s="74" t="str">
        <f t="shared" si="99"/>
        <v>Electrification + Hydrogen</v>
      </c>
      <c r="C474" s="74" t="str">
        <f t="shared" si="99"/>
        <v>Fraction of Industrial Fuel Use Shifted to Other Fuels</v>
      </c>
      <c r="D474" s="9" t="s">
        <v>148</v>
      </c>
      <c r="E474" s="53" t="s">
        <v>2562</v>
      </c>
      <c r="F474" s="9" t="s">
        <v>150</v>
      </c>
      <c r="G474" s="53" t="s">
        <v>2570</v>
      </c>
      <c r="H474" s="54">
        <v>487</v>
      </c>
      <c r="I474" s="53" t="s">
        <v>46</v>
      </c>
      <c r="J474" s="74" t="str">
        <f t="shared" si="100"/>
        <v>Electrification + Hydrogen</v>
      </c>
      <c r="K474" s="74" t="str">
        <f t="shared" si="100"/>
        <v>indst fuel type shifting</v>
      </c>
      <c r="L474" s="353">
        <f t="shared" si="100"/>
        <v>0</v>
      </c>
      <c r="M474" s="353">
        <f t="shared" si="100"/>
        <v>1</v>
      </c>
      <c r="N474" s="353">
        <f t="shared" si="100"/>
        <v>0.01</v>
      </c>
      <c r="O474" s="74" t="str">
        <f t="shared" si="100"/>
        <v>% of fuel shifted</v>
      </c>
      <c r="P474" s="468" t="str">
        <f>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74" t="str">
        <f t="shared" si="96"/>
        <v>industry-ag-main.html#fuel-switching</v>
      </c>
      <c r="R474" s="74" t="str">
        <f t="shared" si="96"/>
        <v>industry-elec-and-hydrogen.html</v>
      </c>
      <c r="S474" s="433"/>
      <c r="T474" s="53"/>
    </row>
    <row r="475" spans="1:20" ht="116" x14ac:dyDescent="0.35">
      <c r="A475" s="74" t="str">
        <f t="shared" si="99"/>
        <v>Industry</v>
      </c>
      <c r="B475" s="74" t="str">
        <f t="shared" si="99"/>
        <v>Electrification + Hydrogen</v>
      </c>
      <c r="C475" s="74" t="str">
        <f t="shared" si="99"/>
        <v>Fraction of Industrial Fuel Use Shifted to Other Fuels</v>
      </c>
      <c r="D475" s="9" t="s">
        <v>148</v>
      </c>
      <c r="E475" s="53" t="s">
        <v>2563</v>
      </c>
      <c r="F475" s="9" t="s">
        <v>150</v>
      </c>
      <c r="G475" s="53" t="s">
        <v>2571</v>
      </c>
      <c r="H475" s="54">
        <v>488</v>
      </c>
      <c r="I475" s="53" t="s">
        <v>46</v>
      </c>
      <c r="J475" s="74" t="str">
        <f t="shared" si="100"/>
        <v>Electrification + Hydrogen</v>
      </c>
      <c r="K475" s="74" t="str">
        <f t="shared" si="100"/>
        <v>indst fuel type shifting</v>
      </c>
      <c r="L475" s="353">
        <f t="shared" si="100"/>
        <v>0</v>
      </c>
      <c r="M475" s="353">
        <f t="shared" si="100"/>
        <v>1</v>
      </c>
      <c r="N475" s="353">
        <f t="shared" si="100"/>
        <v>0.01</v>
      </c>
      <c r="O475" s="74" t="str">
        <f t="shared" si="100"/>
        <v>% of fuel shifted</v>
      </c>
      <c r="P475" s="468" t="str">
        <f>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74" t="str">
        <f t="shared" si="96"/>
        <v>industry-ag-main.html#fuel-switching</v>
      </c>
      <c r="R475" s="74" t="str">
        <f t="shared" si="96"/>
        <v>industry-elec-and-hydrogen.html</v>
      </c>
      <c r="S475" s="433"/>
      <c r="T475" s="53"/>
    </row>
    <row r="476" spans="1:20" ht="116" x14ac:dyDescent="0.35">
      <c r="A476" s="74" t="str">
        <f t="shared" si="99"/>
        <v>Industry</v>
      </c>
      <c r="B476" s="74" t="str">
        <f t="shared" si="99"/>
        <v>Electrification + Hydrogen</v>
      </c>
      <c r="C476" s="74" t="str">
        <f t="shared" si="99"/>
        <v>Fraction of Industrial Fuel Use Shifted to Other Fuels</v>
      </c>
      <c r="D476" s="9" t="s">
        <v>148</v>
      </c>
      <c r="E476" s="53" t="s">
        <v>2564</v>
      </c>
      <c r="F476" s="9" t="s">
        <v>150</v>
      </c>
      <c r="G476" s="53" t="s">
        <v>2568</v>
      </c>
      <c r="H476" s="54">
        <v>489</v>
      </c>
      <c r="I476" s="53" t="s">
        <v>47</v>
      </c>
      <c r="J476" s="74" t="str">
        <f t="shared" si="100"/>
        <v>Electrification + Hydrogen</v>
      </c>
      <c r="K476" s="74" t="str">
        <f t="shared" si="100"/>
        <v>indst fuel type shifting</v>
      </c>
      <c r="L476" s="353">
        <f t="shared" si="100"/>
        <v>0</v>
      </c>
      <c r="M476" s="353">
        <f t="shared" si="100"/>
        <v>1</v>
      </c>
      <c r="N476" s="353">
        <f t="shared" si="100"/>
        <v>0.01</v>
      </c>
      <c r="O476" s="74" t="str">
        <f t="shared" si="100"/>
        <v>% of fuel shifted</v>
      </c>
      <c r="P476" s="468" t="str">
        <f>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74" t="str">
        <f t="shared" si="96"/>
        <v>industry-ag-main.html#fuel-switching</v>
      </c>
      <c r="R476" s="74" t="str">
        <f t="shared" si="96"/>
        <v>industry-elec-and-hydrogen.html</v>
      </c>
      <c r="S476" s="433"/>
      <c r="T476" s="53"/>
    </row>
    <row r="477" spans="1:20" ht="116" x14ac:dyDescent="0.35">
      <c r="A477" s="74" t="str">
        <f t="shared" si="99"/>
        <v>Industry</v>
      </c>
      <c r="B477" s="74" t="str">
        <f t="shared" si="99"/>
        <v>Electrification + Hydrogen</v>
      </c>
      <c r="C477" s="74" t="str">
        <f t="shared" si="99"/>
        <v>Fraction of Industrial Fuel Use Shifted to Other Fuels</v>
      </c>
      <c r="D477" s="9" t="s">
        <v>148</v>
      </c>
      <c r="E477" s="53" t="s">
        <v>2565</v>
      </c>
      <c r="F477" s="9" t="s">
        <v>150</v>
      </c>
      <c r="G477" s="53" t="s">
        <v>2569</v>
      </c>
      <c r="H477" s="54">
        <v>490</v>
      </c>
      <c r="I477" s="53" t="s">
        <v>46</v>
      </c>
      <c r="J477" s="74" t="str">
        <f t="shared" si="100"/>
        <v>Electrification + Hydrogen</v>
      </c>
      <c r="K477" s="74" t="str">
        <f t="shared" si="100"/>
        <v>indst fuel type shifting</v>
      </c>
      <c r="L477" s="353">
        <f t="shared" si="100"/>
        <v>0</v>
      </c>
      <c r="M477" s="353">
        <f t="shared" si="100"/>
        <v>1</v>
      </c>
      <c r="N477" s="353">
        <f t="shared" si="100"/>
        <v>0.01</v>
      </c>
      <c r="O477" s="74" t="str">
        <f t="shared" si="100"/>
        <v>% of fuel shifted</v>
      </c>
      <c r="P477" s="468" t="str">
        <f>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74" t="str">
        <f t="shared" si="96"/>
        <v>industry-ag-main.html#fuel-switching</v>
      </c>
      <c r="R477" s="74" t="str">
        <f t="shared" si="96"/>
        <v>industry-elec-and-hydrogen.html</v>
      </c>
      <c r="S477" s="433"/>
      <c r="T477" s="53"/>
    </row>
    <row r="478" spans="1:20" ht="116" x14ac:dyDescent="0.35">
      <c r="A478" s="74" t="str">
        <f t="shared" si="99"/>
        <v>Industry</v>
      </c>
      <c r="B478" s="74" t="str">
        <f t="shared" si="99"/>
        <v>Electrification + Hydrogen</v>
      </c>
      <c r="C478" s="74" t="str">
        <f t="shared" si="99"/>
        <v>Fraction of Industrial Fuel Use Shifted to Other Fuels</v>
      </c>
      <c r="D478" s="9" t="s">
        <v>148</v>
      </c>
      <c r="E478" s="53" t="s">
        <v>2566</v>
      </c>
      <c r="F478" s="9" t="s">
        <v>150</v>
      </c>
      <c r="G478" s="53" t="s">
        <v>2572</v>
      </c>
      <c r="H478" s="54">
        <v>491</v>
      </c>
      <c r="I478" s="53" t="s">
        <v>47</v>
      </c>
      <c r="J478" s="74" t="str">
        <f t="shared" si="100"/>
        <v>Electrification + Hydrogen</v>
      </c>
      <c r="K478" s="74" t="str">
        <f t="shared" si="100"/>
        <v>indst fuel type shifting</v>
      </c>
      <c r="L478" s="353">
        <f t="shared" si="100"/>
        <v>0</v>
      </c>
      <c r="M478" s="353">
        <f t="shared" si="100"/>
        <v>1</v>
      </c>
      <c r="N478" s="353">
        <f t="shared" si="100"/>
        <v>0.01</v>
      </c>
      <c r="O478" s="74" t="str">
        <f t="shared" si="100"/>
        <v>% of fuel shifted</v>
      </c>
      <c r="P478" s="468" t="str">
        <f>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74" t="str">
        <f t="shared" si="96"/>
        <v>industry-ag-main.html#fuel-switching</v>
      </c>
      <c r="R478" s="74" t="str">
        <f t="shared" si="96"/>
        <v>industry-elec-and-hydrogen.html</v>
      </c>
      <c r="S478" s="433"/>
      <c r="T478" s="53"/>
    </row>
    <row r="479" spans="1:20" ht="116" x14ac:dyDescent="0.35">
      <c r="A479" s="74" t="str">
        <f t="shared" si="99"/>
        <v>Industry</v>
      </c>
      <c r="B479" s="74" t="str">
        <f t="shared" si="99"/>
        <v>Electrification + Hydrogen</v>
      </c>
      <c r="C479" s="74" t="str">
        <f t="shared" si="99"/>
        <v>Fraction of Industrial Fuel Use Shifted to Other Fuels</v>
      </c>
      <c r="D479" s="9" t="s">
        <v>148</v>
      </c>
      <c r="E479" s="53" t="s">
        <v>2945</v>
      </c>
      <c r="F479" s="9" t="s">
        <v>150</v>
      </c>
      <c r="G479" s="53" t="s">
        <v>2948</v>
      </c>
      <c r="H479" s="54">
        <v>492</v>
      </c>
      <c r="I479" s="53" t="s">
        <v>47</v>
      </c>
      <c r="J479" s="74" t="str">
        <f t="shared" si="100"/>
        <v>Electrification + Hydrogen</v>
      </c>
      <c r="K479" s="74" t="str">
        <f t="shared" si="100"/>
        <v>indst fuel type shifting</v>
      </c>
      <c r="L479" s="353">
        <f t="shared" si="100"/>
        <v>0</v>
      </c>
      <c r="M479" s="353">
        <f t="shared" si="100"/>
        <v>1</v>
      </c>
      <c r="N479" s="353">
        <f t="shared" si="100"/>
        <v>0.01</v>
      </c>
      <c r="O479" s="74" t="str">
        <f t="shared" si="100"/>
        <v>% of fuel shifted</v>
      </c>
      <c r="P479" s="468" t="str">
        <f>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74" t="str">
        <f t="shared" ref="Q479:R482" si="101">Q$403</f>
        <v>industry-ag-main.html#fuel-switching</v>
      </c>
      <c r="R479" s="74" t="str">
        <f t="shared" si="101"/>
        <v>industry-elec-and-hydrogen.html</v>
      </c>
      <c r="S479" s="433"/>
      <c r="T479" s="53"/>
    </row>
    <row r="480" spans="1:20" ht="116" x14ac:dyDescent="0.35">
      <c r="A480" s="74" t="str">
        <f t="shared" si="99"/>
        <v>Industry</v>
      </c>
      <c r="B480" s="74" t="str">
        <f t="shared" si="99"/>
        <v>Electrification + Hydrogen</v>
      </c>
      <c r="C480" s="74" t="str">
        <f t="shared" si="99"/>
        <v>Fraction of Industrial Fuel Use Shifted to Other Fuels</v>
      </c>
      <c r="D480" s="9" t="s">
        <v>148</v>
      </c>
      <c r="E480" s="53" t="s">
        <v>2946</v>
      </c>
      <c r="F480" s="9" t="s">
        <v>150</v>
      </c>
      <c r="G480" s="53" t="s">
        <v>2950</v>
      </c>
      <c r="H480" s="54">
        <v>493</v>
      </c>
      <c r="I480" s="53" t="s">
        <v>46</v>
      </c>
      <c r="J480" s="74" t="str">
        <f t="shared" si="100"/>
        <v>Electrification + Hydrogen</v>
      </c>
      <c r="K480" s="74" t="str">
        <f t="shared" si="100"/>
        <v>indst fuel type shifting</v>
      </c>
      <c r="L480" s="353">
        <f t="shared" si="100"/>
        <v>0</v>
      </c>
      <c r="M480" s="353">
        <f t="shared" si="100"/>
        <v>1</v>
      </c>
      <c r="N480" s="353">
        <f t="shared" si="100"/>
        <v>0.01</v>
      </c>
      <c r="O480" s="74" t="str">
        <f t="shared" si="100"/>
        <v>% of fuel shifted</v>
      </c>
      <c r="P480" s="468" t="str">
        <f>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74" t="str">
        <f t="shared" si="101"/>
        <v>industry-ag-main.html#fuel-switching</v>
      </c>
      <c r="R480" s="74" t="str">
        <f t="shared" si="101"/>
        <v>industry-elec-and-hydrogen.html</v>
      </c>
      <c r="S480" s="433"/>
      <c r="T480" s="53"/>
    </row>
    <row r="481" spans="1:20" ht="116" x14ac:dyDescent="0.35">
      <c r="A481" s="74" t="str">
        <f t="shared" si="99"/>
        <v>Industry</v>
      </c>
      <c r="B481" s="74" t="str">
        <f t="shared" si="99"/>
        <v>Electrification + Hydrogen</v>
      </c>
      <c r="C481" s="74" t="str">
        <f t="shared" si="99"/>
        <v>Fraction of Industrial Fuel Use Shifted to Other Fuels</v>
      </c>
      <c r="D481" s="9" t="s">
        <v>148</v>
      </c>
      <c r="E481" s="53" t="s">
        <v>2947</v>
      </c>
      <c r="F481" s="9" t="s">
        <v>150</v>
      </c>
      <c r="G481" s="53" t="s">
        <v>2951</v>
      </c>
      <c r="H481" s="54">
        <v>494</v>
      </c>
      <c r="I481" s="53" t="s">
        <v>46</v>
      </c>
      <c r="J481" s="74" t="str">
        <f t="shared" si="100"/>
        <v>Electrification + Hydrogen</v>
      </c>
      <c r="K481" s="74" t="str">
        <f t="shared" si="100"/>
        <v>indst fuel type shifting</v>
      </c>
      <c r="L481" s="353">
        <f t="shared" si="100"/>
        <v>0</v>
      </c>
      <c r="M481" s="353">
        <f t="shared" si="100"/>
        <v>1</v>
      </c>
      <c r="N481" s="353">
        <f t="shared" si="100"/>
        <v>0.01</v>
      </c>
      <c r="O481" s="74" t="str">
        <f t="shared" si="100"/>
        <v>% of fuel shifted</v>
      </c>
      <c r="P481" s="468" t="str">
        <f>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74" t="str">
        <f t="shared" si="101"/>
        <v>industry-ag-main.html#fuel-switching</v>
      </c>
      <c r="R481" s="74" t="str">
        <f t="shared" si="101"/>
        <v>industry-elec-and-hydrogen.html</v>
      </c>
      <c r="S481" s="433"/>
      <c r="T481" s="53"/>
    </row>
    <row r="482" spans="1:20" ht="116" x14ac:dyDescent="0.35">
      <c r="A482" s="74" t="str">
        <f t="shared" si="99"/>
        <v>Industry</v>
      </c>
      <c r="B482" s="74" t="str">
        <f t="shared" si="99"/>
        <v>Electrification + Hydrogen</v>
      </c>
      <c r="C482" s="74" t="str">
        <f t="shared" si="99"/>
        <v>Fraction of Industrial Fuel Use Shifted to Other Fuels</v>
      </c>
      <c r="D482" s="9" t="s">
        <v>148</v>
      </c>
      <c r="E482" s="53" t="s">
        <v>2944</v>
      </c>
      <c r="F482" s="9" t="s">
        <v>150</v>
      </c>
      <c r="G482" s="53" t="s">
        <v>2949</v>
      </c>
      <c r="H482" s="54">
        <v>495</v>
      </c>
      <c r="I482" s="53" t="s">
        <v>47</v>
      </c>
      <c r="J482" s="74" t="str">
        <f t="shared" si="100"/>
        <v>Electrification + Hydrogen</v>
      </c>
      <c r="K482" s="74" t="str">
        <f t="shared" si="100"/>
        <v>indst fuel type shifting</v>
      </c>
      <c r="L482" s="353">
        <f t="shared" si="100"/>
        <v>0</v>
      </c>
      <c r="M482" s="353">
        <f t="shared" si="100"/>
        <v>1</v>
      </c>
      <c r="N482" s="353">
        <f t="shared" si="100"/>
        <v>0.01</v>
      </c>
      <c r="O482" s="74" t="str">
        <f t="shared" si="100"/>
        <v>% of fuel shifted</v>
      </c>
      <c r="P482" s="468" t="str">
        <f>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74" t="str">
        <f t="shared" si="101"/>
        <v>industry-ag-main.html#fuel-switching</v>
      </c>
      <c r="R482" s="74" t="str">
        <f t="shared" si="101"/>
        <v>industry-elec-and-hydrogen.html</v>
      </c>
      <c r="S482" s="433"/>
      <c r="T482" s="53"/>
    </row>
    <row r="483" spans="1:20" s="2" customFormat="1" ht="43.5" x14ac:dyDescent="0.35">
      <c r="A483" s="344" t="s">
        <v>9</v>
      </c>
      <c r="B483" s="344" t="s">
        <v>3030</v>
      </c>
      <c r="C483" s="344" t="s">
        <v>3033</v>
      </c>
      <c r="D483" s="9"/>
      <c r="E483" s="9"/>
      <c r="F483" s="9"/>
      <c r="G483" s="9"/>
      <c r="H483" s="56">
        <v>58</v>
      </c>
      <c r="I483" s="9" t="s">
        <v>46</v>
      </c>
      <c r="J483" s="344" t="s">
        <v>3037</v>
      </c>
      <c r="K483" s="344" t="s">
        <v>3038</v>
      </c>
      <c r="L483" s="62">
        <v>0</v>
      </c>
      <c r="M483" s="63">
        <v>1</v>
      </c>
      <c r="N483" s="63">
        <v>0.01</v>
      </c>
      <c r="O483" s="9" t="s">
        <v>36</v>
      </c>
      <c r="P483" s="468" t="str">
        <f>INDEX('Policy Characteristics'!J:J,MATCH($C483,'Policy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483" s="9" t="s">
        <v>2381</v>
      </c>
      <c r="R483" s="9" t="s">
        <v>2382</v>
      </c>
      <c r="S483" s="438" t="s">
        <v>173</v>
      </c>
      <c r="T483" s="9"/>
    </row>
    <row r="484" spans="1:20" s="2" customFormat="1" ht="43.5" x14ac:dyDescent="0.35">
      <c r="A484" s="344" t="s">
        <v>9</v>
      </c>
      <c r="B484" s="344" t="s">
        <v>3031</v>
      </c>
      <c r="C484" s="344" t="s">
        <v>3034</v>
      </c>
      <c r="D484" s="9"/>
      <c r="E484" s="9"/>
      <c r="F484" s="9"/>
      <c r="G484" s="9"/>
      <c r="H484" s="56">
        <v>510</v>
      </c>
      <c r="I484" s="9" t="s">
        <v>46</v>
      </c>
      <c r="J484" s="344" t="s">
        <v>3037</v>
      </c>
      <c r="K484" s="344" t="s">
        <v>3039</v>
      </c>
      <c r="L484" s="62">
        <v>0</v>
      </c>
      <c r="M484" s="63">
        <v>1</v>
      </c>
      <c r="N484" s="63">
        <v>0.01</v>
      </c>
      <c r="O484" s="9" t="s">
        <v>36</v>
      </c>
      <c r="P484" s="468" t="str">
        <f>INDEX('Policy Characteristics'!J:J,MATCH($C484,'Policy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484" s="9" t="s">
        <v>2381</v>
      </c>
      <c r="R484" s="9" t="s">
        <v>2382</v>
      </c>
      <c r="S484" s="438"/>
      <c r="T484" s="9"/>
    </row>
    <row r="485" spans="1:20" s="2" customFormat="1" ht="43.5" x14ac:dyDescent="0.35">
      <c r="A485" s="344" t="s">
        <v>9</v>
      </c>
      <c r="B485" s="344" t="s">
        <v>3032</v>
      </c>
      <c r="C485" s="344" t="s">
        <v>3035</v>
      </c>
      <c r="D485" s="9"/>
      <c r="E485" s="9"/>
      <c r="F485" s="9"/>
      <c r="G485" s="9"/>
      <c r="H485" s="56">
        <v>511</v>
      </c>
      <c r="I485" s="9" t="s">
        <v>46</v>
      </c>
      <c r="J485" s="344" t="s">
        <v>3037</v>
      </c>
      <c r="K485" s="344" t="s">
        <v>3040</v>
      </c>
      <c r="L485" s="62">
        <v>0</v>
      </c>
      <c r="M485" s="63">
        <v>1</v>
      </c>
      <c r="N485" s="63">
        <v>0.01</v>
      </c>
      <c r="O485" s="9" t="s">
        <v>36</v>
      </c>
      <c r="P485" s="468" t="str">
        <f>INDEX('Policy Characteristics'!J:J,MATCH($C485,'Policy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485" s="9" t="s">
        <v>2381</v>
      </c>
      <c r="R485" s="9" t="s">
        <v>2382</v>
      </c>
      <c r="S485" s="438"/>
      <c r="T485" s="9"/>
    </row>
    <row r="486" spans="1:20" s="2" customFormat="1" ht="43.5" x14ac:dyDescent="0.35">
      <c r="A486" s="344" t="s">
        <v>9</v>
      </c>
      <c r="B486" s="344" t="s">
        <v>3042</v>
      </c>
      <c r="C486" s="344" t="s">
        <v>3036</v>
      </c>
      <c r="D486" s="9"/>
      <c r="E486" s="9"/>
      <c r="F486" s="9"/>
      <c r="G486" s="9"/>
      <c r="H486" s="56">
        <v>512</v>
      </c>
      <c r="I486" s="9" t="s">
        <v>46</v>
      </c>
      <c r="J486" s="344" t="s">
        <v>3037</v>
      </c>
      <c r="K486" s="344" t="s">
        <v>3041</v>
      </c>
      <c r="L486" s="62">
        <v>0</v>
      </c>
      <c r="M486" s="63">
        <v>1</v>
      </c>
      <c r="N486" s="63">
        <v>0.01</v>
      </c>
      <c r="O486" s="9" t="s">
        <v>36</v>
      </c>
      <c r="P486" s="468" t="str">
        <f>INDEX('Policy Characteristics'!J:J,MATCH($C486,'Policy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486" s="9" t="s">
        <v>2381</v>
      </c>
      <c r="R486" s="9" t="s">
        <v>2382</v>
      </c>
      <c r="S486" s="438"/>
      <c r="T486" s="9"/>
    </row>
    <row r="487" spans="1:20" s="5" customFormat="1" ht="232" x14ac:dyDescent="0.35">
      <c r="A487" s="343" t="s">
        <v>9</v>
      </c>
      <c r="B487" s="343" t="s">
        <v>2607</v>
      </c>
      <c r="C487" s="343" t="s">
        <v>2606</v>
      </c>
      <c r="D487" s="53" t="s">
        <v>142</v>
      </c>
      <c r="E487" s="53"/>
      <c r="F487" s="9" t="s">
        <v>2575</v>
      </c>
      <c r="G487" s="53"/>
      <c r="H487" s="54">
        <v>429</v>
      </c>
      <c r="I487" s="53" t="s">
        <v>46</v>
      </c>
      <c r="J487" s="343" t="s">
        <v>2607</v>
      </c>
      <c r="K487" s="343" t="s">
        <v>2610</v>
      </c>
      <c r="L487" s="59">
        <v>0</v>
      </c>
      <c r="M487" s="60">
        <v>1</v>
      </c>
      <c r="N487" s="60">
        <v>0.01</v>
      </c>
      <c r="O487" s="53" t="s">
        <v>2611</v>
      </c>
      <c r="P487" s="468" t="str">
        <f>INDEX('Policy Characteristics'!J:J,MATCH($C487,'Policy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7" s="53"/>
      <c r="R487" s="9" t="s">
        <v>2935</v>
      </c>
      <c r="S487" s="433" t="s">
        <v>2612</v>
      </c>
      <c r="T487" s="55"/>
    </row>
    <row r="488" spans="1:20" s="5" customFormat="1" ht="232" x14ac:dyDescent="0.35">
      <c r="A488" s="74" t="str">
        <f t="shared" ref="A488:C488" si="102">A$487</f>
        <v>Industry</v>
      </c>
      <c r="B488" s="74" t="str">
        <f t="shared" si="102"/>
        <v>Material Efficiency, Longevity, &amp; Re-Use</v>
      </c>
      <c r="C488" s="74" t="str">
        <f t="shared" si="102"/>
        <v>Percent Reduction in Nonenergy Nonagriculture Industry Product Demand</v>
      </c>
      <c r="D488" s="9" t="s">
        <v>144</v>
      </c>
      <c r="E488" s="53"/>
      <c r="F488" s="9" t="s">
        <v>2577</v>
      </c>
      <c r="G488" s="53"/>
      <c r="H488" s="54">
        <v>430</v>
      </c>
      <c r="I488" s="53" t="s">
        <v>46</v>
      </c>
      <c r="J488" s="74" t="str">
        <f t="shared" ref="J488:O489" si="103">J$487</f>
        <v>Material Efficiency, Longevity, &amp; Re-Use</v>
      </c>
      <c r="K488" s="74" t="str">
        <f t="shared" si="103"/>
        <v>indst reduce nonenergy product demand</v>
      </c>
      <c r="L488" s="353">
        <f t="shared" si="103"/>
        <v>0</v>
      </c>
      <c r="M488" s="353">
        <f t="shared" si="103"/>
        <v>1</v>
      </c>
      <c r="N488" s="353">
        <f t="shared" si="103"/>
        <v>0.01</v>
      </c>
      <c r="O488" s="353" t="str">
        <f t="shared" si="103"/>
        <v>% demand reduction</v>
      </c>
      <c r="P488" s="468" t="str">
        <f>INDEX('Policy Characteristics'!J:J,MATCH($C488,'Policy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8" s="53"/>
      <c r="R488" s="74" t="str">
        <f t="shared" ref="R488" si="104">R$487</f>
        <v>material-efficiency-longevity-reuse.html</v>
      </c>
      <c r="S488" s="433" t="s">
        <v>2613</v>
      </c>
      <c r="T488" s="55"/>
    </row>
    <row r="489" spans="1:20" s="5" customFormat="1" ht="232" x14ac:dyDescent="0.35">
      <c r="A489" s="74" t="str">
        <f t="shared" ref="A489:C489" si="105">A$487</f>
        <v>Industry</v>
      </c>
      <c r="B489" s="74" t="str">
        <f t="shared" si="105"/>
        <v>Material Efficiency, Longevity, &amp; Re-Use</v>
      </c>
      <c r="C489" s="74" t="str">
        <f t="shared" si="105"/>
        <v>Percent Reduction in Nonenergy Nonagriculture Industry Product Demand</v>
      </c>
      <c r="D489" s="9" t="s">
        <v>146</v>
      </c>
      <c r="E489" s="53"/>
      <c r="F489" s="9" t="s">
        <v>2608</v>
      </c>
      <c r="G489" s="53"/>
      <c r="H489" s="54">
        <v>432</v>
      </c>
      <c r="I489" s="53" t="s">
        <v>46</v>
      </c>
      <c r="J489" s="74" t="str">
        <f t="shared" si="103"/>
        <v>Material Efficiency, Longevity, &amp; Re-Use</v>
      </c>
      <c r="K489" s="74" t="str">
        <f t="shared" si="103"/>
        <v>indst reduce nonenergy product demand</v>
      </c>
      <c r="L489" s="353">
        <f t="shared" si="103"/>
        <v>0</v>
      </c>
      <c r="M489" s="353">
        <f t="shared" si="103"/>
        <v>1</v>
      </c>
      <c r="N489" s="353">
        <f t="shared" si="103"/>
        <v>0.01</v>
      </c>
      <c r="O489" s="353" t="str">
        <f t="shared" si="103"/>
        <v>% demand reduction</v>
      </c>
      <c r="P489" s="468" t="str">
        <f>INDEX('Policy Characteristics'!J:J,MATCH($C489,'Policy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9" s="53"/>
      <c r="R489" s="9" t="s">
        <v>2936</v>
      </c>
      <c r="S489" s="433" t="s">
        <v>2615</v>
      </c>
      <c r="T489" s="55"/>
    </row>
    <row r="490" spans="1:20" ht="58" x14ac:dyDescent="0.35">
      <c r="A490" s="343" t="s">
        <v>9</v>
      </c>
      <c r="B490" s="343" t="s">
        <v>22</v>
      </c>
      <c r="C490" s="343" t="s">
        <v>319</v>
      </c>
      <c r="D490" s="53" t="s">
        <v>143</v>
      </c>
      <c r="E490" s="53"/>
      <c r="F490" s="9" t="s">
        <v>2576</v>
      </c>
      <c r="G490" s="53"/>
      <c r="H490" s="54">
        <v>56</v>
      </c>
      <c r="I490" s="53" t="s">
        <v>46</v>
      </c>
      <c r="J490" s="54" t="s">
        <v>396</v>
      </c>
      <c r="K490" s="76" t="s">
        <v>2411</v>
      </c>
      <c r="L490" s="59">
        <v>0</v>
      </c>
      <c r="M490" s="60">
        <v>1</v>
      </c>
      <c r="N490" s="60">
        <v>0.01</v>
      </c>
      <c r="O490" s="53" t="s">
        <v>36</v>
      </c>
      <c r="P490" s="468" t="str">
        <f>INDEX('Policy Characteristics'!J:J,MATCH($C490,'Policy Characteristics'!$C:$C,0))</f>
        <v>**Description:** This policy reduces methane emissions from the industry sector by increasing the capture of methane that is currently being released into the atmosphere (for example, from leaks in pipes or decomposition of trash in landfills). // **Guidance for setting values:** If this policy is fully implemented, process emissions in 2050 are reduced by 70.5% from the natural gas and petroleum industry, 8% from the mining industry, and 7% from the waste management industry.</v>
      </c>
      <c r="Q490" s="53" t="s">
        <v>254</v>
      </c>
      <c r="R490" s="9" t="s">
        <v>255</v>
      </c>
      <c r="S490" s="433" t="s">
        <v>173</v>
      </c>
      <c r="T490" s="53"/>
    </row>
    <row r="491" spans="1:20" ht="58" x14ac:dyDescent="0.35">
      <c r="A491" s="74" t="str">
        <f>A$490</f>
        <v>Industry</v>
      </c>
      <c r="B491" s="74" t="str">
        <f t="shared" ref="B491:C492" si="106">B$490</f>
        <v>Methane Capture</v>
      </c>
      <c r="C491" s="74" t="str">
        <f t="shared" si="106"/>
        <v>Fraction of Methane Capture Opportunities Achieved</v>
      </c>
      <c r="D491" s="53" t="s">
        <v>2609</v>
      </c>
      <c r="E491" s="53"/>
      <c r="F491" s="53" t="s">
        <v>3018</v>
      </c>
      <c r="G491" s="53"/>
      <c r="H491" s="54">
        <v>513</v>
      </c>
      <c r="I491" s="53" t="s">
        <v>46</v>
      </c>
      <c r="J491" s="74" t="str">
        <f t="shared" ref="J491:S492" si="107">J$490</f>
        <v>Methane Capture and Destruction</v>
      </c>
      <c r="K491" s="74" t="str">
        <f t="shared" si="107"/>
        <v>indst methane capture</v>
      </c>
      <c r="L491" s="353">
        <f t="shared" si="107"/>
        <v>0</v>
      </c>
      <c r="M491" s="353">
        <f t="shared" si="107"/>
        <v>1</v>
      </c>
      <c r="N491" s="353">
        <f t="shared" si="107"/>
        <v>0.01</v>
      </c>
      <c r="O491" s="74" t="str">
        <f t="shared" si="107"/>
        <v>% of potential achieved</v>
      </c>
      <c r="P491" s="468" t="str">
        <f>INDEX('Policy Characteristics'!J:J,MATCH($C491,'Policy Characteristics'!$C:$C,0))</f>
        <v>**Description:** This policy reduces methane emissions from the industry sector by increasing the capture of methane that is currently being released into the atmosphere (for example, from leaks in pipes or decomposition of trash in landfills). // **Guidance for setting values:** If this policy is fully implemented, process emissions in 2050 are reduced by 70.5% from the natural gas and petroleum industry, 8% from the mining industry, and 7% from the waste management industry.</v>
      </c>
      <c r="Q491" s="74" t="str">
        <f t="shared" si="107"/>
        <v>industry-ag-main.html#methane-capture</v>
      </c>
      <c r="R491" s="74" t="str">
        <f t="shared" si="107"/>
        <v>methane-capture.html</v>
      </c>
      <c r="S491" s="442" t="str">
        <f t="shared" si="107"/>
        <v>Calculated from model data; see the relevant variable(s) in the InputData folder for source information.</v>
      </c>
      <c r="T491" s="53"/>
    </row>
    <row r="492" spans="1:20" ht="58" x14ac:dyDescent="0.35">
      <c r="A492" s="74" t="str">
        <f>A$490</f>
        <v>Industry</v>
      </c>
      <c r="B492" s="74" t="str">
        <f t="shared" si="106"/>
        <v>Methane Capture</v>
      </c>
      <c r="C492" s="74" t="str">
        <f t="shared" si="106"/>
        <v>Fraction of Methane Capture Opportunities Achieved</v>
      </c>
      <c r="D492" s="53" t="s">
        <v>146</v>
      </c>
      <c r="E492" s="53"/>
      <c r="F492" s="9" t="s">
        <v>2608</v>
      </c>
      <c r="G492" s="53"/>
      <c r="H492" s="54">
        <v>514</v>
      </c>
      <c r="I492" s="53" t="s">
        <v>46</v>
      </c>
      <c r="J492" s="74" t="str">
        <f t="shared" si="107"/>
        <v>Methane Capture and Destruction</v>
      </c>
      <c r="K492" s="74" t="str">
        <f t="shared" si="107"/>
        <v>indst methane capture</v>
      </c>
      <c r="L492" s="353">
        <f t="shared" si="107"/>
        <v>0</v>
      </c>
      <c r="M492" s="353">
        <f t="shared" si="107"/>
        <v>1</v>
      </c>
      <c r="N492" s="353">
        <f t="shared" si="107"/>
        <v>0.01</v>
      </c>
      <c r="O492" s="74" t="str">
        <f t="shared" si="107"/>
        <v>% of potential achieved</v>
      </c>
      <c r="P492" s="468" t="str">
        <f>INDEX('Policy Characteristics'!J:J,MATCH($C492,'Policy Characteristics'!$C:$C,0))</f>
        <v>**Description:** This policy reduces methane emissions from the industry sector by increasing the capture of methane that is currently being released into the atmosphere (for example, from leaks in pipes or decomposition of trash in landfills). // **Guidance for setting values:** If this policy is fully implemented, process emissions in 2050 are reduced by 70.5% from the natural gas and petroleum industry, 8% from the mining industry, and 7% from the waste management industry.</v>
      </c>
      <c r="Q492" s="74" t="str">
        <f t="shared" si="107"/>
        <v>industry-ag-main.html#methane-capture</v>
      </c>
      <c r="R492" s="74" t="str">
        <f t="shared" si="107"/>
        <v>methane-capture.html</v>
      </c>
      <c r="S492" s="442" t="str">
        <f t="shared" si="107"/>
        <v>Calculated from model data; see the relevant variable(s) in the InputData folder for source information.</v>
      </c>
      <c r="T492" s="53"/>
    </row>
    <row r="493" spans="1:20" ht="58" x14ac:dyDescent="0.35">
      <c r="A493" s="343" t="s">
        <v>9</v>
      </c>
      <c r="B493" s="343" t="s">
        <v>20</v>
      </c>
      <c r="C493" s="343" t="s">
        <v>320</v>
      </c>
      <c r="D493" s="53" t="s">
        <v>143</v>
      </c>
      <c r="E493" s="53"/>
      <c r="F493" s="9" t="s">
        <v>2576</v>
      </c>
      <c r="G493" s="53"/>
      <c r="H493" s="54">
        <v>57</v>
      </c>
      <c r="I493" s="53" t="s">
        <v>46</v>
      </c>
      <c r="J493" s="54" t="s">
        <v>396</v>
      </c>
      <c r="K493" s="76" t="s">
        <v>2410</v>
      </c>
      <c r="L493" s="59">
        <v>0</v>
      </c>
      <c r="M493" s="60">
        <v>1</v>
      </c>
      <c r="N493" s="60">
        <v>0.01</v>
      </c>
      <c r="O493" s="53" t="s">
        <v>36</v>
      </c>
      <c r="P493" s="468" t="str">
        <f>INDEX('Policy Characteristics'!J:J,MATCH($C493,'Policy Characteristics'!$C:$C,0))</f>
        <v>**Description:** This policy reduces methane emissions from the industry sector by increasing the burning of methane that is currently being released into the atmosphere due to industrial processes. // **Guidance for setting values:** If this policy is fully implemented, process emissions in 2050 are reduced by 1.5% from the natural gas and petroleum industry, 32% from the mining industry, and 2% from the waste management industry.</v>
      </c>
      <c r="Q493" s="53" t="s">
        <v>256</v>
      </c>
      <c r="R493" s="9" t="s">
        <v>257</v>
      </c>
      <c r="S493" s="433" t="s">
        <v>173</v>
      </c>
      <c r="T493" s="53"/>
    </row>
    <row r="494" spans="1:20" ht="58" x14ac:dyDescent="0.35">
      <c r="A494" s="74" t="str">
        <f>A$493</f>
        <v>Industry</v>
      </c>
      <c r="B494" s="74" t="str">
        <f t="shared" ref="B494:C495" si="108">B$493</f>
        <v>Methane Destruction</v>
      </c>
      <c r="C494" s="74" t="str">
        <f t="shared" si="108"/>
        <v>Fraction of Methane Destruction Opportunities Achieved</v>
      </c>
      <c r="D494" s="53" t="s">
        <v>2609</v>
      </c>
      <c r="E494" s="53"/>
      <c r="F494" s="53" t="s">
        <v>3018</v>
      </c>
      <c r="G494" s="53"/>
      <c r="H494" s="54">
        <v>515</v>
      </c>
      <c r="I494" s="53" t="s">
        <v>46</v>
      </c>
      <c r="J494" s="74" t="str">
        <f t="shared" ref="J494:S495" si="109">J$493</f>
        <v>Methane Capture and Destruction</v>
      </c>
      <c r="K494" s="74" t="str">
        <f t="shared" si="109"/>
        <v>indst methane destruction</v>
      </c>
      <c r="L494" s="353">
        <f t="shared" si="109"/>
        <v>0</v>
      </c>
      <c r="M494" s="353">
        <f t="shared" si="109"/>
        <v>1</v>
      </c>
      <c r="N494" s="353">
        <f t="shared" si="109"/>
        <v>0.01</v>
      </c>
      <c r="O494" s="74" t="str">
        <f t="shared" si="109"/>
        <v>% of potential achieved</v>
      </c>
      <c r="P494" s="468" t="str">
        <f>INDEX('Policy Characteristics'!J:J,MATCH($C494,'Policy Characteristics'!$C:$C,0))</f>
        <v>**Description:** This policy reduces methane emissions from the industry sector by increasing the burning of methane that is currently being released into the atmosphere due to industrial processes. // **Guidance for setting values:** If this policy is fully implemented, process emissions in 2050 are reduced by 1.5% from the natural gas and petroleum industry, 32% from the mining industry, and 2% from the waste management industry.</v>
      </c>
      <c r="Q494" s="74" t="str">
        <f t="shared" si="109"/>
        <v>industry-ag-main.html#methane-destr</v>
      </c>
      <c r="R494" s="74" t="str">
        <f t="shared" si="109"/>
        <v>methane-destruction.html</v>
      </c>
      <c r="S494" s="442" t="str">
        <f t="shared" si="109"/>
        <v>Calculated from model data; see the relevant variable(s) in the InputData folder for source information.</v>
      </c>
      <c r="T494" s="53"/>
    </row>
    <row r="495" spans="1:20" ht="58" x14ac:dyDescent="0.35">
      <c r="A495" s="74" t="str">
        <f t="shared" ref="A495" si="110">A$493</f>
        <v>Industry</v>
      </c>
      <c r="B495" s="74" t="str">
        <f t="shared" si="108"/>
        <v>Methane Destruction</v>
      </c>
      <c r="C495" s="74" t="str">
        <f t="shared" si="108"/>
        <v>Fraction of Methane Destruction Opportunities Achieved</v>
      </c>
      <c r="D495" s="53" t="s">
        <v>146</v>
      </c>
      <c r="E495" s="53"/>
      <c r="F495" s="9" t="s">
        <v>2608</v>
      </c>
      <c r="G495" s="53"/>
      <c r="H495" s="54">
        <v>516</v>
      </c>
      <c r="I495" s="53" t="s">
        <v>46</v>
      </c>
      <c r="J495" s="74" t="str">
        <f t="shared" si="109"/>
        <v>Methane Capture and Destruction</v>
      </c>
      <c r="K495" s="74" t="str">
        <f t="shared" si="109"/>
        <v>indst methane destruction</v>
      </c>
      <c r="L495" s="353">
        <f t="shared" si="109"/>
        <v>0</v>
      </c>
      <c r="M495" s="353">
        <f t="shared" si="109"/>
        <v>1</v>
      </c>
      <c r="N495" s="353">
        <f t="shared" si="109"/>
        <v>0.01</v>
      </c>
      <c r="O495" s="74" t="str">
        <f t="shared" si="109"/>
        <v>% of potential achieved</v>
      </c>
      <c r="P495" s="468" t="str">
        <f>INDEX('Policy Characteristics'!J:J,MATCH($C495,'Policy Characteristics'!$C:$C,0))</f>
        <v>**Description:** This policy reduces methane emissions from the industry sector by increasing the burning of methane that is currently being released into the atmosphere due to industrial processes. // **Guidance for setting values:** If this policy is fully implemented, process emissions in 2050 are reduced by 1.5% from the natural gas and petroleum industry, 32% from the mining industry, and 2% from the waste management industry.</v>
      </c>
      <c r="Q495" s="74" t="str">
        <f t="shared" si="109"/>
        <v>industry-ag-main.html#methane-destr</v>
      </c>
      <c r="R495" s="74" t="str">
        <f t="shared" si="109"/>
        <v>methane-destruction.html</v>
      </c>
      <c r="S495" s="442" t="str">
        <f t="shared" si="109"/>
        <v>Calculated from model data; see the relevant variable(s) in the InputData folder for source information.</v>
      </c>
      <c r="T495" s="53"/>
    </row>
    <row r="496" spans="1:20" ht="87" x14ac:dyDescent="0.35">
      <c r="A496" s="343" t="s">
        <v>9</v>
      </c>
      <c r="B496" s="343" t="s">
        <v>2677</v>
      </c>
      <c r="C496" s="343" t="s">
        <v>2678</v>
      </c>
      <c r="D496" s="9" t="s">
        <v>504</v>
      </c>
      <c r="E496" s="53"/>
      <c r="F496" s="9" t="s">
        <v>501</v>
      </c>
      <c r="G496" s="53"/>
      <c r="H496" s="54">
        <v>451</v>
      </c>
      <c r="I496" s="53" t="s">
        <v>46</v>
      </c>
      <c r="J496" s="343" t="s">
        <v>2678</v>
      </c>
      <c r="K496" s="343" t="s">
        <v>2679</v>
      </c>
      <c r="L496" s="59">
        <v>0</v>
      </c>
      <c r="M496" s="60">
        <v>1</v>
      </c>
      <c r="N496" s="60">
        <v>0.01</v>
      </c>
      <c r="O496" s="53" t="s">
        <v>2680</v>
      </c>
      <c r="P496" s="468" t="str">
        <f>INDEX('Policy Characteristics'!J:J,MATCH($C496,'Policy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496" s="53"/>
      <c r="R496" s="9" t="s">
        <v>2937</v>
      </c>
      <c r="S496" s="433" t="s">
        <v>173</v>
      </c>
      <c r="T496" s="53"/>
    </row>
    <row r="497" spans="1:20" ht="87" x14ac:dyDescent="0.35">
      <c r="A497" s="74" t="str">
        <f>A$496</f>
        <v>Industry</v>
      </c>
      <c r="B497" s="74" t="str">
        <f t="shared" ref="B497:C504" si="111">B$496</f>
        <v>Reduce Fossil Fuel Exports</v>
      </c>
      <c r="C497" s="74" t="str">
        <f t="shared" si="111"/>
        <v>Percent Reduction in Fossil Fuel Exports</v>
      </c>
      <c r="D497" s="9" t="s">
        <v>49</v>
      </c>
      <c r="E497" s="53"/>
      <c r="F497" s="9" t="s">
        <v>94</v>
      </c>
      <c r="G497" s="53"/>
      <c r="H497" s="54">
        <v>452</v>
      </c>
      <c r="I497" s="53" t="s">
        <v>46</v>
      </c>
      <c r="J497" s="74" t="str">
        <f t="shared" ref="J497:K504" si="112">J$496</f>
        <v>Percent Reduction in Fossil Fuel Exports</v>
      </c>
      <c r="K497" s="74" t="str">
        <f t="shared" si="112"/>
        <v>indst reduce fossil fuel exports</v>
      </c>
      <c r="L497" s="353">
        <f t="shared" ref="L497:O500" si="113">L$496</f>
        <v>0</v>
      </c>
      <c r="M497" s="353">
        <f t="shared" si="113"/>
        <v>1</v>
      </c>
      <c r="N497" s="353">
        <f t="shared" si="113"/>
        <v>0.01</v>
      </c>
      <c r="O497" s="74" t="str">
        <f t="shared" si="113"/>
        <v>% reduction in exports</v>
      </c>
      <c r="P497" s="468" t="str">
        <f>INDEX('Policy Characteristics'!J:J,MATCH($C497,'Policy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497" s="53"/>
      <c r="R497" s="74" t="str">
        <f t="shared" ref="R497:R500" si="114">R$496</f>
        <v>reduce-fuel-exports.html</v>
      </c>
      <c r="S497" s="442" t="str">
        <f t="shared" ref="S497:S504" si="115">S$496</f>
        <v>Calculated from model data; see the relevant variable(s) in the InputData folder for source information.</v>
      </c>
      <c r="T497" s="53"/>
    </row>
    <row r="498" spans="1:20" ht="87" x14ac:dyDescent="0.35">
      <c r="A498" s="74" t="str">
        <f t="shared" ref="A498:A504" si="116">A$496</f>
        <v>Industry</v>
      </c>
      <c r="B498" s="74" t="str">
        <f t="shared" si="111"/>
        <v>Reduce Fossil Fuel Exports</v>
      </c>
      <c r="C498" s="74" t="str">
        <f t="shared" si="111"/>
        <v>Percent Reduction in Fossil Fuel Exports</v>
      </c>
      <c r="D498" s="9" t="s">
        <v>56</v>
      </c>
      <c r="E498" s="53"/>
      <c r="F498" s="9" t="s">
        <v>102</v>
      </c>
      <c r="G498" s="53"/>
      <c r="H498" s="54">
        <v>453</v>
      </c>
      <c r="I498" s="53" t="s">
        <v>46</v>
      </c>
      <c r="J498" s="74" t="str">
        <f t="shared" si="112"/>
        <v>Percent Reduction in Fossil Fuel Exports</v>
      </c>
      <c r="K498" s="74" t="str">
        <f t="shared" si="112"/>
        <v>indst reduce fossil fuel exports</v>
      </c>
      <c r="L498" s="353">
        <f t="shared" si="113"/>
        <v>0</v>
      </c>
      <c r="M498" s="353">
        <f t="shared" si="113"/>
        <v>1</v>
      </c>
      <c r="N498" s="353">
        <f t="shared" si="113"/>
        <v>0.01</v>
      </c>
      <c r="O498" s="74" t="str">
        <f t="shared" si="113"/>
        <v>% reduction in exports</v>
      </c>
      <c r="P498" s="468" t="str">
        <f>INDEX('Policy Characteristics'!J:J,MATCH($C498,'Policy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498" s="53"/>
      <c r="R498" s="74" t="str">
        <f t="shared" si="114"/>
        <v>reduce-fuel-exports.html</v>
      </c>
      <c r="S498" s="442" t="str">
        <f t="shared" si="115"/>
        <v>Calculated from model data; see the relevant variable(s) in the InputData folder for source information.</v>
      </c>
      <c r="T498" s="53"/>
    </row>
    <row r="499" spans="1:20" ht="87" x14ac:dyDescent="0.35">
      <c r="A499" s="74" t="str">
        <f t="shared" si="116"/>
        <v>Industry</v>
      </c>
      <c r="B499" s="74" t="str">
        <f t="shared" si="111"/>
        <v>Reduce Fossil Fuel Exports</v>
      </c>
      <c r="C499" s="74" t="str">
        <f t="shared" si="111"/>
        <v>Percent Reduction in Fossil Fuel Exports</v>
      </c>
      <c r="D499" s="9" t="s">
        <v>57</v>
      </c>
      <c r="E499" s="53"/>
      <c r="F499" s="9" t="s">
        <v>103</v>
      </c>
      <c r="G499" s="53"/>
      <c r="H499" s="54">
        <v>454</v>
      </c>
      <c r="I499" s="53" t="s">
        <v>46</v>
      </c>
      <c r="J499" s="74" t="str">
        <f t="shared" si="112"/>
        <v>Percent Reduction in Fossil Fuel Exports</v>
      </c>
      <c r="K499" s="74" t="str">
        <f t="shared" si="112"/>
        <v>indst reduce fossil fuel exports</v>
      </c>
      <c r="L499" s="353">
        <f t="shared" si="113"/>
        <v>0</v>
      </c>
      <c r="M499" s="353">
        <f t="shared" si="113"/>
        <v>1</v>
      </c>
      <c r="N499" s="353">
        <f t="shared" si="113"/>
        <v>0.01</v>
      </c>
      <c r="O499" s="74" t="str">
        <f t="shared" si="113"/>
        <v>% reduction in exports</v>
      </c>
      <c r="P499" s="468" t="str">
        <f>INDEX('Policy Characteristics'!J:J,MATCH($C499,'Policy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499" s="53"/>
      <c r="R499" s="74" t="str">
        <f t="shared" si="114"/>
        <v>reduce-fuel-exports.html</v>
      </c>
      <c r="S499" s="442" t="str">
        <f t="shared" si="115"/>
        <v>Calculated from model data; see the relevant variable(s) in the InputData folder for source information.</v>
      </c>
      <c r="T499" s="53"/>
    </row>
    <row r="500" spans="1:20" ht="87" x14ac:dyDescent="0.35">
      <c r="A500" s="74" t="str">
        <f t="shared" si="116"/>
        <v>Industry</v>
      </c>
      <c r="B500" s="74" t="str">
        <f t="shared" si="111"/>
        <v>Reduce Fossil Fuel Exports</v>
      </c>
      <c r="C500" s="74" t="str">
        <f t="shared" si="111"/>
        <v>Percent Reduction in Fossil Fuel Exports</v>
      </c>
      <c r="D500" s="9" t="s">
        <v>2659</v>
      </c>
      <c r="E500" s="53"/>
      <c r="F500" s="9" t="s">
        <v>2660</v>
      </c>
      <c r="G500" s="53"/>
      <c r="H500" s="54">
        <v>455</v>
      </c>
      <c r="I500" s="53" t="s">
        <v>46</v>
      </c>
      <c r="J500" s="74" t="str">
        <f t="shared" si="112"/>
        <v>Percent Reduction in Fossil Fuel Exports</v>
      </c>
      <c r="K500" s="74" t="str">
        <f t="shared" si="112"/>
        <v>indst reduce fossil fuel exports</v>
      </c>
      <c r="L500" s="353">
        <f t="shared" si="113"/>
        <v>0</v>
      </c>
      <c r="M500" s="353">
        <f t="shared" si="113"/>
        <v>1</v>
      </c>
      <c r="N500" s="353">
        <f t="shared" si="113"/>
        <v>0.01</v>
      </c>
      <c r="O500" s="74" t="str">
        <f t="shared" si="113"/>
        <v>% reduction in exports</v>
      </c>
      <c r="P500" s="468" t="str">
        <f>INDEX('Policy Characteristics'!J:J,MATCH($C500,'Policy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500" s="53"/>
      <c r="R500" s="74" t="str">
        <f t="shared" si="114"/>
        <v>reduce-fuel-exports.html</v>
      </c>
      <c r="S500" s="442" t="str">
        <f t="shared" si="115"/>
        <v>Calculated from model data; see the relevant variable(s) in the InputData folder for source information.</v>
      </c>
      <c r="T500" s="53"/>
    </row>
    <row r="501" spans="1:20" ht="87" x14ac:dyDescent="0.35">
      <c r="A501" s="74" t="str">
        <f t="shared" si="116"/>
        <v>Industry</v>
      </c>
      <c r="B501" s="74" t="str">
        <f t="shared" si="111"/>
        <v>Reduce Fossil Fuel Exports</v>
      </c>
      <c r="C501" s="74" t="str">
        <f t="shared" si="111"/>
        <v>Percent Reduction in Fossil Fuel Exports</v>
      </c>
      <c r="D501" s="9" t="s">
        <v>497</v>
      </c>
      <c r="E501" s="53"/>
      <c r="F501" s="9" t="s">
        <v>498</v>
      </c>
      <c r="G501" s="53"/>
      <c r="H501" s="54">
        <v>456</v>
      </c>
      <c r="I501" s="9" t="s">
        <v>47</v>
      </c>
      <c r="J501" s="74"/>
      <c r="K501" s="74"/>
      <c r="L501" s="353"/>
      <c r="M501" s="353"/>
      <c r="N501" s="353"/>
      <c r="O501" s="74"/>
      <c r="P501" s="468" t="str">
        <f>INDEX('Policy Characteristics'!J:J,MATCH($C501,'Policy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501" s="53"/>
      <c r="R501" s="9"/>
      <c r="S501" s="442" t="str">
        <f t="shared" si="115"/>
        <v>Calculated from model data; see the relevant variable(s) in the InputData folder for source information.</v>
      </c>
      <c r="T501" s="53"/>
    </row>
    <row r="502" spans="1:20" ht="87" x14ac:dyDescent="0.35">
      <c r="A502" s="74" t="str">
        <f t="shared" si="116"/>
        <v>Industry</v>
      </c>
      <c r="B502" s="74" t="str">
        <f t="shared" si="111"/>
        <v>Reduce Fossil Fuel Exports</v>
      </c>
      <c r="C502" s="74" t="str">
        <f t="shared" si="111"/>
        <v>Percent Reduction in Fossil Fuel Exports</v>
      </c>
      <c r="D502" s="9" t="s">
        <v>2651</v>
      </c>
      <c r="E502" s="53"/>
      <c r="F502" s="9" t="s">
        <v>2655</v>
      </c>
      <c r="G502" s="53"/>
      <c r="H502" s="54">
        <v>457</v>
      </c>
      <c r="I502" s="53" t="s">
        <v>46</v>
      </c>
      <c r="J502" s="74" t="str">
        <f t="shared" si="112"/>
        <v>Percent Reduction in Fossil Fuel Exports</v>
      </c>
      <c r="K502" s="74" t="str">
        <f t="shared" si="112"/>
        <v>indst reduce fossil fuel exports</v>
      </c>
      <c r="L502" s="353">
        <f t="shared" ref="L502:O504" si="117">L$496</f>
        <v>0</v>
      </c>
      <c r="M502" s="353">
        <f t="shared" si="117"/>
        <v>1</v>
      </c>
      <c r="N502" s="353">
        <f t="shared" si="117"/>
        <v>0.01</v>
      </c>
      <c r="O502" s="74" t="str">
        <f t="shared" si="117"/>
        <v>% reduction in exports</v>
      </c>
      <c r="P502" s="468" t="str">
        <f>INDEX('Policy Characteristics'!J:J,MATCH($C502,'Policy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502" s="53"/>
      <c r="R502" s="74" t="str">
        <f t="shared" ref="R502:R504" si="118">R$496</f>
        <v>reduce-fuel-exports.html</v>
      </c>
      <c r="S502" s="442" t="str">
        <f t="shared" si="115"/>
        <v>Calculated from model data; see the relevant variable(s) in the InputData folder for source information.</v>
      </c>
      <c r="T502" s="53"/>
    </row>
    <row r="503" spans="1:20" ht="87" x14ac:dyDescent="0.35">
      <c r="A503" s="74" t="str">
        <f t="shared" si="116"/>
        <v>Industry</v>
      </c>
      <c r="B503" s="74" t="str">
        <f t="shared" si="111"/>
        <v>Reduce Fossil Fuel Exports</v>
      </c>
      <c r="C503" s="74" t="str">
        <f t="shared" si="111"/>
        <v>Percent Reduction in Fossil Fuel Exports</v>
      </c>
      <c r="D503" s="9" t="s">
        <v>2661</v>
      </c>
      <c r="E503" s="53"/>
      <c r="F503" s="9" t="s">
        <v>2662</v>
      </c>
      <c r="G503" s="53"/>
      <c r="H503" s="54">
        <v>458</v>
      </c>
      <c r="I503" s="53" t="s">
        <v>46</v>
      </c>
      <c r="J503" s="74" t="str">
        <f t="shared" si="112"/>
        <v>Percent Reduction in Fossil Fuel Exports</v>
      </c>
      <c r="K503" s="74" t="str">
        <f t="shared" si="112"/>
        <v>indst reduce fossil fuel exports</v>
      </c>
      <c r="L503" s="353">
        <f t="shared" si="117"/>
        <v>0</v>
      </c>
      <c r="M503" s="353">
        <f t="shared" si="117"/>
        <v>1</v>
      </c>
      <c r="N503" s="353">
        <f t="shared" si="117"/>
        <v>0.01</v>
      </c>
      <c r="O503" s="74" t="str">
        <f t="shared" si="117"/>
        <v>% reduction in exports</v>
      </c>
      <c r="P503" s="468" t="str">
        <f>INDEX('Policy Characteristics'!J:J,MATCH($C503,'Policy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503" s="53"/>
      <c r="R503" s="74" t="str">
        <f t="shared" si="118"/>
        <v>reduce-fuel-exports.html</v>
      </c>
      <c r="S503" s="442" t="str">
        <f t="shared" si="115"/>
        <v>Calculated from model data; see the relevant variable(s) in the InputData folder for source information.</v>
      </c>
      <c r="T503" s="53"/>
    </row>
    <row r="504" spans="1:20" ht="87" x14ac:dyDescent="0.35">
      <c r="A504" s="74" t="str">
        <f t="shared" si="116"/>
        <v>Industry</v>
      </c>
      <c r="B504" s="74" t="str">
        <f t="shared" si="111"/>
        <v>Reduce Fossil Fuel Exports</v>
      </c>
      <c r="C504" s="74" t="str">
        <f t="shared" si="111"/>
        <v>Percent Reduction in Fossil Fuel Exports</v>
      </c>
      <c r="D504" s="9" t="s">
        <v>2652</v>
      </c>
      <c r="E504" s="53"/>
      <c r="F504" s="9" t="s">
        <v>2656</v>
      </c>
      <c r="G504" s="53"/>
      <c r="H504" s="54">
        <v>459</v>
      </c>
      <c r="I504" s="53" t="s">
        <v>46</v>
      </c>
      <c r="J504" s="74" t="str">
        <f t="shared" si="112"/>
        <v>Percent Reduction in Fossil Fuel Exports</v>
      </c>
      <c r="K504" s="74" t="str">
        <f t="shared" si="112"/>
        <v>indst reduce fossil fuel exports</v>
      </c>
      <c r="L504" s="353">
        <f t="shared" si="117"/>
        <v>0</v>
      </c>
      <c r="M504" s="353">
        <f t="shared" si="117"/>
        <v>1</v>
      </c>
      <c r="N504" s="353">
        <f t="shared" si="117"/>
        <v>0.01</v>
      </c>
      <c r="O504" s="74" t="str">
        <f t="shared" si="117"/>
        <v>% reduction in exports</v>
      </c>
      <c r="P504" s="468" t="str">
        <f>INDEX('Policy Characteristics'!J:J,MATCH($C504,'Policy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504" s="53"/>
      <c r="R504" s="74" t="str">
        <f t="shared" si="118"/>
        <v>reduce-fuel-exports.html</v>
      </c>
      <c r="S504" s="442" t="str">
        <f t="shared" si="115"/>
        <v>Calculated from model data; see the relevant variable(s) in the InputData folder for source information.</v>
      </c>
      <c r="T504" s="53"/>
    </row>
    <row r="505" spans="1:20" ht="72.5" x14ac:dyDescent="0.3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468" t="str">
        <f>INDEX('Policy Characteristics'!J:J,MATCH($C505,'Policy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505" s="53" t="s">
        <v>258</v>
      </c>
      <c r="R505" s="9" t="s">
        <v>259</v>
      </c>
      <c r="S505" s="433" t="s">
        <v>173</v>
      </c>
      <c r="T505" s="53" t="s">
        <v>208</v>
      </c>
    </row>
    <row r="506" spans="1:20" ht="29" x14ac:dyDescent="0.35">
      <c r="A506" s="343" t="s">
        <v>151</v>
      </c>
      <c r="B506" s="343" t="s">
        <v>290</v>
      </c>
      <c r="C506" s="343" t="s">
        <v>491</v>
      </c>
      <c r="D506" s="53"/>
      <c r="E506" s="53"/>
      <c r="F506" s="53"/>
      <c r="G506" s="53"/>
      <c r="H506" s="54">
        <v>705</v>
      </c>
      <c r="I506" s="9" t="s">
        <v>47</v>
      </c>
      <c r="J506" s="76" t="s">
        <v>290</v>
      </c>
      <c r="K506" s="76" t="s">
        <v>2408</v>
      </c>
      <c r="L506" s="59"/>
      <c r="M506" s="60"/>
      <c r="N506" s="60"/>
      <c r="O506" s="53"/>
      <c r="P506" s="468">
        <f>INDEX('Policy Characteristics'!J:J,MATCH($C506,'Policy Characteristics'!$C:$C,0))</f>
        <v>0</v>
      </c>
      <c r="Q506" s="53" t="s">
        <v>354</v>
      </c>
      <c r="R506" s="9" t="s">
        <v>355</v>
      </c>
      <c r="S506" s="433"/>
      <c r="T506" s="53"/>
    </row>
    <row r="507" spans="1:20" ht="29" x14ac:dyDescent="0.35">
      <c r="A507" s="343" t="s">
        <v>151</v>
      </c>
      <c r="B507" s="343" t="s">
        <v>487</v>
      </c>
      <c r="C507" s="343" t="s">
        <v>488</v>
      </c>
      <c r="D507" s="53"/>
      <c r="E507" s="53"/>
      <c r="F507" s="53"/>
      <c r="G507" s="53"/>
      <c r="H507" s="54">
        <v>177</v>
      </c>
      <c r="I507" s="9" t="s">
        <v>47</v>
      </c>
      <c r="J507" s="76" t="s">
        <v>487</v>
      </c>
      <c r="K507" s="76" t="s">
        <v>2407</v>
      </c>
      <c r="L507" s="59"/>
      <c r="M507" s="60"/>
      <c r="N507" s="60"/>
      <c r="O507" s="53"/>
      <c r="P507" s="468">
        <f>INDEX('Policy Characteristics'!J:J,MATCH($C507,'Policy Characteristics'!$C:$C,0))</f>
        <v>0</v>
      </c>
      <c r="Q507" s="53"/>
      <c r="R507" s="9" t="s">
        <v>2942</v>
      </c>
      <c r="S507" s="433"/>
      <c r="T507" s="53"/>
    </row>
    <row r="508" spans="1:20" ht="43.5" x14ac:dyDescent="0.3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468" t="str">
        <f>INDEX('Policy Characteristics'!J:J,MATCH($C508,'Policy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508" s="53" t="s">
        <v>260</v>
      </c>
      <c r="R508" s="9" t="s">
        <v>261</v>
      </c>
      <c r="S508" s="433" t="s">
        <v>173</v>
      </c>
      <c r="T508" s="53"/>
    </row>
    <row r="509" spans="1:20" ht="58" x14ac:dyDescent="0.35">
      <c r="A509" s="343" t="s">
        <v>151</v>
      </c>
      <c r="B509" s="343" t="s">
        <v>3027</v>
      </c>
      <c r="C509" s="343" t="s">
        <v>3028</v>
      </c>
      <c r="D509" s="53"/>
      <c r="E509" s="53"/>
      <c r="F509" s="53"/>
      <c r="G509" s="53"/>
      <c r="H509" s="54">
        <v>62</v>
      </c>
      <c r="I509" s="53" t="s">
        <v>46</v>
      </c>
      <c r="J509" s="343" t="s">
        <v>3027</v>
      </c>
      <c r="K509" s="76" t="s">
        <v>3029</v>
      </c>
      <c r="L509" s="59">
        <v>0</v>
      </c>
      <c r="M509" s="60">
        <v>1</v>
      </c>
      <c r="N509" s="60">
        <v>0.01</v>
      </c>
      <c r="O509" s="53" t="s">
        <v>36</v>
      </c>
      <c r="P509" s="468" t="str">
        <f>INDEX('Policy Characteristics'!J:J,MATCH($C509,'Policy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509" s="53" t="s">
        <v>262</v>
      </c>
      <c r="R509" s="9" t="s">
        <v>263</v>
      </c>
      <c r="S509" s="433" t="s">
        <v>173</v>
      </c>
      <c r="T509" s="53"/>
    </row>
    <row r="510" spans="1:20" ht="43.5" x14ac:dyDescent="0.3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468" t="str">
        <f>INDEX('Policy Characteristics'!J:J,MATCH($C510,'Policy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510" s="53" t="s">
        <v>264</v>
      </c>
      <c r="R510" s="9" t="s">
        <v>265</v>
      </c>
      <c r="S510" s="433" t="s">
        <v>173</v>
      </c>
      <c r="T510" s="53"/>
    </row>
    <row r="511" spans="1:20" ht="43.5" x14ac:dyDescent="0.35">
      <c r="A511" s="343" t="s">
        <v>151</v>
      </c>
      <c r="B511" s="343" t="s">
        <v>152</v>
      </c>
      <c r="C511" s="343" t="s">
        <v>3068</v>
      </c>
      <c r="D511" s="53"/>
      <c r="E511" s="53"/>
      <c r="F511" s="53"/>
      <c r="G511" s="53"/>
      <c r="H511" s="54">
        <v>64</v>
      </c>
      <c r="I511" s="53" t="s">
        <v>46</v>
      </c>
      <c r="J511" s="76" t="s">
        <v>152</v>
      </c>
      <c r="K511" s="76" t="s">
        <v>2404</v>
      </c>
      <c r="L511" s="59">
        <v>0</v>
      </c>
      <c r="M511" s="60">
        <v>1</v>
      </c>
      <c r="N511" s="60">
        <v>0.01</v>
      </c>
      <c r="O511" s="53" t="s">
        <v>36</v>
      </c>
      <c r="P511" s="468" t="str">
        <f>INDEX('Policy Characteristics'!J:J,MATCH($C511,'Policy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511" s="53" t="s">
        <v>266</v>
      </c>
      <c r="R511" s="9" t="s">
        <v>267</v>
      </c>
      <c r="S511" s="433" t="s">
        <v>173</v>
      </c>
      <c r="T511" s="53"/>
    </row>
    <row r="512" spans="1:20" ht="29" x14ac:dyDescent="0.35">
      <c r="A512" s="343" t="s">
        <v>151</v>
      </c>
      <c r="B512" s="343" t="s">
        <v>485</v>
      </c>
      <c r="C512" s="343" t="s">
        <v>486</v>
      </c>
      <c r="D512" s="53"/>
      <c r="E512" s="53"/>
      <c r="F512" s="53"/>
      <c r="G512" s="53"/>
      <c r="H512" s="54">
        <v>178</v>
      </c>
      <c r="I512" s="53" t="s">
        <v>47</v>
      </c>
      <c r="J512" s="76" t="s">
        <v>485</v>
      </c>
      <c r="K512" s="76" t="s">
        <v>2403</v>
      </c>
      <c r="L512" s="59"/>
      <c r="M512" s="60"/>
      <c r="N512" s="60"/>
      <c r="O512" s="53"/>
      <c r="P512" s="468">
        <f>INDEX('Policy Characteristics'!J:J,MATCH($C512,'Policy Characteristics'!$C:$C,0))</f>
        <v>0</v>
      </c>
      <c r="Q512" s="53"/>
      <c r="R512" s="9" t="s">
        <v>2943</v>
      </c>
      <c r="S512" s="433"/>
      <c r="T512" s="53"/>
    </row>
    <row r="513" spans="1:20" ht="116" x14ac:dyDescent="0.35">
      <c r="A513" s="343" t="s">
        <v>151</v>
      </c>
      <c r="B513" s="343" t="s">
        <v>2616</v>
      </c>
      <c r="C513" s="343" t="s">
        <v>2617</v>
      </c>
      <c r="D513" s="53"/>
      <c r="E513" s="53"/>
      <c r="F513" s="53"/>
      <c r="G513" s="53"/>
      <c r="H513" s="54">
        <v>434</v>
      </c>
      <c r="I513" s="53" t="s">
        <v>46</v>
      </c>
      <c r="J513" s="343" t="s">
        <v>2616</v>
      </c>
      <c r="K513" s="343" t="s">
        <v>2618</v>
      </c>
      <c r="L513" s="59">
        <v>0</v>
      </c>
      <c r="M513" s="60">
        <v>1</v>
      </c>
      <c r="N513" s="60">
        <v>0.01</v>
      </c>
      <c r="O513" s="53" t="s">
        <v>2619</v>
      </c>
      <c r="P513" s="468" t="str">
        <f>INDEX('Policy Characteristics'!J:J,MATCH($C513,'Policy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13" s="53"/>
      <c r="R513" s="9" t="s">
        <v>2938</v>
      </c>
      <c r="S513" s="431" t="s">
        <v>2620</v>
      </c>
      <c r="T513" s="53"/>
    </row>
    <row r="514" spans="1:20" s="2" customFormat="1" ht="58" x14ac:dyDescent="0.35">
      <c r="A514" s="344" t="s">
        <v>2663</v>
      </c>
      <c r="B514" s="344" t="s">
        <v>2667</v>
      </c>
      <c r="C514" s="344" t="s">
        <v>321</v>
      </c>
      <c r="D514" s="9"/>
      <c r="E514" s="9"/>
      <c r="F514" s="9"/>
      <c r="G514" s="9"/>
      <c r="H514" s="54">
        <v>68</v>
      </c>
      <c r="I514" s="9" t="s">
        <v>46</v>
      </c>
      <c r="J514" s="75" t="s">
        <v>2666</v>
      </c>
      <c r="K514" s="76" t="s">
        <v>2402</v>
      </c>
      <c r="L514" s="63">
        <v>0</v>
      </c>
      <c r="M514" s="63">
        <v>1</v>
      </c>
      <c r="N514" s="63">
        <v>0.01</v>
      </c>
      <c r="O514" s="9" t="s">
        <v>61</v>
      </c>
      <c r="P514" s="468" t="str">
        <f>INDEX('Policy Characteristics'!J:J,MATCH($C514,'Policy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514" s="9" t="s">
        <v>272</v>
      </c>
      <c r="R514" s="9" t="s">
        <v>273</v>
      </c>
      <c r="S514" s="433" t="s">
        <v>173</v>
      </c>
      <c r="T514" s="9"/>
    </row>
    <row r="515" spans="1:20" s="2" customFormat="1" ht="58" x14ac:dyDescent="0.35">
      <c r="A515" s="344" t="s">
        <v>2663</v>
      </c>
      <c r="B515" s="344" t="s">
        <v>2981</v>
      </c>
      <c r="C515" s="344" t="s">
        <v>2980</v>
      </c>
      <c r="D515" s="9"/>
      <c r="E515" s="9"/>
      <c r="F515" s="9"/>
      <c r="G515" s="9"/>
      <c r="H515" s="54">
        <v>176</v>
      </c>
      <c r="I515" s="9" t="s">
        <v>46</v>
      </c>
      <c r="J515" s="75" t="s">
        <v>397</v>
      </c>
      <c r="K515" s="76" t="s">
        <v>2978</v>
      </c>
      <c r="L515" s="63">
        <v>0</v>
      </c>
      <c r="M515" s="63">
        <v>1</v>
      </c>
      <c r="N515" s="63">
        <v>0.01</v>
      </c>
      <c r="O515" s="53" t="s">
        <v>2979</v>
      </c>
      <c r="P515" s="468" t="str">
        <f>INDEX('Policy Characteristics'!J:J,MATCH($C515,'Policy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515" s="9" t="s">
        <v>390</v>
      </c>
      <c r="R515" s="9" t="s">
        <v>2939</v>
      </c>
      <c r="S515" s="433" t="s">
        <v>173</v>
      </c>
      <c r="T515" s="9"/>
    </row>
    <row r="516" spans="1:20" s="2" customFormat="1" ht="58" x14ac:dyDescent="0.35">
      <c r="A516" s="344" t="s">
        <v>2663</v>
      </c>
      <c r="B516" s="344" t="s">
        <v>2664</v>
      </c>
      <c r="C516" s="344" t="s">
        <v>2665</v>
      </c>
      <c r="D516" s="9"/>
      <c r="E516" s="9"/>
      <c r="F516" s="9"/>
      <c r="G516" s="9"/>
      <c r="H516" s="54">
        <v>450</v>
      </c>
      <c r="I516" s="9" t="s">
        <v>46</v>
      </c>
      <c r="J516" s="344" t="s">
        <v>2668</v>
      </c>
      <c r="K516" s="343" t="s">
        <v>2669</v>
      </c>
      <c r="L516" s="63">
        <v>0</v>
      </c>
      <c r="M516" s="63">
        <v>1</v>
      </c>
      <c r="N516" s="63">
        <v>0.01</v>
      </c>
      <c r="O516" s="53" t="s">
        <v>2670</v>
      </c>
      <c r="P516" s="468" t="str">
        <f>INDEX('Policy Characteristics'!J:J,MATCH($C516,'Policy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516" s="9"/>
      <c r="R516" s="9" t="s">
        <v>2940</v>
      </c>
      <c r="S516" s="433"/>
      <c r="T516" s="9"/>
    </row>
    <row r="517" spans="1:20" ht="101.5" x14ac:dyDescent="0.3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3081</v>
      </c>
      <c r="P517" s="468" t="str">
        <f>INDEX('Policy Characteristics'!J:J,MATCH($C517,'Policy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7" s="53" t="s">
        <v>268</v>
      </c>
      <c r="R517" s="9" t="s">
        <v>269</v>
      </c>
      <c r="S517" s="433"/>
      <c r="T517" s="53"/>
    </row>
    <row r="518" spans="1:20" ht="101.5" x14ac:dyDescent="0.3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19">L$517</f>
        <v>0</v>
      </c>
      <c r="M518" s="450">
        <f t="shared" si="119"/>
        <v>1</v>
      </c>
      <c r="N518" s="353">
        <f t="shared" si="119"/>
        <v>0.01</v>
      </c>
      <c r="O518" s="55" t="str">
        <f>O$517</f>
        <v>% of CO2 captured</v>
      </c>
      <c r="P518" s="468" t="str">
        <f>INDEX('Policy Characteristics'!J:J,MATCH($C518,'Policy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8" s="55" t="str">
        <f>Q$517</f>
        <v>ccs.html#ccs</v>
      </c>
      <c r="R518" s="55" t="str">
        <f>R$517</f>
        <v>carbon-capture-and-sequestration.html</v>
      </c>
      <c r="S518" s="433"/>
      <c r="T518" s="53"/>
    </row>
    <row r="519" spans="1:20" s="5" customFormat="1" ht="58" x14ac:dyDescent="0.35">
      <c r="A519" s="343" t="s">
        <v>10</v>
      </c>
      <c r="B519" s="343" t="s">
        <v>27</v>
      </c>
      <c r="C519" s="343" t="s">
        <v>2581</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468" t="str">
        <f>INDEX('Policy Characteristics'!J:J,MATCH($C519,'Policy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19" s="53" t="s">
        <v>270</v>
      </c>
      <c r="R519" s="9" t="s">
        <v>271</v>
      </c>
      <c r="S519" s="438" t="s">
        <v>2550</v>
      </c>
      <c r="T519" s="9" t="s">
        <v>448</v>
      </c>
    </row>
    <row r="520" spans="1:20" s="5" customFormat="1" ht="58" x14ac:dyDescent="0.35">
      <c r="A520" s="74" t="str">
        <f>A$519</f>
        <v>Cross-Sector</v>
      </c>
      <c r="B520" s="74" t="str">
        <f t="shared" ref="B520:C520" si="120">B$519</f>
        <v>Carbon Tax</v>
      </c>
      <c r="C520" s="74" t="str">
        <f t="shared" si="120"/>
        <v>Additional Carbon Tax Rate</v>
      </c>
      <c r="D520" s="53" t="s">
        <v>388</v>
      </c>
      <c r="E520" s="53"/>
      <c r="F520" s="53" t="s">
        <v>389</v>
      </c>
      <c r="G520" s="53"/>
      <c r="H520" s="54">
        <v>172</v>
      </c>
      <c r="I520" s="53" t="s">
        <v>46</v>
      </c>
      <c r="J520" s="74" t="str">
        <f t="shared" ref="J520:J524" si="121">J$519</f>
        <v>Carbon Tax</v>
      </c>
      <c r="K520" s="66" t="str">
        <f t="shared" ref="K520:O524" si="122">K$519</f>
        <v>cross carbon tax</v>
      </c>
      <c r="L520" s="66">
        <f t="shared" si="122"/>
        <v>0</v>
      </c>
      <c r="M520" s="66">
        <f t="shared" si="122"/>
        <v>300</v>
      </c>
      <c r="N520" s="66">
        <f t="shared" si="122"/>
        <v>5</v>
      </c>
      <c r="O520" s="55" t="str">
        <f t="shared" si="122"/>
        <v>$/metric ton CO2e</v>
      </c>
      <c r="P520" s="468" t="str">
        <f>INDEX('Policy Characteristics'!J:J,MATCH($C520,'Policy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20" s="55" t="str">
        <f t="shared" ref="Q520:R524" si="123">Q$519</f>
        <v>fuels.html#carbon-tax</v>
      </c>
      <c r="R520" s="55" t="str">
        <f t="shared" si="123"/>
        <v>carbon-tax.html</v>
      </c>
      <c r="S520" s="438"/>
      <c r="T520" s="55"/>
    </row>
    <row r="521" spans="1:20" s="5" customFormat="1" ht="58" x14ac:dyDescent="0.35">
      <c r="A521" s="74" t="str">
        <f t="shared" ref="A521:C524" si="124">A$519</f>
        <v>Cross-Sector</v>
      </c>
      <c r="B521" s="74" t="str">
        <f t="shared" si="124"/>
        <v>Carbon Tax</v>
      </c>
      <c r="C521" s="74" t="str">
        <f t="shared" si="124"/>
        <v>Additional Carbon Tax Rate</v>
      </c>
      <c r="D521" s="53" t="s">
        <v>382</v>
      </c>
      <c r="E521" s="53"/>
      <c r="F521" s="53" t="s">
        <v>386</v>
      </c>
      <c r="G521" s="53"/>
      <c r="H521" s="54">
        <v>173</v>
      </c>
      <c r="I521" s="53" t="s">
        <v>46</v>
      </c>
      <c r="J521" s="74" t="str">
        <f t="shared" si="121"/>
        <v>Carbon Tax</v>
      </c>
      <c r="K521" s="66" t="str">
        <f t="shared" si="122"/>
        <v>cross carbon tax</v>
      </c>
      <c r="L521" s="66">
        <f t="shared" si="122"/>
        <v>0</v>
      </c>
      <c r="M521" s="66">
        <f t="shared" si="122"/>
        <v>300</v>
      </c>
      <c r="N521" s="66">
        <f t="shared" si="122"/>
        <v>5</v>
      </c>
      <c r="O521" s="55" t="str">
        <f t="shared" si="122"/>
        <v>$/metric ton CO2e</v>
      </c>
      <c r="P521" s="468" t="str">
        <f>INDEX('Policy Characteristics'!J:J,MATCH($C521,'Policy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21" s="55" t="str">
        <f t="shared" si="123"/>
        <v>fuels.html#carbon-tax</v>
      </c>
      <c r="R521" s="55" t="str">
        <f t="shared" si="123"/>
        <v>carbon-tax.html</v>
      </c>
      <c r="S521" s="438"/>
      <c r="T521" s="55"/>
    </row>
    <row r="522" spans="1:20" s="5" customFormat="1" ht="58" x14ac:dyDescent="0.35">
      <c r="A522" s="74" t="str">
        <f t="shared" si="124"/>
        <v>Cross-Sector</v>
      </c>
      <c r="B522" s="74" t="str">
        <f t="shared" si="124"/>
        <v>Carbon Tax</v>
      </c>
      <c r="C522" s="74" t="str">
        <f t="shared" si="124"/>
        <v>Additional Carbon Tax Rate</v>
      </c>
      <c r="D522" s="53" t="s">
        <v>383</v>
      </c>
      <c r="E522" s="53"/>
      <c r="F522" s="53" t="s">
        <v>387</v>
      </c>
      <c r="G522" s="53"/>
      <c r="H522" s="54">
        <v>174</v>
      </c>
      <c r="I522" s="53" t="s">
        <v>46</v>
      </c>
      <c r="J522" s="74" t="str">
        <f t="shared" si="121"/>
        <v>Carbon Tax</v>
      </c>
      <c r="K522" s="66" t="str">
        <f t="shared" si="122"/>
        <v>cross carbon tax</v>
      </c>
      <c r="L522" s="66">
        <f t="shared" si="122"/>
        <v>0</v>
      </c>
      <c r="M522" s="66">
        <f t="shared" si="122"/>
        <v>300</v>
      </c>
      <c r="N522" s="66">
        <f t="shared" si="122"/>
        <v>5</v>
      </c>
      <c r="O522" s="55" t="str">
        <f t="shared" si="122"/>
        <v>$/metric ton CO2e</v>
      </c>
      <c r="P522" s="468" t="str">
        <f>INDEX('Policy Characteristics'!J:J,MATCH($C522,'Policy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22" s="55" t="str">
        <f t="shared" si="123"/>
        <v>fuels.html#carbon-tax</v>
      </c>
      <c r="R522" s="55" t="str">
        <f t="shared" si="123"/>
        <v>carbon-tax.html</v>
      </c>
      <c r="S522" s="438"/>
      <c r="T522" s="55"/>
    </row>
    <row r="523" spans="1:20" s="5" customFormat="1" ht="58" x14ac:dyDescent="0.35">
      <c r="A523" s="74" t="str">
        <f t="shared" si="124"/>
        <v>Cross-Sector</v>
      </c>
      <c r="B523" s="74" t="str">
        <f t="shared" si="124"/>
        <v>Carbon Tax</v>
      </c>
      <c r="C523" s="74" t="str">
        <f t="shared" si="124"/>
        <v>Additional Carbon Tax Rate</v>
      </c>
      <c r="D523" s="53" t="s">
        <v>381</v>
      </c>
      <c r="E523" s="53"/>
      <c r="F523" s="53" t="s">
        <v>385</v>
      </c>
      <c r="G523" s="53"/>
      <c r="H523" s="54">
        <v>175</v>
      </c>
      <c r="I523" s="53" t="s">
        <v>46</v>
      </c>
      <c r="J523" s="74" t="str">
        <f t="shared" si="121"/>
        <v>Carbon Tax</v>
      </c>
      <c r="K523" s="66" t="str">
        <f t="shared" si="122"/>
        <v>cross carbon tax</v>
      </c>
      <c r="L523" s="66">
        <f t="shared" si="122"/>
        <v>0</v>
      </c>
      <c r="M523" s="66">
        <f t="shared" si="122"/>
        <v>300</v>
      </c>
      <c r="N523" s="66">
        <f t="shared" si="122"/>
        <v>5</v>
      </c>
      <c r="O523" s="55" t="str">
        <f t="shared" si="122"/>
        <v>$/metric ton CO2e</v>
      </c>
      <c r="P523" s="468" t="str">
        <f>INDEX('Policy Characteristics'!J:J,MATCH($C523,'Policy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23" s="55" t="str">
        <f t="shared" si="123"/>
        <v>fuels.html#carbon-tax</v>
      </c>
      <c r="R523" s="55" t="str">
        <f t="shared" si="123"/>
        <v>carbon-tax.html</v>
      </c>
      <c r="S523" s="438"/>
      <c r="T523" s="55"/>
    </row>
    <row r="524" spans="1:20" s="5" customFormat="1" ht="58" x14ac:dyDescent="0.35">
      <c r="A524" s="74" t="str">
        <f t="shared" si="124"/>
        <v>Cross-Sector</v>
      </c>
      <c r="B524" s="74" t="str">
        <f t="shared" si="124"/>
        <v>Carbon Tax</v>
      </c>
      <c r="C524" s="74" t="str">
        <f t="shared" si="124"/>
        <v>Additional Carbon Tax Rate</v>
      </c>
      <c r="D524" s="53" t="s">
        <v>2686</v>
      </c>
      <c r="E524" s="53"/>
      <c r="F524" s="53" t="s">
        <v>3156</v>
      </c>
      <c r="G524" s="53"/>
      <c r="H524" s="54">
        <v>544</v>
      </c>
      <c r="I524" s="53" t="s">
        <v>46</v>
      </c>
      <c r="J524" s="74" t="str">
        <f t="shared" si="121"/>
        <v>Carbon Tax</v>
      </c>
      <c r="K524" s="66" t="str">
        <f t="shared" si="122"/>
        <v>cross carbon tax</v>
      </c>
      <c r="L524" s="66">
        <f t="shared" si="122"/>
        <v>0</v>
      </c>
      <c r="M524" s="66">
        <f t="shared" si="122"/>
        <v>300</v>
      </c>
      <c r="N524" s="66">
        <f t="shared" si="122"/>
        <v>5</v>
      </c>
      <c r="O524" s="55" t="str">
        <f t="shared" si="122"/>
        <v>$/metric ton CO2e</v>
      </c>
      <c r="P524" s="468" t="str">
        <f>INDEX('Policy Characteristics'!J:J,MATCH($C524,'Policy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24" s="55" t="str">
        <f t="shared" si="123"/>
        <v>fuels.html#carbon-tax</v>
      </c>
      <c r="R524" s="55" t="str">
        <f t="shared" si="123"/>
        <v>carbon-tax.html</v>
      </c>
      <c r="S524" s="438"/>
      <c r="T524" s="55"/>
    </row>
    <row r="525" spans="1:20" s="5" customFormat="1" ht="58" x14ac:dyDescent="0.3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468" t="str">
        <f>INDEX('Policy Characteristics'!J:J,MATCH($C525,'Policy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25" s="55"/>
      <c r="R525" s="9"/>
      <c r="S525" s="441"/>
      <c r="T525" s="55"/>
    </row>
    <row r="526" spans="1:20" s="5" customFormat="1" ht="58" x14ac:dyDescent="0.35">
      <c r="A526" s="74" t="str">
        <f>A$525</f>
        <v>Cross-Sector</v>
      </c>
      <c r="B526" s="74" t="str">
        <f>B$525</f>
        <v>End Existing Subsidies</v>
      </c>
      <c r="C526" s="74" t="str">
        <f t="shared" ref="B526:C541" si="125">C$525</f>
        <v>Percent Reduction in BAU Subsidies</v>
      </c>
      <c r="D526" s="9" t="s">
        <v>504</v>
      </c>
      <c r="E526" s="53"/>
      <c r="F526" s="9" t="s">
        <v>501</v>
      </c>
      <c r="G526" s="53"/>
      <c r="H526" s="54">
        <v>69</v>
      </c>
      <c r="I526" s="9" t="s">
        <v>46</v>
      </c>
      <c r="J526" s="74" t="str">
        <f t="shared" ref="J526:K541" si="126">J$525</f>
        <v>End Existing Subsidies</v>
      </c>
      <c r="K526" s="74" t="str">
        <f t="shared" si="126"/>
        <v>cross reduce BAU subsidies</v>
      </c>
      <c r="L526" s="63">
        <v>0</v>
      </c>
      <c r="M526" s="63">
        <v>1</v>
      </c>
      <c r="N526" s="63">
        <v>0.01</v>
      </c>
      <c r="O526" s="53" t="s">
        <v>160</v>
      </c>
      <c r="P526" s="468" t="str">
        <f>INDEX('Policy Characteristics'!J:J,MATCH($C526,'Policy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26" s="9" t="s">
        <v>274</v>
      </c>
      <c r="R526" s="9" t="s">
        <v>275</v>
      </c>
      <c r="S526" s="433" t="s">
        <v>173</v>
      </c>
      <c r="T526" s="55"/>
    </row>
    <row r="527" spans="1:20" s="5" customFormat="1" ht="58" x14ac:dyDescent="0.35">
      <c r="A527" s="74" t="str">
        <f t="shared" ref="A527:C542" si="127">A$525</f>
        <v>Cross-Sector</v>
      </c>
      <c r="B527" s="74" t="str">
        <f t="shared" si="125"/>
        <v>End Existing Subsidies</v>
      </c>
      <c r="C527" s="74" t="str">
        <f t="shared" si="125"/>
        <v>Percent Reduction in BAU Subsidies</v>
      </c>
      <c r="D527" s="9" t="s">
        <v>49</v>
      </c>
      <c r="E527" s="53"/>
      <c r="F527" s="9" t="s">
        <v>94</v>
      </c>
      <c r="G527" s="53"/>
      <c r="H527" s="54">
        <v>70</v>
      </c>
      <c r="I527" s="9" t="s">
        <v>46</v>
      </c>
      <c r="J527" s="74" t="str">
        <f t="shared" si="126"/>
        <v>End Existing Subsidies</v>
      </c>
      <c r="K527" s="74" t="str">
        <f t="shared" si="126"/>
        <v>cross reduce BAU subsidies</v>
      </c>
      <c r="L527" s="61">
        <f>L$526</f>
        <v>0</v>
      </c>
      <c r="M527" s="61">
        <f>M$526</f>
        <v>1</v>
      </c>
      <c r="N527" s="61">
        <f>N$526</f>
        <v>0.01</v>
      </c>
      <c r="O527" s="55" t="str">
        <f>O$526</f>
        <v>% reduction in BAU subsidies</v>
      </c>
      <c r="P527" s="468" t="str">
        <f>INDEX('Policy Characteristics'!J:J,MATCH($C527,'Policy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27" s="9" t="s">
        <v>274</v>
      </c>
      <c r="R527" s="9" t="s">
        <v>275</v>
      </c>
      <c r="S527" s="433" t="s">
        <v>173</v>
      </c>
      <c r="T527" s="55"/>
    </row>
    <row r="528" spans="1:20" s="5" customFormat="1" ht="58" x14ac:dyDescent="0.35">
      <c r="A528" s="74" t="str">
        <f t="shared" si="127"/>
        <v>Cross-Sector</v>
      </c>
      <c r="B528" s="74" t="str">
        <f t="shared" si="125"/>
        <v>End Existing Subsidies</v>
      </c>
      <c r="C528" s="74" t="str">
        <f t="shared" si="125"/>
        <v>Percent Reduction in BAU Subsidies</v>
      </c>
      <c r="D528" s="9" t="s">
        <v>50</v>
      </c>
      <c r="E528" s="53"/>
      <c r="F528" s="9" t="s">
        <v>95</v>
      </c>
      <c r="G528" s="53"/>
      <c r="H528" s="54">
        <v>71</v>
      </c>
      <c r="I528" s="9" t="s">
        <v>46</v>
      </c>
      <c r="J528" s="74" t="str">
        <f t="shared" si="126"/>
        <v>End Existing Subsidies</v>
      </c>
      <c r="K528" s="74" t="str">
        <f t="shared" si="126"/>
        <v>cross reduce BAU subsidies</v>
      </c>
      <c r="L528" s="61">
        <f t="shared" ref="L528:O531" si="128">L$526</f>
        <v>0</v>
      </c>
      <c r="M528" s="61">
        <f t="shared" si="128"/>
        <v>1</v>
      </c>
      <c r="N528" s="61">
        <f t="shared" si="128"/>
        <v>0.01</v>
      </c>
      <c r="O528" s="55" t="str">
        <f t="shared" si="128"/>
        <v>% reduction in BAU subsidies</v>
      </c>
      <c r="P528" s="468" t="str">
        <f>INDEX('Policy Characteristics'!J:J,MATCH($C528,'Policy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28" s="9" t="s">
        <v>274</v>
      </c>
      <c r="R528" s="9" t="s">
        <v>275</v>
      </c>
      <c r="S528" s="433" t="s">
        <v>173</v>
      </c>
      <c r="T528" s="55"/>
    </row>
    <row r="529" spans="1:20" s="5" customFormat="1" ht="58" x14ac:dyDescent="0.35">
      <c r="A529" s="74" t="str">
        <f t="shared" si="127"/>
        <v>Cross-Sector</v>
      </c>
      <c r="B529" s="74" t="str">
        <f t="shared" si="125"/>
        <v>End Existing Subsidies</v>
      </c>
      <c r="C529" s="74" t="str">
        <f t="shared" si="125"/>
        <v>Percent Reduction in BAU Subsidies</v>
      </c>
      <c r="D529" s="9" t="s">
        <v>51</v>
      </c>
      <c r="E529" s="53"/>
      <c r="F529" s="9" t="s">
        <v>96</v>
      </c>
      <c r="G529" s="53"/>
      <c r="H529" s="54">
        <v>72</v>
      </c>
      <c r="I529" s="9" t="s">
        <v>47</v>
      </c>
      <c r="J529" s="74" t="str">
        <f t="shared" si="126"/>
        <v>End Existing Subsidies</v>
      </c>
      <c r="K529" s="74" t="str">
        <f t="shared" si="126"/>
        <v>cross reduce BAU subsidies</v>
      </c>
      <c r="L529" s="61"/>
      <c r="M529" s="61"/>
      <c r="N529" s="61"/>
      <c r="O529" s="55"/>
      <c r="P529" s="468" t="str">
        <f>INDEX('Policy Characteristics'!J:J,MATCH($C529,'Policy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29" s="9"/>
      <c r="R529" s="9"/>
      <c r="S529" s="433"/>
      <c r="T529" s="55"/>
    </row>
    <row r="530" spans="1:20" s="5" customFormat="1" ht="58" x14ac:dyDescent="0.35">
      <c r="A530" s="74" t="str">
        <f t="shared" si="127"/>
        <v>Cross-Sector</v>
      </c>
      <c r="B530" s="74" t="str">
        <f t="shared" si="125"/>
        <v>End Existing Subsidies</v>
      </c>
      <c r="C530" s="74" t="str">
        <f t="shared" si="125"/>
        <v>Percent Reduction in BAU Subsidies</v>
      </c>
      <c r="D530" s="9" t="s">
        <v>52</v>
      </c>
      <c r="E530" s="53"/>
      <c r="F530" s="9" t="s">
        <v>506</v>
      </c>
      <c r="G530" s="53"/>
      <c r="H530" s="54">
        <v>73</v>
      </c>
      <c r="I530" s="9" t="s">
        <v>47</v>
      </c>
      <c r="J530" s="74" t="str">
        <f t="shared" si="126"/>
        <v>End Existing Subsidies</v>
      </c>
      <c r="K530" s="74" t="str">
        <f t="shared" si="126"/>
        <v>cross reduce BAU subsidies</v>
      </c>
      <c r="L530" s="61"/>
      <c r="M530" s="61"/>
      <c r="N530" s="61"/>
      <c r="O530" s="55"/>
      <c r="P530" s="468" t="str">
        <f>INDEX('Policy Characteristics'!J:J,MATCH($C530,'Policy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0" s="9"/>
      <c r="R530" s="9"/>
      <c r="S530" s="433"/>
      <c r="T530" s="55"/>
    </row>
    <row r="531" spans="1:20" s="5" customFormat="1" ht="58" x14ac:dyDescent="0.35">
      <c r="A531" s="74" t="str">
        <f t="shared" si="127"/>
        <v>Cross-Sector</v>
      </c>
      <c r="B531" s="74" t="str">
        <f t="shared" si="125"/>
        <v>End Existing Subsidies</v>
      </c>
      <c r="C531" s="74" t="str">
        <f t="shared" si="125"/>
        <v>Percent Reduction in BAU Subsidies</v>
      </c>
      <c r="D531" s="9" t="s">
        <v>53</v>
      </c>
      <c r="E531" s="53"/>
      <c r="F531" s="9" t="s">
        <v>101</v>
      </c>
      <c r="G531" s="53"/>
      <c r="H531" s="54">
        <v>74</v>
      </c>
      <c r="I531" s="9" t="s">
        <v>46</v>
      </c>
      <c r="J531" s="74" t="str">
        <f t="shared" si="126"/>
        <v>End Existing Subsidies</v>
      </c>
      <c r="K531" s="74" t="str">
        <f t="shared" si="126"/>
        <v>cross reduce BAU subsidies</v>
      </c>
      <c r="L531" s="61">
        <f t="shared" si="128"/>
        <v>0</v>
      </c>
      <c r="M531" s="61">
        <f t="shared" si="128"/>
        <v>1</v>
      </c>
      <c r="N531" s="61">
        <f t="shared" si="128"/>
        <v>0.01</v>
      </c>
      <c r="O531" s="55" t="str">
        <f t="shared" si="128"/>
        <v>% reduction in BAU subsidies</v>
      </c>
      <c r="P531" s="468" t="str">
        <f>INDEX('Policy Characteristics'!J:J,MATCH($C531,'Policy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1" s="9" t="s">
        <v>274</v>
      </c>
      <c r="R531" s="9" t="s">
        <v>275</v>
      </c>
      <c r="S531" s="433" t="s">
        <v>173</v>
      </c>
      <c r="T531" s="55"/>
    </row>
    <row r="532" spans="1:20" s="5" customFormat="1" ht="58" x14ac:dyDescent="0.35">
      <c r="A532" s="74" t="str">
        <f t="shared" si="127"/>
        <v>Cross-Sector</v>
      </c>
      <c r="B532" s="74" t="str">
        <f t="shared" si="125"/>
        <v>End Existing Subsidies</v>
      </c>
      <c r="C532" s="74" t="str">
        <f t="shared" si="125"/>
        <v>Percent Reduction in BAU Subsidies</v>
      </c>
      <c r="D532" s="9" t="s">
        <v>54</v>
      </c>
      <c r="E532" s="53"/>
      <c r="F532" s="9" t="s">
        <v>99</v>
      </c>
      <c r="G532" s="53"/>
      <c r="H532" s="54">
        <v>707</v>
      </c>
      <c r="I532" s="9" t="s">
        <v>47</v>
      </c>
      <c r="J532" s="74" t="str">
        <f t="shared" si="126"/>
        <v>End Existing Subsidies</v>
      </c>
      <c r="K532" s="74" t="str">
        <f t="shared" si="126"/>
        <v>cross reduce BAU subsidies</v>
      </c>
      <c r="L532" s="65"/>
      <c r="M532" s="65"/>
      <c r="N532" s="65"/>
      <c r="O532" s="53"/>
      <c r="P532" s="468" t="str">
        <f>INDEX('Policy Characteristics'!J:J,MATCH($C532,'Policy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2" s="55"/>
      <c r="R532" s="9"/>
      <c r="S532" s="441"/>
      <c r="T532" s="55"/>
    </row>
    <row r="533" spans="1:20" s="5" customFormat="1" ht="58" x14ac:dyDescent="0.35">
      <c r="A533" s="74" t="str">
        <f t="shared" si="127"/>
        <v>Cross-Sector</v>
      </c>
      <c r="B533" s="74" t="str">
        <f t="shared" si="125"/>
        <v>End Existing Subsidies</v>
      </c>
      <c r="C533" s="74" t="str">
        <f t="shared" si="125"/>
        <v>Percent Reduction in BAU Subsidies</v>
      </c>
      <c r="D533" s="9" t="s">
        <v>56</v>
      </c>
      <c r="E533" s="53"/>
      <c r="F533" s="9" t="s">
        <v>102</v>
      </c>
      <c r="G533" s="53"/>
      <c r="H533" s="54">
        <v>75</v>
      </c>
      <c r="I533" s="9" t="s">
        <v>46</v>
      </c>
      <c r="J533" s="74" t="str">
        <f t="shared" si="126"/>
        <v>End Existing Subsidies</v>
      </c>
      <c r="K533" s="74" t="str">
        <f t="shared" si="126"/>
        <v>cross reduce BAU subsidies</v>
      </c>
      <c r="L533" s="61">
        <f t="shared" ref="L533:O534" si="129">L$526</f>
        <v>0</v>
      </c>
      <c r="M533" s="61">
        <f t="shared" si="129"/>
        <v>1</v>
      </c>
      <c r="N533" s="61">
        <f t="shared" si="129"/>
        <v>0.01</v>
      </c>
      <c r="O533" s="55" t="str">
        <f t="shared" si="129"/>
        <v>% reduction in BAU subsidies</v>
      </c>
      <c r="P533" s="468" t="str">
        <f>INDEX('Policy Characteristics'!J:J,MATCH($C533,'Policy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3" s="9" t="s">
        <v>274</v>
      </c>
      <c r="R533" s="9" t="s">
        <v>275</v>
      </c>
      <c r="S533" s="433" t="s">
        <v>173</v>
      </c>
      <c r="T533" s="55"/>
    </row>
    <row r="534" spans="1:20" s="5" customFormat="1" ht="58" x14ac:dyDescent="0.35">
      <c r="A534" s="74" t="str">
        <f t="shared" si="127"/>
        <v>Cross-Sector</v>
      </c>
      <c r="B534" s="74" t="str">
        <f t="shared" si="125"/>
        <v>End Existing Subsidies</v>
      </c>
      <c r="C534" s="74" t="str">
        <f t="shared" si="125"/>
        <v>Percent Reduction in BAU Subsidies</v>
      </c>
      <c r="D534" s="9" t="s">
        <v>57</v>
      </c>
      <c r="E534" s="53"/>
      <c r="F534" s="9" t="s">
        <v>103</v>
      </c>
      <c r="G534" s="53"/>
      <c r="H534" s="54">
        <v>76</v>
      </c>
      <c r="I534" s="9" t="s">
        <v>46</v>
      </c>
      <c r="J534" s="74" t="str">
        <f t="shared" si="126"/>
        <v>End Existing Subsidies</v>
      </c>
      <c r="K534" s="74" t="str">
        <f t="shared" si="126"/>
        <v>cross reduce BAU subsidies</v>
      </c>
      <c r="L534" s="61">
        <f t="shared" si="129"/>
        <v>0</v>
      </c>
      <c r="M534" s="61">
        <f t="shared" si="129"/>
        <v>1</v>
      </c>
      <c r="N534" s="61">
        <f t="shared" si="129"/>
        <v>0.01</v>
      </c>
      <c r="O534" s="55" t="str">
        <f t="shared" si="129"/>
        <v>% reduction in BAU subsidies</v>
      </c>
      <c r="P534" s="468" t="str">
        <f>INDEX('Policy Characteristics'!J:J,MATCH($C534,'Policy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4" s="9" t="s">
        <v>274</v>
      </c>
      <c r="R534" s="9" t="s">
        <v>275</v>
      </c>
      <c r="S534" s="433" t="s">
        <v>173</v>
      </c>
      <c r="T534" s="55"/>
    </row>
    <row r="535" spans="1:20" s="5" customFormat="1" ht="58" x14ac:dyDescent="0.35">
      <c r="A535" s="74" t="str">
        <f t="shared" si="127"/>
        <v>Cross-Sector</v>
      </c>
      <c r="B535" s="74" t="str">
        <f t="shared" si="125"/>
        <v>End Existing Subsidies</v>
      </c>
      <c r="C535" s="74" t="str">
        <f t="shared" si="125"/>
        <v>Percent Reduction in BAU Subsidies</v>
      </c>
      <c r="D535" s="9" t="s">
        <v>58</v>
      </c>
      <c r="E535" s="53"/>
      <c r="F535" s="9" t="s">
        <v>104</v>
      </c>
      <c r="G535" s="53"/>
      <c r="H535" s="54">
        <v>708</v>
      </c>
      <c r="I535" s="9" t="s">
        <v>47</v>
      </c>
      <c r="J535" s="74" t="str">
        <f t="shared" si="126"/>
        <v>End Existing Subsidies</v>
      </c>
      <c r="K535" s="74" t="str">
        <f t="shared" si="126"/>
        <v>cross reduce BAU subsidies</v>
      </c>
      <c r="L535" s="65"/>
      <c r="M535" s="65"/>
      <c r="N535" s="65"/>
      <c r="O535" s="53"/>
      <c r="P535" s="468" t="str">
        <f>INDEX('Policy Characteristics'!J:J,MATCH($C535,'Policy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5" s="55"/>
      <c r="R535" s="9"/>
      <c r="S535" s="441"/>
      <c r="T535" s="55"/>
    </row>
    <row r="536" spans="1:20" s="5" customFormat="1" ht="58" x14ac:dyDescent="0.35">
      <c r="A536" s="74" t="str">
        <f t="shared" si="127"/>
        <v>Cross-Sector</v>
      </c>
      <c r="B536" s="74" t="str">
        <f t="shared" si="125"/>
        <v>End Existing Subsidies</v>
      </c>
      <c r="C536" s="74" t="str">
        <f t="shared" si="125"/>
        <v>Percent Reduction in BAU Subsidies</v>
      </c>
      <c r="D536" s="9" t="s">
        <v>59</v>
      </c>
      <c r="E536" s="53"/>
      <c r="F536" s="9" t="s">
        <v>105</v>
      </c>
      <c r="G536" s="53"/>
      <c r="H536" s="54">
        <v>709</v>
      </c>
      <c r="I536" s="9" t="s">
        <v>47</v>
      </c>
      <c r="J536" s="74" t="str">
        <f t="shared" si="126"/>
        <v>End Existing Subsidies</v>
      </c>
      <c r="K536" s="74" t="str">
        <f t="shared" si="126"/>
        <v>cross reduce BAU subsidies</v>
      </c>
      <c r="L536" s="65"/>
      <c r="M536" s="65"/>
      <c r="N536" s="65"/>
      <c r="O536" s="53"/>
      <c r="P536" s="468" t="str">
        <f>INDEX('Policy Characteristics'!J:J,MATCH($C536,'Policy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6" s="55"/>
      <c r="R536" s="9"/>
      <c r="S536" s="441"/>
      <c r="T536" s="55"/>
    </row>
    <row r="537" spans="1:20" s="5" customFormat="1" ht="58" x14ac:dyDescent="0.35">
      <c r="A537" s="74" t="str">
        <f t="shared" si="127"/>
        <v>Cross-Sector</v>
      </c>
      <c r="B537" s="74" t="str">
        <f t="shared" si="125"/>
        <v>End Existing Subsidies</v>
      </c>
      <c r="C537" s="74" t="str">
        <f t="shared" si="125"/>
        <v>Percent Reduction in BAU Subsidies</v>
      </c>
      <c r="D537" s="9" t="s">
        <v>2659</v>
      </c>
      <c r="E537" s="53"/>
      <c r="F537" s="9" t="s">
        <v>2660</v>
      </c>
      <c r="G537" s="53"/>
      <c r="H537" s="54">
        <v>710</v>
      </c>
      <c r="I537" s="9" t="s">
        <v>47</v>
      </c>
      <c r="J537" s="74" t="str">
        <f t="shared" si="126"/>
        <v>End Existing Subsidies</v>
      </c>
      <c r="K537" s="74" t="str">
        <f t="shared" si="126"/>
        <v>cross reduce BAU subsidies</v>
      </c>
      <c r="L537" s="61"/>
      <c r="M537" s="61"/>
      <c r="N537" s="61"/>
      <c r="O537" s="55"/>
      <c r="P537" s="468" t="str">
        <f>INDEX('Policy Characteristics'!J:J,MATCH($C537,'Policy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7" s="9"/>
      <c r="R537" s="9"/>
      <c r="S537" s="433"/>
      <c r="T537" s="55"/>
    </row>
    <row r="538" spans="1:20" s="5" customFormat="1" ht="58" x14ac:dyDescent="0.35">
      <c r="A538" s="74" t="str">
        <f t="shared" si="127"/>
        <v>Cross-Sector</v>
      </c>
      <c r="B538" s="74" t="str">
        <f t="shared" si="125"/>
        <v>End Existing Subsidies</v>
      </c>
      <c r="C538" s="74" t="str">
        <f t="shared" si="125"/>
        <v>Percent Reduction in BAU Subsidies</v>
      </c>
      <c r="D538" s="9" t="s">
        <v>79</v>
      </c>
      <c r="E538" s="53"/>
      <c r="F538" s="9" t="s">
        <v>106</v>
      </c>
      <c r="G538" s="53"/>
      <c r="H538" s="54">
        <v>711</v>
      </c>
      <c r="I538" s="9" t="s">
        <v>47</v>
      </c>
      <c r="J538" s="74" t="str">
        <f t="shared" si="126"/>
        <v>End Existing Subsidies</v>
      </c>
      <c r="K538" s="74" t="str">
        <f t="shared" si="126"/>
        <v>cross reduce BAU subsidies</v>
      </c>
      <c r="L538" s="65"/>
      <c r="M538" s="65"/>
      <c r="N538" s="65"/>
      <c r="O538" s="53"/>
      <c r="P538" s="468" t="str">
        <f>INDEX('Policy Characteristics'!J:J,MATCH($C538,'Policy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8" s="55"/>
      <c r="R538" s="9"/>
      <c r="S538" s="441"/>
      <c r="T538" s="55"/>
    </row>
    <row r="539" spans="1:20" s="5" customFormat="1" ht="58" x14ac:dyDescent="0.35">
      <c r="A539" s="74" t="str">
        <f t="shared" si="127"/>
        <v>Cross-Sector</v>
      </c>
      <c r="B539" s="74" t="str">
        <f t="shared" si="125"/>
        <v>End Existing Subsidies</v>
      </c>
      <c r="C539" s="74" t="str">
        <f t="shared" si="125"/>
        <v>Percent Reduction in BAU Subsidies</v>
      </c>
      <c r="D539" s="9" t="s">
        <v>489</v>
      </c>
      <c r="E539" s="53"/>
      <c r="F539" s="9" t="s">
        <v>490</v>
      </c>
      <c r="G539" s="53"/>
      <c r="H539" s="54">
        <v>712</v>
      </c>
      <c r="I539" s="9" t="s">
        <v>47</v>
      </c>
      <c r="J539" s="74" t="str">
        <f t="shared" si="126"/>
        <v>End Existing Subsidies</v>
      </c>
      <c r="K539" s="74" t="str">
        <f t="shared" si="126"/>
        <v>cross reduce BAU subsidies</v>
      </c>
      <c r="L539" s="65"/>
      <c r="M539" s="65"/>
      <c r="N539" s="65"/>
      <c r="O539" s="53"/>
      <c r="P539" s="468" t="str">
        <f>INDEX('Policy Characteristics'!J:J,MATCH($C539,'Policy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9" s="55"/>
      <c r="R539" s="9"/>
      <c r="S539" s="441"/>
      <c r="T539" s="55"/>
    </row>
    <row r="540" spans="1:20" s="5" customFormat="1" ht="58" x14ac:dyDescent="0.35">
      <c r="A540" s="74" t="str">
        <f t="shared" si="127"/>
        <v>Cross-Sector</v>
      </c>
      <c r="B540" s="74" t="str">
        <f t="shared" si="125"/>
        <v>End Existing Subsidies</v>
      </c>
      <c r="C540" s="74" t="str">
        <f t="shared" si="125"/>
        <v>Percent Reduction in BAU Subsidies</v>
      </c>
      <c r="D540" s="9" t="s">
        <v>497</v>
      </c>
      <c r="E540" s="53"/>
      <c r="F540" s="9" t="s">
        <v>498</v>
      </c>
      <c r="G540" s="53"/>
      <c r="H540" s="54">
        <v>713</v>
      </c>
      <c r="I540" s="9" t="s">
        <v>47</v>
      </c>
      <c r="J540" s="74" t="str">
        <f t="shared" si="126"/>
        <v>End Existing Subsidies</v>
      </c>
      <c r="K540" s="74" t="str">
        <f t="shared" si="126"/>
        <v>cross reduce BAU subsidies</v>
      </c>
      <c r="L540" s="64"/>
      <c r="M540" s="64"/>
      <c r="N540" s="64"/>
      <c r="O540" s="55"/>
      <c r="P540" s="468" t="str">
        <f>INDEX('Policy Characteristics'!J:J,MATCH($C540,'Policy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0" s="55"/>
      <c r="R540" s="9"/>
      <c r="S540" s="441"/>
      <c r="T540" s="55"/>
    </row>
    <row r="541" spans="1:20" s="5" customFormat="1" ht="58" x14ac:dyDescent="0.35">
      <c r="A541" s="74" t="str">
        <f t="shared" si="127"/>
        <v>Cross-Sector</v>
      </c>
      <c r="B541" s="74" t="str">
        <f t="shared" si="125"/>
        <v>End Existing Subsidies</v>
      </c>
      <c r="C541" s="74" t="str">
        <f t="shared" si="125"/>
        <v>Percent Reduction in BAU Subsidies</v>
      </c>
      <c r="D541" s="9" t="s">
        <v>2651</v>
      </c>
      <c r="E541" s="53"/>
      <c r="F541" s="9" t="s">
        <v>2655</v>
      </c>
      <c r="G541" s="53"/>
      <c r="H541" s="54">
        <v>714</v>
      </c>
      <c r="I541" s="9" t="s">
        <v>47</v>
      </c>
      <c r="J541" s="74" t="str">
        <f t="shared" si="126"/>
        <v>End Existing Subsidies</v>
      </c>
      <c r="K541" s="74" t="str">
        <f t="shared" si="126"/>
        <v>cross reduce BAU subsidies</v>
      </c>
      <c r="L541" s="64"/>
      <c r="M541" s="64"/>
      <c r="N541" s="64"/>
      <c r="O541" s="55"/>
      <c r="P541" s="468" t="str">
        <f>INDEX('Policy Characteristics'!J:J,MATCH($C541,'Policy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1" s="55"/>
      <c r="R541" s="9"/>
      <c r="S541" s="441"/>
      <c r="T541" s="55"/>
    </row>
    <row r="542" spans="1:20" s="5" customFormat="1" ht="58" x14ac:dyDescent="0.35">
      <c r="A542" s="74" t="str">
        <f t="shared" si="127"/>
        <v>Cross-Sector</v>
      </c>
      <c r="B542" s="74" t="str">
        <f t="shared" si="127"/>
        <v>End Existing Subsidies</v>
      </c>
      <c r="C542" s="74" t="str">
        <f t="shared" si="127"/>
        <v>Percent Reduction in BAU Subsidies</v>
      </c>
      <c r="D542" s="9" t="s">
        <v>2661</v>
      </c>
      <c r="E542" s="53"/>
      <c r="F542" s="9" t="s">
        <v>2662</v>
      </c>
      <c r="G542" s="53"/>
      <c r="H542" s="54">
        <v>715</v>
      </c>
      <c r="I542" s="9" t="s">
        <v>47</v>
      </c>
      <c r="J542" s="74" t="str">
        <f t="shared" ref="J542:K545" si="130">J$525</f>
        <v>End Existing Subsidies</v>
      </c>
      <c r="K542" s="74" t="str">
        <f t="shared" si="130"/>
        <v>cross reduce BAU subsidies</v>
      </c>
      <c r="L542" s="64"/>
      <c r="M542" s="64"/>
      <c r="N542" s="64"/>
      <c r="O542" s="55"/>
      <c r="P542" s="468" t="str">
        <f>INDEX('Policy Characteristics'!J:J,MATCH($C542,'Policy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2" s="55"/>
      <c r="R542" s="9"/>
      <c r="S542" s="441"/>
      <c r="T542" s="55"/>
    </row>
    <row r="543" spans="1:20" s="5" customFormat="1" ht="58" x14ac:dyDescent="0.35">
      <c r="A543" s="74" t="str">
        <f t="shared" ref="A543:C545" si="131">A$525</f>
        <v>Cross-Sector</v>
      </c>
      <c r="B543" s="74" t="str">
        <f t="shared" si="131"/>
        <v>End Existing Subsidies</v>
      </c>
      <c r="C543" s="74" t="str">
        <f t="shared" si="131"/>
        <v>Percent Reduction in BAU Subsidies</v>
      </c>
      <c r="D543" s="9" t="s">
        <v>2652</v>
      </c>
      <c r="E543" s="53"/>
      <c r="F543" s="9" t="s">
        <v>2656</v>
      </c>
      <c r="G543" s="53"/>
      <c r="H543" s="54">
        <v>716</v>
      </c>
      <c r="I543" s="9" t="s">
        <v>47</v>
      </c>
      <c r="J543" s="74" t="str">
        <f t="shared" si="130"/>
        <v>End Existing Subsidies</v>
      </c>
      <c r="K543" s="74" t="str">
        <f t="shared" si="130"/>
        <v>cross reduce BAU subsidies</v>
      </c>
      <c r="L543" s="64"/>
      <c r="M543" s="64"/>
      <c r="N543" s="64"/>
      <c r="O543" s="55"/>
      <c r="P543" s="468" t="str">
        <f>INDEX('Policy Characteristics'!J:J,MATCH($C543,'Policy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3" s="55"/>
      <c r="R543" s="9"/>
      <c r="S543" s="441"/>
      <c r="T543" s="55"/>
    </row>
    <row r="544" spans="1:20" s="5" customFormat="1" ht="58" x14ac:dyDescent="0.35">
      <c r="A544" s="74" t="str">
        <f t="shared" si="131"/>
        <v>Cross-Sector</v>
      </c>
      <c r="B544" s="74" t="str">
        <f t="shared" si="131"/>
        <v>End Existing Subsidies</v>
      </c>
      <c r="C544" s="74" t="str">
        <f t="shared" si="131"/>
        <v>Percent Reduction in BAU Subsidies</v>
      </c>
      <c r="D544" s="9" t="s">
        <v>2653</v>
      </c>
      <c r="E544" s="53"/>
      <c r="F544" s="9" t="s">
        <v>2657</v>
      </c>
      <c r="G544" s="53"/>
      <c r="H544" s="54">
        <v>717</v>
      </c>
      <c r="I544" s="9" t="s">
        <v>47</v>
      </c>
      <c r="J544" s="74" t="str">
        <f t="shared" si="130"/>
        <v>End Existing Subsidies</v>
      </c>
      <c r="K544" s="74" t="str">
        <f t="shared" si="130"/>
        <v>cross reduce BAU subsidies</v>
      </c>
      <c r="L544" s="64"/>
      <c r="M544" s="64"/>
      <c r="N544" s="64"/>
      <c r="O544" s="55"/>
      <c r="P544" s="468" t="str">
        <f>INDEX('Policy Characteristics'!J:J,MATCH($C544,'Policy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4" s="55"/>
      <c r="R544" s="9"/>
      <c r="S544" s="441"/>
      <c r="T544" s="55"/>
    </row>
    <row r="545" spans="1:20" s="5" customFormat="1" ht="58" x14ac:dyDescent="0.35">
      <c r="A545" s="74" t="str">
        <f t="shared" si="131"/>
        <v>Cross-Sector</v>
      </c>
      <c r="B545" s="74" t="str">
        <f t="shared" si="131"/>
        <v>End Existing Subsidies</v>
      </c>
      <c r="C545" s="74" t="str">
        <f t="shared" si="131"/>
        <v>Percent Reduction in BAU Subsidies</v>
      </c>
      <c r="D545" s="9" t="s">
        <v>2654</v>
      </c>
      <c r="E545" s="53"/>
      <c r="F545" s="9" t="s">
        <v>2658</v>
      </c>
      <c r="G545" s="53"/>
      <c r="H545" s="54">
        <v>718</v>
      </c>
      <c r="I545" s="9" t="s">
        <v>47</v>
      </c>
      <c r="J545" s="74" t="str">
        <f t="shared" si="130"/>
        <v>End Existing Subsidies</v>
      </c>
      <c r="K545" s="74" t="str">
        <f t="shared" si="130"/>
        <v>cross reduce BAU subsidies</v>
      </c>
      <c r="L545" s="64"/>
      <c r="M545" s="64"/>
      <c r="N545" s="64"/>
      <c r="O545" s="55"/>
      <c r="P545" s="468" t="str">
        <f>INDEX('Policy Characteristics'!J:J,MATCH($C545,'Policy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5" s="55"/>
      <c r="R545" s="9"/>
      <c r="S545" s="441"/>
      <c r="T545" s="55"/>
    </row>
    <row r="546" spans="1:20" s="2" customFormat="1" ht="58" x14ac:dyDescent="0.35">
      <c r="A546" s="344" t="s">
        <v>10</v>
      </c>
      <c r="B546" s="344" t="s">
        <v>2621</v>
      </c>
      <c r="C546" s="344" t="s">
        <v>2623</v>
      </c>
      <c r="D546" s="9"/>
      <c r="E546" s="9"/>
      <c r="F546" s="9"/>
      <c r="G546" s="9"/>
      <c r="H546" s="54">
        <v>719</v>
      </c>
      <c r="I546" s="9" t="s">
        <v>47</v>
      </c>
      <c r="J546" s="344" t="s">
        <v>2624</v>
      </c>
      <c r="K546" s="344" t="s">
        <v>2626</v>
      </c>
      <c r="L546" s="62"/>
      <c r="M546" s="62"/>
      <c r="N546" s="62"/>
      <c r="O546" s="9"/>
      <c r="P546" s="468">
        <f>INDEX('Policy Characteristics'!J:J,MATCH($C546,'Policy Characteristics'!$C:$C,0))</f>
        <v>0</v>
      </c>
      <c r="Q546" s="9"/>
      <c r="R546" s="9"/>
      <c r="S546" s="438"/>
      <c r="T546" s="9"/>
    </row>
    <row r="547" spans="1:20" s="2" customFormat="1" ht="58" x14ac:dyDescent="0.35">
      <c r="A547" s="344" t="s">
        <v>10</v>
      </c>
      <c r="B547" s="344" t="s">
        <v>3286</v>
      </c>
      <c r="C547" s="344" t="s">
        <v>2622</v>
      </c>
      <c r="D547" s="9"/>
      <c r="E547" s="9"/>
      <c r="F547" s="9"/>
      <c r="G547" s="9"/>
      <c r="H547" s="56">
        <v>509</v>
      </c>
      <c r="I547" s="9" t="s">
        <v>46</v>
      </c>
      <c r="J547" s="344" t="s">
        <v>2779</v>
      </c>
      <c r="K547" s="344" t="s">
        <v>2625</v>
      </c>
      <c r="L547" s="65">
        <v>0</v>
      </c>
      <c r="M547" s="65">
        <v>1</v>
      </c>
      <c r="N547" s="65">
        <v>1</v>
      </c>
      <c r="O547" s="53" t="s">
        <v>32</v>
      </c>
      <c r="P547" s="468" t="str">
        <f>INDEX('Policy Characteristics'!J:J,MATCH($C547,'Policy Characteristics'!$C:$C,0))</f>
        <v>**Description:** This policy prevents the carbon tax from being levied on process emissions (non-energy greenhouse gas emissions from industrial and agricultural operations).</v>
      </c>
      <c r="Q547" s="53" t="s">
        <v>270</v>
      </c>
      <c r="R547" s="9" t="s">
        <v>271</v>
      </c>
      <c r="S547" s="438"/>
      <c r="T547" s="9"/>
    </row>
    <row r="548" spans="1:20" s="2" customFormat="1" ht="58" x14ac:dyDescent="0.35">
      <c r="A548" s="344" t="s">
        <v>10</v>
      </c>
      <c r="B548" s="344" t="s">
        <v>2954</v>
      </c>
      <c r="C548" s="344" t="s">
        <v>2953</v>
      </c>
      <c r="D548" s="9" t="s">
        <v>55</v>
      </c>
      <c r="E548" s="9"/>
      <c r="F548" s="9" t="s">
        <v>100</v>
      </c>
      <c r="G548" s="9"/>
      <c r="H548" s="54">
        <v>720</v>
      </c>
      <c r="I548" s="9" t="s">
        <v>47</v>
      </c>
      <c r="J548" s="75" t="s">
        <v>2954</v>
      </c>
      <c r="K548" s="343" t="s">
        <v>2955</v>
      </c>
      <c r="L548" s="65"/>
      <c r="M548" s="65"/>
      <c r="N548" s="65"/>
      <c r="O548" s="9"/>
      <c r="P548" s="468">
        <f>INDEX('Policy Characteristics'!J:J,MATCH($C548,'Policy Characteristics'!$C:$C,0))</f>
        <v>0</v>
      </c>
      <c r="Q548" s="9"/>
      <c r="R548" s="9"/>
      <c r="S548" s="433"/>
      <c r="T548" s="9"/>
    </row>
    <row r="549" spans="1:20" s="2" customFormat="1" ht="58" x14ac:dyDescent="0.35">
      <c r="A549" s="74" t="str">
        <f>A$548</f>
        <v>Cross-Sector</v>
      </c>
      <c r="B549" s="74" t="str">
        <f t="shared" ref="B549:C550" si="132">B$548</f>
        <v>Fixed Energy Prices</v>
      </c>
      <c r="C549" s="74" t="str">
        <f t="shared" si="132"/>
        <v>Toggle Whether Policies Affect Energy Prices</v>
      </c>
      <c r="D549" s="9" t="s">
        <v>79</v>
      </c>
      <c r="E549" s="9"/>
      <c r="F549" s="9" t="s">
        <v>106</v>
      </c>
      <c r="G549" s="9"/>
      <c r="H549" s="54">
        <v>721</v>
      </c>
      <c r="I549" s="9" t="s">
        <v>47</v>
      </c>
      <c r="J549" s="74" t="str">
        <f t="shared" ref="J549:K562" si="133">J$548</f>
        <v>Fixed Energy Prices</v>
      </c>
      <c r="K549" s="74" t="str">
        <f t="shared" si="133"/>
        <v>cross toggle whether policies affect energy prices</v>
      </c>
      <c r="L549" s="65"/>
      <c r="M549" s="65"/>
      <c r="N549" s="65"/>
      <c r="O549" s="9"/>
      <c r="P549" s="468">
        <f>INDEX('Policy Characteristics'!J:J,MATCH($C549,'Policy Characteristics'!$C:$C,0))</f>
        <v>0</v>
      </c>
      <c r="Q549" s="9"/>
      <c r="R549" s="9"/>
      <c r="S549" s="433"/>
      <c r="T549" s="9"/>
    </row>
    <row r="550" spans="1:20" s="2" customFormat="1" ht="58" x14ac:dyDescent="0.35">
      <c r="A550" s="74" t="str">
        <f>A$548</f>
        <v>Cross-Sector</v>
      </c>
      <c r="B550" s="74" t="str">
        <f t="shared" si="132"/>
        <v>Fixed Energy Prices</v>
      </c>
      <c r="C550" s="74" t="str">
        <f t="shared" si="132"/>
        <v>Toggle Whether Policies Affect Energy Prices</v>
      </c>
      <c r="D550" s="9" t="s">
        <v>2654</v>
      </c>
      <c r="E550" s="9"/>
      <c r="F550" s="9" t="s">
        <v>2658</v>
      </c>
      <c r="G550" s="9"/>
      <c r="H550" s="54">
        <v>722</v>
      </c>
      <c r="I550" s="9" t="s">
        <v>47</v>
      </c>
      <c r="J550" s="74" t="str">
        <f t="shared" si="133"/>
        <v>Fixed Energy Prices</v>
      </c>
      <c r="K550" s="74" t="str">
        <f t="shared" si="133"/>
        <v>cross toggle whether policies affect energy prices</v>
      </c>
      <c r="L550" s="65"/>
      <c r="M550" s="65"/>
      <c r="N550" s="65"/>
      <c r="O550" s="9"/>
      <c r="P550" s="468">
        <f>INDEX('Policy Characteristics'!J:J,MATCH($C550,'Policy Characteristics'!$C:$C,0))</f>
        <v>0</v>
      </c>
      <c r="Q550" s="9"/>
      <c r="R550" s="9"/>
      <c r="S550" s="433"/>
      <c r="T550" s="9"/>
    </row>
    <row r="551" spans="1:20" s="2" customFormat="1" ht="58" x14ac:dyDescent="0.35">
      <c r="A551" s="344" t="s">
        <v>10</v>
      </c>
      <c r="B551" s="344" t="s">
        <v>3302</v>
      </c>
      <c r="C551" s="344" t="s">
        <v>2953</v>
      </c>
      <c r="D551" s="9" t="s">
        <v>504</v>
      </c>
      <c r="E551" s="53"/>
      <c r="F551" s="9" t="s">
        <v>501</v>
      </c>
      <c r="G551" s="9"/>
      <c r="H551" s="56">
        <v>836</v>
      </c>
      <c r="I551" s="9" t="s">
        <v>47</v>
      </c>
      <c r="J551" s="344" t="s">
        <v>3302</v>
      </c>
      <c r="K551" s="74" t="str">
        <f t="shared" si="133"/>
        <v>cross toggle whether policies affect energy prices</v>
      </c>
      <c r="L551" s="65"/>
      <c r="M551" s="65"/>
      <c r="N551" s="65"/>
      <c r="O551" s="9"/>
      <c r="P551" s="468">
        <f>INDEX('Policy Characteristics'!J:J,MATCH($C551,'Policy Characteristics'!$C:$C,0))</f>
        <v>0</v>
      </c>
      <c r="Q551" s="9"/>
      <c r="R551" s="9"/>
      <c r="S551" s="433"/>
      <c r="T551" s="9"/>
    </row>
    <row r="552" spans="1:20" s="2" customFormat="1" ht="58" x14ac:dyDescent="0.35">
      <c r="A552" s="74" t="str">
        <f>A$551</f>
        <v>Cross-Sector</v>
      </c>
      <c r="B552" s="74" t="str">
        <f t="shared" ref="B552:C562" si="134">B$551</f>
        <v>Variable Energy Prices</v>
      </c>
      <c r="C552" s="74" t="str">
        <f t="shared" si="134"/>
        <v>Toggle Whether Policies Affect Energy Prices</v>
      </c>
      <c r="D552" s="9" t="s">
        <v>49</v>
      </c>
      <c r="E552" s="53"/>
      <c r="F552" s="9" t="s">
        <v>94</v>
      </c>
      <c r="G552" s="9"/>
      <c r="H552" s="54">
        <v>837</v>
      </c>
      <c r="I552" s="9" t="s">
        <v>47</v>
      </c>
      <c r="J552" s="74" t="str">
        <f t="shared" ref="J552:J562" si="135">J$551</f>
        <v>Variable Energy Prices</v>
      </c>
      <c r="K552" s="74" t="str">
        <f t="shared" si="133"/>
        <v>cross toggle whether policies affect energy prices</v>
      </c>
      <c r="L552" s="65"/>
      <c r="M552" s="65"/>
      <c r="N552" s="65"/>
      <c r="O552" s="9"/>
      <c r="P552" s="468">
        <f>INDEX('Policy Characteristics'!J:J,MATCH($C552,'Policy Characteristics'!$C:$C,0))</f>
        <v>0</v>
      </c>
      <c r="Q552" s="9"/>
      <c r="R552" s="9"/>
      <c r="S552" s="433"/>
      <c r="T552" s="9"/>
    </row>
    <row r="553" spans="1:20" s="2" customFormat="1" ht="58" x14ac:dyDescent="0.35">
      <c r="A553" s="74" t="str">
        <f t="shared" ref="A553:A562" si="136">A$551</f>
        <v>Cross-Sector</v>
      </c>
      <c r="B553" s="74" t="str">
        <f t="shared" si="134"/>
        <v>Variable Energy Prices</v>
      </c>
      <c r="C553" s="74" t="str">
        <f t="shared" si="134"/>
        <v>Toggle Whether Policies Affect Energy Prices</v>
      </c>
      <c r="D553" s="9" t="s">
        <v>54</v>
      </c>
      <c r="E553" s="53"/>
      <c r="F553" s="9" t="s">
        <v>99</v>
      </c>
      <c r="G553" s="9"/>
      <c r="H553" s="56">
        <v>838</v>
      </c>
      <c r="I553" s="9" t="s">
        <v>47</v>
      </c>
      <c r="J553" s="74" t="str">
        <f t="shared" si="135"/>
        <v>Variable Energy Prices</v>
      </c>
      <c r="K553" s="74" t="str">
        <f t="shared" si="133"/>
        <v>cross toggle whether policies affect energy prices</v>
      </c>
      <c r="L553" s="65"/>
      <c r="M553" s="65"/>
      <c r="N553" s="65"/>
      <c r="O553" s="9"/>
      <c r="P553" s="468">
        <f>INDEX('Policy Characteristics'!J:J,MATCH($C553,'Policy Characteristics'!$C:$C,0))</f>
        <v>0</v>
      </c>
      <c r="Q553" s="9"/>
      <c r="R553" s="9"/>
      <c r="S553" s="433"/>
      <c r="T553" s="9"/>
    </row>
    <row r="554" spans="1:20" s="2" customFormat="1" ht="58" x14ac:dyDescent="0.35">
      <c r="A554" s="74" t="str">
        <f t="shared" si="136"/>
        <v>Cross-Sector</v>
      </c>
      <c r="B554" s="74" t="str">
        <f t="shared" si="134"/>
        <v>Variable Energy Prices</v>
      </c>
      <c r="C554" s="74" t="str">
        <f t="shared" si="134"/>
        <v>Toggle Whether Policies Affect Energy Prices</v>
      </c>
      <c r="D554" s="9" t="s">
        <v>56</v>
      </c>
      <c r="E554" s="53"/>
      <c r="F554" s="9" t="s">
        <v>102</v>
      </c>
      <c r="G554" s="9"/>
      <c r="H554" s="54">
        <v>839</v>
      </c>
      <c r="I554" s="9" t="s">
        <v>47</v>
      </c>
      <c r="J554" s="74" t="str">
        <f t="shared" si="135"/>
        <v>Variable Energy Prices</v>
      </c>
      <c r="K554" s="74" t="str">
        <f t="shared" si="133"/>
        <v>cross toggle whether policies affect energy prices</v>
      </c>
      <c r="L554" s="65"/>
      <c r="M554" s="65"/>
      <c r="N554" s="65"/>
      <c r="O554" s="9"/>
      <c r="P554" s="468">
        <f>INDEX('Policy Characteristics'!J:J,MATCH($C554,'Policy Characteristics'!$C:$C,0))</f>
        <v>0</v>
      </c>
      <c r="Q554" s="9"/>
      <c r="R554" s="9"/>
      <c r="S554" s="433"/>
      <c r="T554" s="9"/>
    </row>
    <row r="555" spans="1:20" s="2" customFormat="1" ht="58" x14ac:dyDescent="0.35">
      <c r="A555" s="74" t="str">
        <f t="shared" si="136"/>
        <v>Cross-Sector</v>
      </c>
      <c r="B555" s="74" t="str">
        <f t="shared" si="134"/>
        <v>Variable Energy Prices</v>
      </c>
      <c r="C555" s="74" t="str">
        <f t="shared" si="134"/>
        <v>Toggle Whether Policies Affect Energy Prices</v>
      </c>
      <c r="D555" s="9" t="s">
        <v>57</v>
      </c>
      <c r="E555" s="53"/>
      <c r="F555" s="9" t="s">
        <v>103</v>
      </c>
      <c r="G555" s="9"/>
      <c r="H555" s="56">
        <v>840</v>
      </c>
      <c r="I555" s="9" t="s">
        <v>47</v>
      </c>
      <c r="J555" s="74" t="str">
        <f t="shared" si="135"/>
        <v>Variable Energy Prices</v>
      </c>
      <c r="K555" s="74" t="str">
        <f t="shared" si="133"/>
        <v>cross toggle whether policies affect energy prices</v>
      </c>
      <c r="L555" s="65"/>
      <c r="M555" s="65"/>
      <c r="N555" s="65"/>
      <c r="O555" s="9"/>
      <c r="P555" s="468">
        <f>INDEX('Policy Characteristics'!J:J,MATCH($C555,'Policy Characteristics'!$C:$C,0))</f>
        <v>0</v>
      </c>
      <c r="Q555" s="9"/>
      <c r="R555" s="9"/>
      <c r="S555" s="433"/>
      <c r="T555" s="9"/>
    </row>
    <row r="556" spans="1:20" s="2" customFormat="1" ht="58" x14ac:dyDescent="0.35">
      <c r="A556" s="74" t="str">
        <f t="shared" si="136"/>
        <v>Cross-Sector</v>
      </c>
      <c r="B556" s="74" t="str">
        <f t="shared" si="134"/>
        <v>Variable Energy Prices</v>
      </c>
      <c r="C556" s="74" t="str">
        <f t="shared" si="134"/>
        <v>Toggle Whether Policies Affect Energy Prices</v>
      </c>
      <c r="D556" s="9" t="s">
        <v>58</v>
      </c>
      <c r="E556" s="53"/>
      <c r="F556" s="9" t="s">
        <v>104</v>
      </c>
      <c r="G556" s="9"/>
      <c r="H556" s="54">
        <v>841</v>
      </c>
      <c r="I556" s="9" t="s">
        <v>47</v>
      </c>
      <c r="J556" s="74" t="str">
        <f t="shared" si="135"/>
        <v>Variable Energy Prices</v>
      </c>
      <c r="K556" s="74" t="str">
        <f t="shared" si="133"/>
        <v>cross toggle whether policies affect energy prices</v>
      </c>
      <c r="L556" s="65"/>
      <c r="M556" s="65"/>
      <c r="N556" s="65"/>
      <c r="O556" s="9"/>
      <c r="P556" s="468">
        <f>INDEX('Policy Characteristics'!J:J,MATCH($C556,'Policy Characteristics'!$C:$C,0))</f>
        <v>0</v>
      </c>
      <c r="Q556" s="9"/>
      <c r="R556" s="9"/>
      <c r="S556" s="433"/>
      <c r="T556" s="9"/>
    </row>
    <row r="557" spans="1:20" s="2" customFormat="1" ht="58" x14ac:dyDescent="0.35">
      <c r="A557" s="74" t="str">
        <f t="shared" si="136"/>
        <v>Cross-Sector</v>
      </c>
      <c r="B557" s="74" t="str">
        <f t="shared" si="134"/>
        <v>Variable Energy Prices</v>
      </c>
      <c r="C557" s="74" t="str">
        <f t="shared" si="134"/>
        <v>Toggle Whether Policies Affect Energy Prices</v>
      </c>
      <c r="D557" s="9" t="s">
        <v>59</v>
      </c>
      <c r="E557" s="53"/>
      <c r="F557" s="9" t="s">
        <v>105</v>
      </c>
      <c r="G557" s="9"/>
      <c r="H557" s="56">
        <v>842</v>
      </c>
      <c r="I557" s="9" t="s">
        <v>47</v>
      </c>
      <c r="J557" s="74" t="str">
        <f t="shared" si="135"/>
        <v>Variable Energy Prices</v>
      </c>
      <c r="K557" s="74" t="str">
        <f t="shared" si="133"/>
        <v>cross toggle whether policies affect energy prices</v>
      </c>
      <c r="L557" s="65"/>
      <c r="M557" s="65"/>
      <c r="N557" s="65"/>
      <c r="O557" s="9"/>
      <c r="P557" s="468">
        <f>INDEX('Policy Characteristics'!J:J,MATCH($C557,'Policy Characteristics'!$C:$C,0))</f>
        <v>0</v>
      </c>
      <c r="Q557" s="9"/>
      <c r="R557" s="9"/>
      <c r="S557" s="433"/>
      <c r="T557" s="9"/>
    </row>
    <row r="558" spans="1:20" s="2" customFormat="1" ht="58" x14ac:dyDescent="0.35">
      <c r="A558" s="74" t="str">
        <f t="shared" si="136"/>
        <v>Cross-Sector</v>
      </c>
      <c r="B558" s="74" t="str">
        <f t="shared" si="134"/>
        <v>Variable Energy Prices</v>
      </c>
      <c r="C558" s="74" t="str">
        <f t="shared" si="134"/>
        <v>Toggle Whether Policies Affect Energy Prices</v>
      </c>
      <c r="D558" s="9" t="s">
        <v>2659</v>
      </c>
      <c r="E558" s="53"/>
      <c r="F558" s="9" t="s">
        <v>2660</v>
      </c>
      <c r="G558" s="9"/>
      <c r="H558" s="54">
        <v>843</v>
      </c>
      <c r="I558" s="9" t="s">
        <v>47</v>
      </c>
      <c r="J558" s="74" t="str">
        <f t="shared" si="135"/>
        <v>Variable Energy Prices</v>
      </c>
      <c r="K558" s="74" t="str">
        <f t="shared" si="133"/>
        <v>cross toggle whether policies affect energy prices</v>
      </c>
      <c r="L558" s="65"/>
      <c r="M558" s="65"/>
      <c r="N558" s="65"/>
      <c r="O558" s="9"/>
      <c r="P558" s="468">
        <f>INDEX('Policy Characteristics'!J:J,MATCH($C558,'Policy Characteristics'!$C:$C,0))</f>
        <v>0</v>
      </c>
      <c r="Q558" s="9"/>
      <c r="R558" s="9"/>
      <c r="S558" s="433"/>
      <c r="T558" s="9"/>
    </row>
    <row r="559" spans="1:20" s="2" customFormat="1" ht="58" x14ac:dyDescent="0.35">
      <c r="A559" s="74" t="str">
        <f t="shared" si="136"/>
        <v>Cross-Sector</v>
      </c>
      <c r="B559" s="74" t="str">
        <f t="shared" si="134"/>
        <v>Variable Energy Prices</v>
      </c>
      <c r="C559" s="74" t="str">
        <f t="shared" si="134"/>
        <v>Toggle Whether Policies Affect Energy Prices</v>
      </c>
      <c r="D559" s="9" t="s">
        <v>497</v>
      </c>
      <c r="E559" s="53"/>
      <c r="F559" s="9" t="s">
        <v>498</v>
      </c>
      <c r="G559" s="9"/>
      <c r="H559" s="56">
        <v>844</v>
      </c>
      <c r="I559" s="9" t="s">
        <v>47</v>
      </c>
      <c r="J559" s="74" t="str">
        <f t="shared" si="135"/>
        <v>Variable Energy Prices</v>
      </c>
      <c r="K559" s="74" t="str">
        <f t="shared" si="133"/>
        <v>cross toggle whether policies affect energy prices</v>
      </c>
      <c r="L559" s="65"/>
      <c r="M559" s="65"/>
      <c r="N559" s="65"/>
      <c r="O559" s="9"/>
      <c r="P559" s="468">
        <f>INDEX('Policy Characteristics'!J:J,MATCH($C559,'Policy Characteristics'!$C:$C,0))</f>
        <v>0</v>
      </c>
      <c r="Q559" s="9"/>
      <c r="R559" s="9"/>
      <c r="S559" s="433"/>
      <c r="T559" s="9"/>
    </row>
    <row r="560" spans="1:20" s="2" customFormat="1" ht="58" x14ac:dyDescent="0.35">
      <c r="A560" s="74" t="str">
        <f t="shared" si="136"/>
        <v>Cross-Sector</v>
      </c>
      <c r="B560" s="74" t="str">
        <f t="shared" si="134"/>
        <v>Variable Energy Prices</v>
      </c>
      <c r="C560" s="74" t="str">
        <f t="shared" si="134"/>
        <v>Toggle Whether Policies Affect Energy Prices</v>
      </c>
      <c r="D560" s="9" t="s">
        <v>2651</v>
      </c>
      <c r="E560" s="53"/>
      <c r="F560" s="9" t="s">
        <v>2655</v>
      </c>
      <c r="G560" s="9"/>
      <c r="H560" s="54">
        <v>845</v>
      </c>
      <c r="I560" s="9" t="s">
        <v>47</v>
      </c>
      <c r="J560" s="74" t="str">
        <f t="shared" si="135"/>
        <v>Variable Energy Prices</v>
      </c>
      <c r="K560" s="74" t="str">
        <f t="shared" si="133"/>
        <v>cross toggle whether policies affect energy prices</v>
      </c>
      <c r="L560" s="65"/>
      <c r="M560" s="65"/>
      <c r="N560" s="65"/>
      <c r="O560" s="9"/>
      <c r="P560" s="468">
        <f>INDEX('Policy Characteristics'!J:J,MATCH($C560,'Policy Characteristics'!$C:$C,0))</f>
        <v>0</v>
      </c>
      <c r="Q560" s="9"/>
      <c r="R560" s="9"/>
      <c r="S560" s="433"/>
      <c r="T560" s="9"/>
    </row>
    <row r="561" spans="1:20" s="2" customFormat="1" ht="58" x14ac:dyDescent="0.35">
      <c r="A561" s="74" t="str">
        <f t="shared" si="136"/>
        <v>Cross-Sector</v>
      </c>
      <c r="B561" s="74" t="str">
        <f t="shared" si="134"/>
        <v>Variable Energy Prices</v>
      </c>
      <c r="C561" s="74" t="str">
        <f t="shared" si="134"/>
        <v>Toggle Whether Policies Affect Energy Prices</v>
      </c>
      <c r="D561" s="9" t="s">
        <v>2661</v>
      </c>
      <c r="E561" s="53"/>
      <c r="F561" s="9" t="s">
        <v>2662</v>
      </c>
      <c r="G561" s="9"/>
      <c r="H561" s="56">
        <v>846</v>
      </c>
      <c r="I561" s="9" t="s">
        <v>47</v>
      </c>
      <c r="J561" s="74" t="str">
        <f t="shared" si="135"/>
        <v>Variable Energy Prices</v>
      </c>
      <c r="K561" s="74" t="str">
        <f t="shared" si="133"/>
        <v>cross toggle whether policies affect energy prices</v>
      </c>
      <c r="L561" s="65"/>
      <c r="M561" s="65"/>
      <c r="N561" s="65"/>
      <c r="O561" s="9"/>
      <c r="P561" s="468">
        <f>INDEX('Policy Characteristics'!J:J,MATCH($C561,'Policy Characteristics'!$C:$C,0))</f>
        <v>0</v>
      </c>
      <c r="Q561" s="9"/>
      <c r="R561" s="9"/>
      <c r="S561" s="433"/>
      <c r="T561" s="9"/>
    </row>
    <row r="562" spans="1:20" s="2" customFormat="1" ht="58" x14ac:dyDescent="0.35">
      <c r="A562" s="74" t="str">
        <f t="shared" si="136"/>
        <v>Cross-Sector</v>
      </c>
      <c r="B562" s="74" t="str">
        <f t="shared" si="134"/>
        <v>Variable Energy Prices</v>
      </c>
      <c r="C562" s="74" t="str">
        <f t="shared" si="134"/>
        <v>Toggle Whether Policies Affect Energy Prices</v>
      </c>
      <c r="D562" s="9" t="s">
        <v>2652</v>
      </c>
      <c r="E562" s="53"/>
      <c r="F562" s="9" t="s">
        <v>2656</v>
      </c>
      <c r="G562" s="9"/>
      <c r="H562" s="54">
        <v>847</v>
      </c>
      <c r="I562" s="9" t="s">
        <v>47</v>
      </c>
      <c r="J562" s="74" t="str">
        <f t="shared" si="135"/>
        <v>Variable Energy Prices</v>
      </c>
      <c r="K562" s="74" t="str">
        <f t="shared" si="133"/>
        <v>cross toggle whether policies affect energy prices</v>
      </c>
      <c r="L562" s="65"/>
      <c r="M562" s="65"/>
      <c r="N562" s="65"/>
      <c r="O562" s="9"/>
      <c r="P562" s="468">
        <f>INDEX('Policy Characteristics'!J:J,MATCH($C562,'Policy Characteristics'!$C:$C,0))</f>
        <v>0</v>
      </c>
      <c r="Q562" s="9"/>
      <c r="R562" s="9"/>
      <c r="S562" s="433"/>
      <c r="T562" s="9"/>
    </row>
    <row r="563" spans="1:20" s="2" customFormat="1" ht="29" x14ac:dyDescent="0.35">
      <c r="A563" s="344" t="s">
        <v>10</v>
      </c>
      <c r="B563" s="344" t="s">
        <v>3008</v>
      </c>
      <c r="C563" s="344" t="s">
        <v>3008</v>
      </c>
      <c r="D563" s="9" t="s">
        <v>504</v>
      </c>
      <c r="E563" s="53"/>
      <c r="F563" s="9" t="s">
        <v>501</v>
      </c>
      <c r="G563" s="9"/>
      <c r="H563" s="54">
        <v>723</v>
      </c>
      <c r="I563" s="9" t="s">
        <v>47</v>
      </c>
      <c r="J563" s="344" t="s">
        <v>3008</v>
      </c>
      <c r="K563" s="344" t="s">
        <v>3009</v>
      </c>
      <c r="L563" s="63">
        <v>0</v>
      </c>
      <c r="M563" s="63">
        <v>1</v>
      </c>
      <c r="N563" s="63">
        <v>0.01</v>
      </c>
      <c r="O563" s="53" t="s">
        <v>3010</v>
      </c>
      <c r="P563" s="468" t="str">
        <f>INDEX('Policy Characteristics'!J:J,MATCH($C563,'Policy Characteristics'!$C:$C,0))</f>
        <v>**Description:** This policy causes the price of the selected fuel(s) for domestic buyers to approach international market prices.</v>
      </c>
      <c r="Q563" s="9" t="s">
        <v>3204</v>
      </c>
      <c r="R563" s="9"/>
      <c r="S563" s="433"/>
      <c r="T563" s="9"/>
    </row>
    <row r="564" spans="1:20" s="2" customFormat="1" ht="29" x14ac:dyDescent="0.35">
      <c r="A564" s="74" t="str">
        <f>A$563</f>
        <v>Cross-Sector</v>
      </c>
      <c r="B564" s="74" t="str">
        <f t="shared" ref="B564:C577" si="137">B$563</f>
        <v>Fuel Price Deregulation</v>
      </c>
      <c r="C564" s="74" t="str">
        <f t="shared" si="137"/>
        <v>Fuel Price Deregulation</v>
      </c>
      <c r="D564" s="9" t="s">
        <v>49</v>
      </c>
      <c r="E564" s="53"/>
      <c r="F564" s="9" t="s">
        <v>94</v>
      </c>
      <c r="G564" s="9"/>
      <c r="H564" s="54">
        <v>724</v>
      </c>
      <c r="I564" s="9" t="s">
        <v>47</v>
      </c>
      <c r="J564" s="74" t="str">
        <f t="shared" ref="J564:K577" si="138">J$563</f>
        <v>Fuel Price Deregulation</v>
      </c>
      <c r="K564" s="74" t="str">
        <f t="shared" si="138"/>
        <v>cross fuel price deregulation</v>
      </c>
      <c r="L564" s="65"/>
      <c r="M564" s="65"/>
      <c r="N564" s="65"/>
      <c r="O564" s="9"/>
      <c r="P564" s="468" t="str">
        <f>INDEX('Policy Characteristics'!J:J,MATCH($C564,'Policy Characteristics'!$C:$C,0))</f>
        <v>**Description:** This policy causes the price of the selected fuel(s) for domestic buyers to approach international market prices.</v>
      </c>
      <c r="Q564" s="9"/>
      <c r="R564" s="9"/>
      <c r="S564" s="433"/>
      <c r="T564" s="9"/>
    </row>
    <row r="565" spans="1:20" s="2" customFormat="1" ht="29" x14ac:dyDescent="0.35">
      <c r="A565" s="74" t="str">
        <f t="shared" ref="A565:A577" si="139">A$563</f>
        <v>Cross-Sector</v>
      </c>
      <c r="B565" s="74" t="str">
        <f t="shared" si="137"/>
        <v>Fuel Price Deregulation</v>
      </c>
      <c r="C565" s="74" t="str">
        <f t="shared" si="137"/>
        <v>Fuel Price Deregulation</v>
      </c>
      <c r="D565" s="9" t="s">
        <v>50</v>
      </c>
      <c r="E565" s="53"/>
      <c r="F565" s="9" t="s">
        <v>95</v>
      </c>
      <c r="G565" s="9"/>
      <c r="H565" s="54">
        <v>725</v>
      </c>
      <c r="I565" s="9" t="s">
        <v>47</v>
      </c>
      <c r="J565" s="74" t="str">
        <f t="shared" si="138"/>
        <v>Fuel Price Deregulation</v>
      </c>
      <c r="K565" s="74" t="str">
        <f t="shared" si="138"/>
        <v>cross fuel price deregulation</v>
      </c>
      <c r="L565" s="65"/>
      <c r="M565" s="65"/>
      <c r="N565" s="65"/>
      <c r="O565" s="9"/>
      <c r="P565" s="468" t="str">
        <f>INDEX('Policy Characteristics'!J:J,MATCH($C565,'Policy Characteristics'!$C:$C,0))</f>
        <v>**Description:** This policy causes the price of the selected fuel(s) for domestic buyers to approach international market prices.</v>
      </c>
      <c r="Q565" s="9"/>
      <c r="R565" s="9"/>
      <c r="S565" s="433"/>
      <c r="T565" s="9"/>
    </row>
    <row r="566" spans="1:20" s="2" customFormat="1" ht="29" x14ac:dyDescent="0.35">
      <c r="A566" s="74" t="str">
        <f t="shared" si="139"/>
        <v>Cross-Sector</v>
      </c>
      <c r="B566" s="74" t="str">
        <f t="shared" si="137"/>
        <v>Fuel Price Deregulation</v>
      </c>
      <c r="C566" s="74" t="str">
        <f t="shared" si="137"/>
        <v>Fuel Price Deregulation</v>
      </c>
      <c r="D566" s="9" t="s">
        <v>54</v>
      </c>
      <c r="E566" s="53"/>
      <c r="F566" s="9" t="s">
        <v>99</v>
      </c>
      <c r="G566" s="9"/>
      <c r="H566" s="54">
        <v>726</v>
      </c>
      <c r="I566" s="9" t="s">
        <v>47</v>
      </c>
      <c r="J566" s="74" t="str">
        <f t="shared" si="138"/>
        <v>Fuel Price Deregulation</v>
      </c>
      <c r="K566" s="74" t="str">
        <f t="shared" si="138"/>
        <v>cross fuel price deregulation</v>
      </c>
      <c r="L566" s="65"/>
      <c r="M566" s="65"/>
      <c r="N566" s="65"/>
      <c r="O566" s="9"/>
      <c r="P566" s="468" t="str">
        <f>INDEX('Policy Characteristics'!J:J,MATCH($C566,'Policy Characteristics'!$C:$C,0))</f>
        <v>**Description:** This policy causes the price of the selected fuel(s) for domestic buyers to approach international market prices.</v>
      </c>
      <c r="Q566" s="9"/>
      <c r="R566" s="9"/>
      <c r="S566" s="433"/>
      <c r="T566" s="9"/>
    </row>
    <row r="567" spans="1:20" s="2" customFormat="1" ht="29" x14ac:dyDescent="0.35">
      <c r="A567" s="74" t="str">
        <f t="shared" si="139"/>
        <v>Cross-Sector</v>
      </c>
      <c r="B567" s="74" t="str">
        <f t="shared" si="137"/>
        <v>Fuel Price Deregulation</v>
      </c>
      <c r="C567" s="74" t="str">
        <f t="shared" si="137"/>
        <v>Fuel Price Deregulation</v>
      </c>
      <c r="D567" s="9" t="s">
        <v>56</v>
      </c>
      <c r="E567" s="53"/>
      <c r="F567" s="9" t="s">
        <v>102</v>
      </c>
      <c r="G567" s="9"/>
      <c r="H567" s="54">
        <v>727</v>
      </c>
      <c r="I567" s="9" t="s">
        <v>47</v>
      </c>
      <c r="J567" s="74" t="str">
        <f t="shared" si="138"/>
        <v>Fuel Price Deregulation</v>
      </c>
      <c r="K567" s="74" t="str">
        <f t="shared" si="138"/>
        <v>cross fuel price deregulation</v>
      </c>
      <c r="L567" s="65"/>
      <c r="M567" s="65"/>
      <c r="N567" s="65"/>
      <c r="O567" s="9"/>
      <c r="P567" s="468" t="str">
        <f>INDEX('Policy Characteristics'!J:J,MATCH($C567,'Policy Characteristics'!$C:$C,0))</f>
        <v>**Description:** This policy causes the price of the selected fuel(s) for domestic buyers to approach international market prices.</v>
      </c>
      <c r="Q567" s="9"/>
      <c r="R567" s="9"/>
      <c r="S567" s="433"/>
      <c r="T567" s="9"/>
    </row>
    <row r="568" spans="1:20" s="2" customFormat="1" ht="29" x14ac:dyDescent="0.35">
      <c r="A568" s="74" t="str">
        <f t="shared" si="139"/>
        <v>Cross-Sector</v>
      </c>
      <c r="B568" s="74" t="str">
        <f t="shared" si="137"/>
        <v>Fuel Price Deregulation</v>
      </c>
      <c r="C568" s="74" t="str">
        <f t="shared" si="137"/>
        <v>Fuel Price Deregulation</v>
      </c>
      <c r="D568" s="9" t="s">
        <v>57</v>
      </c>
      <c r="E568" s="53"/>
      <c r="F568" s="9" t="s">
        <v>103</v>
      </c>
      <c r="G568" s="9"/>
      <c r="H568" s="54">
        <v>728</v>
      </c>
      <c r="I568" s="9" t="s">
        <v>47</v>
      </c>
      <c r="J568" s="74" t="str">
        <f t="shared" si="138"/>
        <v>Fuel Price Deregulation</v>
      </c>
      <c r="K568" s="74" t="str">
        <f t="shared" si="138"/>
        <v>cross fuel price deregulation</v>
      </c>
      <c r="L568" s="65"/>
      <c r="M568" s="65"/>
      <c r="N568" s="65"/>
      <c r="O568" s="9"/>
      <c r="P568" s="468" t="str">
        <f>INDEX('Policy Characteristics'!J:J,MATCH($C568,'Policy Characteristics'!$C:$C,0))</f>
        <v>**Description:** This policy causes the price of the selected fuel(s) for domestic buyers to approach international market prices.</v>
      </c>
      <c r="Q568" s="9"/>
      <c r="R568" s="9"/>
      <c r="S568" s="433"/>
      <c r="T568" s="9"/>
    </row>
    <row r="569" spans="1:20" s="2" customFormat="1" ht="29" x14ac:dyDescent="0.35">
      <c r="A569" s="74" t="str">
        <f t="shared" si="139"/>
        <v>Cross-Sector</v>
      </c>
      <c r="B569" s="74" t="str">
        <f t="shared" si="137"/>
        <v>Fuel Price Deregulation</v>
      </c>
      <c r="C569" s="74" t="str">
        <f t="shared" si="137"/>
        <v>Fuel Price Deregulation</v>
      </c>
      <c r="D569" s="9" t="s">
        <v>58</v>
      </c>
      <c r="E569" s="53"/>
      <c r="F569" s="9" t="s">
        <v>104</v>
      </c>
      <c r="G569" s="9"/>
      <c r="H569" s="54">
        <v>729</v>
      </c>
      <c r="I569" s="9" t="s">
        <v>47</v>
      </c>
      <c r="J569" s="74" t="str">
        <f t="shared" si="138"/>
        <v>Fuel Price Deregulation</v>
      </c>
      <c r="K569" s="74" t="str">
        <f t="shared" si="138"/>
        <v>cross fuel price deregulation</v>
      </c>
      <c r="L569" s="65"/>
      <c r="M569" s="65"/>
      <c r="N569" s="65"/>
      <c r="O569" s="9"/>
      <c r="P569" s="468" t="str">
        <f>INDEX('Policy Characteristics'!J:J,MATCH($C569,'Policy Characteristics'!$C:$C,0))</f>
        <v>**Description:** This policy causes the price of the selected fuel(s) for domestic buyers to approach international market prices.</v>
      </c>
      <c r="Q569" s="9"/>
      <c r="R569" s="9"/>
      <c r="S569" s="433"/>
      <c r="T569" s="9"/>
    </row>
    <row r="570" spans="1:20" s="2" customFormat="1" ht="29" x14ac:dyDescent="0.35">
      <c r="A570" s="74" t="str">
        <f t="shared" si="139"/>
        <v>Cross-Sector</v>
      </c>
      <c r="B570" s="74" t="str">
        <f t="shared" si="137"/>
        <v>Fuel Price Deregulation</v>
      </c>
      <c r="C570" s="74" t="str">
        <f t="shared" si="137"/>
        <v>Fuel Price Deregulation</v>
      </c>
      <c r="D570" s="9" t="s">
        <v>59</v>
      </c>
      <c r="E570" s="53"/>
      <c r="F570" s="9" t="s">
        <v>105</v>
      </c>
      <c r="G570" s="9"/>
      <c r="H570" s="54">
        <v>730</v>
      </c>
      <c r="I570" s="9" t="s">
        <v>47</v>
      </c>
      <c r="J570" s="74" t="str">
        <f t="shared" si="138"/>
        <v>Fuel Price Deregulation</v>
      </c>
      <c r="K570" s="74" t="str">
        <f t="shared" si="138"/>
        <v>cross fuel price deregulation</v>
      </c>
      <c r="L570" s="65"/>
      <c r="M570" s="65"/>
      <c r="N570" s="65"/>
      <c r="O570" s="9"/>
      <c r="P570" s="468" t="str">
        <f>INDEX('Policy Characteristics'!J:J,MATCH($C570,'Policy Characteristics'!$C:$C,0))</f>
        <v>**Description:** This policy causes the price of the selected fuel(s) for domestic buyers to approach international market prices.</v>
      </c>
      <c r="Q570" s="9"/>
      <c r="R570" s="9"/>
      <c r="S570" s="433"/>
      <c r="T570" s="9"/>
    </row>
    <row r="571" spans="1:20" s="2" customFormat="1" ht="29" x14ac:dyDescent="0.35">
      <c r="A571" s="74" t="str">
        <f t="shared" si="139"/>
        <v>Cross-Sector</v>
      </c>
      <c r="B571" s="74" t="str">
        <f t="shared" si="137"/>
        <v>Fuel Price Deregulation</v>
      </c>
      <c r="C571" s="74" t="str">
        <f t="shared" si="137"/>
        <v>Fuel Price Deregulation</v>
      </c>
      <c r="D571" s="9" t="s">
        <v>2659</v>
      </c>
      <c r="E571" s="53"/>
      <c r="F571" s="9" t="s">
        <v>2660</v>
      </c>
      <c r="G571" s="9"/>
      <c r="H571" s="54">
        <v>731</v>
      </c>
      <c r="I571" s="9" t="s">
        <v>47</v>
      </c>
      <c r="J571" s="74" t="str">
        <f t="shared" si="138"/>
        <v>Fuel Price Deregulation</v>
      </c>
      <c r="K571" s="74" t="str">
        <f t="shared" si="138"/>
        <v>cross fuel price deregulation</v>
      </c>
      <c r="L571" s="65"/>
      <c r="M571" s="65"/>
      <c r="N571" s="65"/>
      <c r="O571" s="9"/>
      <c r="P571" s="468" t="str">
        <f>INDEX('Policy Characteristics'!J:J,MATCH($C571,'Policy Characteristics'!$C:$C,0))</f>
        <v>**Description:** This policy causes the price of the selected fuel(s) for domestic buyers to approach international market prices.</v>
      </c>
      <c r="Q571" s="9"/>
      <c r="R571" s="9"/>
      <c r="S571" s="433"/>
      <c r="T571" s="9"/>
    </row>
    <row r="572" spans="1:20" s="2" customFormat="1" ht="29" x14ac:dyDescent="0.35">
      <c r="A572" s="74" t="str">
        <f t="shared" si="139"/>
        <v>Cross-Sector</v>
      </c>
      <c r="B572" s="74" t="str">
        <f t="shared" si="137"/>
        <v>Fuel Price Deregulation</v>
      </c>
      <c r="C572" s="74" t="str">
        <f t="shared" si="137"/>
        <v>Fuel Price Deregulation</v>
      </c>
      <c r="D572" s="9" t="s">
        <v>497</v>
      </c>
      <c r="E572" s="53"/>
      <c r="F572" s="9" t="s">
        <v>498</v>
      </c>
      <c r="G572" s="9"/>
      <c r="H572" s="54">
        <v>732</v>
      </c>
      <c r="I572" s="9" t="s">
        <v>47</v>
      </c>
      <c r="J572" s="74" t="str">
        <f t="shared" si="138"/>
        <v>Fuel Price Deregulation</v>
      </c>
      <c r="K572" s="74" t="str">
        <f t="shared" si="138"/>
        <v>cross fuel price deregulation</v>
      </c>
      <c r="L572" s="65"/>
      <c r="M572" s="65"/>
      <c r="N572" s="65"/>
      <c r="O572" s="9"/>
      <c r="P572" s="468" t="str">
        <f>INDEX('Policy Characteristics'!J:J,MATCH($C572,'Policy Characteristics'!$C:$C,0))</f>
        <v>**Description:** This policy causes the price of the selected fuel(s) for domestic buyers to approach international market prices.</v>
      </c>
      <c r="Q572" s="9"/>
      <c r="R572" s="9"/>
      <c r="S572" s="433"/>
      <c r="T572" s="9"/>
    </row>
    <row r="573" spans="1:20" s="2" customFormat="1" ht="29" x14ac:dyDescent="0.35">
      <c r="A573" s="74" t="str">
        <f t="shared" si="139"/>
        <v>Cross-Sector</v>
      </c>
      <c r="B573" s="74" t="str">
        <f t="shared" si="137"/>
        <v>Fuel Price Deregulation</v>
      </c>
      <c r="C573" s="74" t="str">
        <f t="shared" si="137"/>
        <v>Fuel Price Deregulation</v>
      </c>
      <c r="D573" s="9" t="s">
        <v>2651</v>
      </c>
      <c r="E573" s="53"/>
      <c r="F573" s="9" t="s">
        <v>2655</v>
      </c>
      <c r="G573" s="9"/>
      <c r="H573" s="54">
        <v>733</v>
      </c>
      <c r="I573" s="9" t="s">
        <v>47</v>
      </c>
      <c r="J573" s="74" t="str">
        <f t="shared" si="138"/>
        <v>Fuel Price Deregulation</v>
      </c>
      <c r="K573" s="74" t="str">
        <f t="shared" si="138"/>
        <v>cross fuel price deregulation</v>
      </c>
      <c r="L573" s="65"/>
      <c r="M573" s="65"/>
      <c r="N573" s="65"/>
      <c r="O573" s="9"/>
      <c r="P573" s="468" t="str">
        <f>INDEX('Policy Characteristics'!J:J,MATCH($C573,'Policy Characteristics'!$C:$C,0))</f>
        <v>**Description:** This policy causes the price of the selected fuel(s) for domestic buyers to approach international market prices.</v>
      </c>
      <c r="Q573" s="9"/>
      <c r="R573" s="9"/>
      <c r="S573" s="433"/>
      <c r="T573" s="9"/>
    </row>
    <row r="574" spans="1:20" s="2" customFormat="1" ht="29" x14ac:dyDescent="0.35">
      <c r="A574" s="74" t="str">
        <f t="shared" si="139"/>
        <v>Cross-Sector</v>
      </c>
      <c r="B574" s="74" t="str">
        <f t="shared" si="137"/>
        <v>Fuel Price Deregulation</v>
      </c>
      <c r="C574" s="74" t="str">
        <f t="shared" si="137"/>
        <v>Fuel Price Deregulation</v>
      </c>
      <c r="D574" s="9" t="s">
        <v>2661</v>
      </c>
      <c r="E574" s="53"/>
      <c r="F574" s="9" t="s">
        <v>2662</v>
      </c>
      <c r="G574" s="9"/>
      <c r="H574" s="54">
        <v>734</v>
      </c>
      <c r="I574" s="9" t="s">
        <v>47</v>
      </c>
      <c r="J574" s="74" t="str">
        <f t="shared" si="138"/>
        <v>Fuel Price Deregulation</v>
      </c>
      <c r="K574" s="74" t="str">
        <f t="shared" si="138"/>
        <v>cross fuel price deregulation</v>
      </c>
      <c r="L574" s="65"/>
      <c r="M574" s="65"/>
      <c r="N574" s="65"/>
      <c r="O574" s="9"/>
      <c r="P574" s="468" t="str">
        <f>INDEX('Policy Characteristics'!J:J,MATCH($C574,'Policy Characteristics'!$C:$C,0))</f>
        <v>**Description:** This policy causes the price of the selected fuel(s) for domestic buyers to approach international market prices.</v>
      </c>
      <c r="Q574" s="9"/>
      <c r="R574" s="9"/>
      <c r="S574" s="433"/>
      <c r="T574" s="9"/>
    </row>
    <row r="575" spans="1:20" s="2" customFormat="1" ht="29" x14ac:dyDescent="0.35">
      <c r="A575" s="74" t="str">
        <f t="shared" si="139"/>
        <v>Cross-Sector</v>
      </c>
      <c r="B575" s="74" t="str">
        <f t="shared" si="137"/>
        <v>Fuel Price Deregulation</v>
      </c>
      <c r="C575" s="74" t="str">
        <f t="shared" si="137"/>
        <v>Fuel Price Deregulation</v>
      </c>
      <c r="D575" s="9" t="s">
        <v>2652</v>
      </c>
      <c r="E575" s="53"/>
      <c r="F575" s="9" t="s">
        <v>2656</v>
      </c>
      <c r="G575" s="9"/>
      <c r="H575" s="54">
        <v>735</v>
      </c>
      <c r="I575" s="9" t="s">
        <v>47</v>
      </c>
      <c r="J575" s="74" t="str">
        <f t="shared" si="138"/>
        <v>Fuel Price Deregulation</v>
      </c>
      <c r="K575" s="74" t="str">
        <f t="shared" si="138"/>
        <v>cross fuel price deregulation</v>
      </c>
      <c r="L575" s="65"/>
      <c r="M575" s="65"/>
      <c r="N575" s="65"/>
      <c r="O575" s="9"/>
      <c r="P575" s="468" t="str">
        <f>INDEX('Policy Characteristics'!J:J,MATCH($C575,'Policy Characteristics'!$C:$C,0))</f>
        <v>**Description:** This policy causes the price of the selected fuel(s) for domestic buyers to approach international market prices.</v>
      </c>
      <c r="Q575" s="9"/>
      <c r="R575" s="9"/>
      <c r="S575" s="433"/>
      <c r="T575" s="9"/>
    </row>
    <row r="576" spans="1:20" s="2" customFormat="1" ht="29" x14ac:dyDescent="0.35">
      <c r="A576" s="74" t="str">
        <f t="shared" si="139"/>
        <v>Cross-Sector</v>
      </c>
      <c r="B576" s="74" t="str">
        <f t="shared" si="137"/>
        <v>Fuel Price Deregulation</v>
      </c>
      <c r="C576" s="74" t="str">
        <f t="shared" si="137"/>
        <v>Fuel Price Deregulation</v>
      </c>
      <c r="D576" s="9" t="s">
        <v>2653</v>
      </c>
      <c r="E576" s="53"/>
      <c r="F576" s="9" t="s">
        <v>2657</v>
      </c>
      <c r="G576" s="9"/>
      <c r="H576" s="54">
        <v>736</v>
      </c>
      <c r="I576" s="9" t="s">
        <v>47</v>
      </c>
      <c r="J576" s="74" t="str">
        <f t="shared" si="138"/>
        <v>Fuel Price Deregulation</v>
      </c>
      <c r="K576" s="74" t="str">
        <f t="shared" si="138"/>
        <v>cross fuel price deregulation</v>
      </c>
      <c r="L576" s="65"/>
      <c r="M576" s="65"/>
      <c r="N576" s="65"/>
      <c r="O576" s="9"/>
      <c r="P576" s="468" t="str">
        <f>INDEX('Policy Characteristics'!J:J,MATCH($C576,'Policy Characteristics'!$C:$C,0))</f>
        <v>**Description:** This policy causes the price of the selected fuel(s) for domestic buyers to approach international market prices.</v>
      </c>
      <c r="Q576" s="9"/>
      <c r="R576" s="9"/>
      <c r="S576" s="433"/>
      <c r="T576" s="9"/>
    </row>
    <row r="577" spans="1:20" s="2" customFormat="1" ht="29" x14ac:dyDescent="0.35">
      <c r="A577" s="74" t="str">
        <f t="shared" si="139"/>
        <v>Cross-Sector</v>
      </c>
      <c r="B577" s="74" t="str">
        <f t="shared" si="137"/>
        <v>Fuel Price Deregulation</v>
      </c>
      <c r="C577" s="74" t="str">
        <f t="shared" si="137"/>
        <v>Fuel Price Deregulation</v>
      </c>
      <c r="D577" s="9" t="s">
        <v>2654</v>
      </c>
      <c r="E577" s="53"/>
      <c r="F577" s="9" t="s">
        <v>2658</v>
      </c>
      <c r="G577" s="9"/>
      <c r="H577" s="54">
        <v>737</v>
      </c>
      <c r="I577" s="9" t="s">
        <v>47</v>
      </c>
      <c r="J577" s="74" t="str">
        <f t="shared" si="138"/>
        <v>Fuel Price Deregulation</v>
      </c>
      <c r="K577" s="74" t="str">
        <f t="shared" si="138"/>
        <v>cross fuel price deregulation</v>
      </c>
      <c r="L577" s="65"/>
      <c r="M577" s="65"/>
      <c r="N577" s="65"/>
      <c r="O577" s="9"/>
      <c r="P577" s="468" t="str">
        <f>INDEX('Policy Characteristics'!J:J,MATCH($C577,'Policy Characteristics'!$C:$C,0))</f>
        <v>**Description:** This policy causes the price of the selected fuel(s) for domestic buyers to approach international market prices.</v>
      </c>
      <c r="Q577" s="9"/>
      <c r="R577" s="9"/>
      <c r="S577" s="433"/>
      <c r="T577" s="9"/>
    </row>
    <row r="578" spans="1:20" s="5" customFormat="1" ht="101.5" x14ac:dyDescent="0.3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468" t="str">
        <f>INDEX('Policy Characteristics'!J:J,MATCH($C578,'Policy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78" s="9" t="s">
        <v>276</v>
      </c>
      <c r="R578" s="9" t="s">
        <v>277</v>
      </c>
      <c r="S578" s="438" t="s">
        <v>174</v>
      </c>
      <c r="T578" s="55"/>
    </row>
    <row r="579" spans="1:20" s="5" customFormat="1" ht="101.5" x14ac:dyDescent="0.35">
      <c r="A579" s="77" t="str">
        <f t="shared" ref="A579:C591" si="140">A$578</f>
        <v>Cross-Sector</v>
      </c>
      <c r="B579" s="77" t="str">
        <f t="shared" si="140"/>
        <v>Fuel Taxes</v>
      </c>
      <c r="C579" s="77" t="str">
        <f t="shared" si="140"/>
        <v>Additional Fuel Tax Rate by Fuel</v>
      </c>
      <c r="D579" s="9" t="s">
        <v>504</v>
      </c>
      <c r="E579" s="9"/>
      <c r="F579" s="9" t="s">
        <v>501</v>
      </c>
      <c r="G579" s="55"/>
      <c r="H579" s="54">
        <v>79</v>
      </c>
      <c r="I579" s="9" t="s">
        <v>46</v>
      </c>
      <c r="J579" s="77" t="str">
        <f t="shared" ref="J579:O580" si="141">J$578</f>
        <v>Fuel Taxes</v>
      </c>
      <c r="K579" s="64" t="str">
        <f t="shared" si="141"/>
        <v>cross fuel tax</v>
      </c>
      <c r="L579" s="64">
        <f t="shared" si="141"/>
        <v>0</v>
      </c>
      <c r="M579" s="64">
        <f t="shared" si="141"/>
        <v>0.2</v>
      </c>
      <c r="N579" s="72">
        <f t="shared" si="141"/>
        <v>5.0000000000000001E-3</v>
      </c>
      <c r="O579" s="58" t="str">
        <f t="shared" si="141"/>
        <v>% of BAU price</v>
      </c>
      <c r="P579" s="468" t="str">
        <f>INDEX('Policy Characteristics'!J:J,MATCH($C579,'Policy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1.5" x14ac:dyDescent="0.35">
      <c r="A580" s="77" t="str">
        <f t="shared" si="140"/>
        <v>Cross-Sector</v>
      </c>
      <c r="B580" s="77" t="str">
        <f t="shared" si="140"/>
        <v>Fuel Taxes</v>
      </c>
      <c r="C580" s="77" t="str">
        <f t="shared" si="140"/>
        <v>Additional Fuel Tax Rate by Fuel</v>
      </c>
      <c r="D580" s="9" t="s">
        <v>49</v>
      </c>
      <c r="E580" s="9"/>
      <c r="F580" s="9" t="s">
        <v>94</v>
      </c>
      <c r="G580" s="55"/>
      <c r="H580" s="54">
        <v>80</v>
      </c>
      <c r="I580" s="9" t="s">
        <v>46</v>
      </c>
      <c r="J580" s="77" t="str">
        <f t="shared" si="141"/>
        <v>Fuel Taxes</v>
      </c>
      <c r="K580" s="64" t="str">
        <f t="shared" si="141"/>
        <v>cross fuel tax</v>
      </c>
      <c r="L580" s="64">
        <f t="shared" si="141"/>
        <v>0</v>
      </c>
      <c r="M580" s="64">
        <f t="shared" si="141"/>
        <v>0.2</v>
      </c>
      <c r="N580" s="72">
        <f t="shared" si="141"/>
        <v>5.0000000000000001E-3</v>
      </c>
      <c r="O580" s="58" t="str">
        <f t="shared" si="141"/>
        <v>% of BAU price</v>
      </c>
      <c r="P580" s="468" t="str">
        <f>INDEX('Policy Characteristics'!J:J,MATCH($C580,'Policy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43.5" x14ac:dyDescent="0.35">
      <c r="A581" s="77" t="str">
        <f t="shared" si="140"/>
        <v>Cross-Sector</v>
      </c>
      <c r="B581" s="77" t="str">
        <f t="shared" si="140"/>
        <v>Fuel Taxes</v>
      </c>
      <c r="C581" s="77" t="str">
        <f t="shared" si="140"/>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468" t="str">
        <f>INDEX('Policy Characteristics'!J:J,MATCH($C581,'Policy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1" s="55"/>
      <c r="R581" s="9"/>
      <c r="S581" s="441"/>
      <c r="T581" s="55"/>
    </row>
    <row r="582" spans="1:20" s="5" customFormat="1" ht="43.5" x14ac:dyDescent="0.35">
      <c r="A582" s="77" t="str">
        <f t="shared" si="140"/>
        <v>Cross-Sector</v>
      </c>
      <c r="B582" s="77" t="str">
        <f t="shared" si="140"/>
        <v>Fuel Taxes</v>
      </c>
      <c r="C582" s="77" t="str">
        <f t="shared" si="140"/>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468" t="str">
        <f>INDEX('Policy Characteristics'!J:J,MATCH($C582,'Policy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2" s="55"/>
      <c r="R582" s="9"/>
      <c r="S582" s="441"/>
      <c r="T582" s="55"/>
    </row>
    <row r="583" spans="1:20" s="5" customFormat="1" ht="101.5" x14ac:dyDescent="0.35">
      <c r="A583" s="77" t="str">
        <f t="shared" si="140"/>
        <v>Cross-Sector</v>
      </c>
      <c r="B583" s="77" t="str">
        <f t="shared" si="140"/>
        <v>Fuel Taxes</v>
      </c>
      <c r="C583" s="77" t="str">
        <f t="shared" si="140"/>
        <v>Additional Fuel Tax Rate by Fuel</v>
      </c>
      <c r="D583" s="9" t="s">
        <v>56</v>
      </c>
      <c r="E583" s="9"/>
      <c r="F583" s="9" t="s">
        <v>102</v>
      </c>
      <c r="G583" s="55"/>
      <c r="H583" s="54">
        <v>81</v>
      </c>
      <c r="I583" s="9" t="s">
        <v>46</v>
      </c>
      <c r="J583" s="77" t="str">
        <f t="shared" ref="J583:J594" si="142">J$578</f>
        <v>Fuel Taxes</v>
      </c>
      <c r="K583" s="64" t="str">
        <f t="shared" ref="K583:K594" si="143">K$578</f>
        <v>cross fuel tax</v>
      </c>
      <c r="L583" s="64">
        <f t="shared" ref="L583:O584" si="144">L$578</f>
        <v>0</v>
      </c>
      <c r="M583" s="64">
        <f t="shared" si="144"/>
        <v>0.2</v>
      </c>
      <c r="N583" s="72">
        <f t="shared" si="144"/>
        <v>5.0000000000000001E-3</v>
      </c>
      <c r="O583" s="58" t="str">
        <f t="shared" si="144"/>
        <v>% of BAU price</v>
      </c>
      <c r="P583" s="468" t="str">
        <f>INDEX('Policy Characteristics'!J:J,MATCH($C583,'Policy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1.5" x14ac:dyDescent="0.35">
      <c r="A584" s="77" t="str">
        <f t="shared" si="140"/>
        <v>Cross-Sector</v>
      </c>
      <c r="B584" s="77" t="str">
        <f t="shared" si="140"/>
        <v>Fuel Taxes</v>
      </c>
      <c r="C584" s="77" t="str">
        <f t="shared" si="140"/>
        <v>Additional Fuel Tax Rate by Fuel</v>
      </c>
      <c r="D584" s="9" t="s">
        <v>57</v>
      </c>
      <c r="E584" s="9"/>
      <c r="F584" s="9" t="s">
        <v>103</v>
      </c>
      <c r="G584" s="55"/>
      <c r="H584" s="54">
        <v>82</v>
      </c>
      <c r="I584" s="9" t="s">
        <v>46</v>
      </c>
      <c r="J584" s="77" t="str">
        <f t="shared" si="142"/>
        <v>Fuel Taxes</v>
      </c>
      <c r="K584" s="64" t="str">
        <f t="shared" si="143"/>
        <v>cross fuel tax</v>
      </c>
      <c r="L584" s="64">
        <f t="shared" si="144"/>
        <v>0</v>
      </c>
      <c r="M584" s="64">
        <f t="shared" si="144"/>
        <v>0.2</v>
      </c>
      <c r="N584" s="72">
        <f t="shared" si="144"/>
        <v>5.0000000000000001E-3</v>
      </c>
      <c r="O584" s="58" t="str">
        <f t="shared" si="144"/>
        <v>% of BAU price</v>
      </c>
      <c r="P584" s="468" t="str">
        <f>INDEX('Policy Characteristics'!J:J,MATCH($C584,'Policy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43.5" x14ac:dyDescent="0.35">
      <c r="A585" s="77" t="str">
        <f t="shared" si="140"/>
        <v>Cross-Sector</v>
      </c>
      <c r="B585" s="77" t="str">
        <f t="shared" si="140"/>
        <v>Fuel Taxes</v>
      </c>
      <c r="C585" s="77" t="str">
        <f t="shared" si="140"/>
        <v>Additional Fuel Tax Rate by Fuel</v>
      </c>
      <c r="D585" s="9" t="s">
        <v>58</v>
      </c>
      <c r="E585" s="9"/>
      <c r="F585" s="9" t="s">
        <v>104</v>
      </c>
      <c r="G585" s="55"/>
      <c r="H585" s="54">
        <v>740</v>
      </c>
      <c r="I585" s="9" t="s">
        <v>47</v>
      </c>
      <c r="J585" s="77" t="str">
        <f t="shared" si="142"/>
        <v>Fuel Taxes</v>
      </c>
      <c r="K585" s="64" t="str">
        <f t="shared" si="143"/>
        <v>cross fuel tax</v>
      </c>
      <c r="L585" s="64"/>
      <c r="M585" s="64"/>
      <c r="N585" s="72"/>
      <c r="O585" s="58"/>
      <c r="P585" s="468" t="str">
        <f>INDEX('Policy Characteristics'!J:J,MATCH($C585,'Policy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5" s="55"/>
      <c r="R585" s="9"/>
      <c r="S585" s="441"/>
      <c r="T585" s="55"/>
    </row>
    <row r="586" spans="1:20" s="5" customFormat="1" ht="43.5" x14ac:dyDescent="0.35">
      <c r="A586" s="77" t="str">
        <f t="shared" si="140"/>
        <v>Cross-Sector</v>
      </c>
      <c r="B586" s="77" t="str">
        <f t="shared" si="140"/>
        <v>Fuel Taxes</v>
      </c>
      <c r="C586" s="77" t="str">
        <f t="shared" si="140"/>
        <v>Additional Fuel Tax Rate by Fuel</v>
      </c>
      <c r="D586" s="9" t="s">
        <v>59</v>
      </c>
      <c r="E586" s="9"/>
      <c r="F586" s="9" t="s">
        <v>105</v>
      </c>
      <c r="G586" s="55"/>
      <c r="H586" s="54">
        <v>741</v>
      </c>
      <c r="I586" s="9" t="s">
        <v>47</v>
      </c>
      <c r="J586" s="77" t="str">
        <f t="shared" si="142"/>
        <v>Fuel Taxes</v>
      </c>
      <c r="K586" s="64" t="str">
        <f t="shared" si="143"/>
        <v>cross fuel tax</v>
      </c>
      <c r="L586" s="64"/>
      <c r="M586" s="64"/>
      <c r="N586" s="72"/>
      <c r="O586" s="58"/>
      <c r="P586" s="468" t="str">
        <f>INDEX('Policy Characteristics'!J:J,MATCH($C586,'Policy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6" s="55"/>
      <c r="R586" s="9"/>
      <c r="S586" s="441"/>
      <c r="T586" s="55"/>
    </row>
    <row r="587" spans="1:20" ht="43.5" x14ac:dyDescent="0.35">
      <c r="A587" s="77" t="str">
        <f t="shared" si="140"/>
        <v>Cross-Sector</v>
      </c>
      <c r="B587" s="77" t="str">
        <f t="shared" si="140"/>
        <v>Fuel Taxes</v>
      </c>
      <c r="C587" s="77" t="str">
        <f t="shared" si="140"/>
        <v>Additional Fuel Tax Rate by Fuel</v>
      </c>
      <c r="D587" s="9" t="s">
        <v>2659</v>
      </c>
      <c r="E587" s="9"/>
      <c r="F587" s="9" t="s">
        <v>2660</v>
      </c>
      <c r="G587" s="55"/>
      <c r="H587" s="54">
        <v>742</v>
      </c>
      <c r="I587" s="9" t="s">
        <v>47</v>
      </c>
      <c r="J587" s="77" t="str">
        <f t="shared" si="142"/>
        <v>Fuel Taxes</v>
      </c>
      <c r="K587" s="64" t="str">
        <f t="shared" si="143"/>
        <v>cross fuel tax</v>
      </c>
      <c r="L587" s="64"/>
      <c r="M587" s="64"/>
      <c r="N587" s="72"/>
      <c r="O587" s="58"/>
      <c r="P587" s="468" t="str">
        <f>INDEX('Policy Characteristics'!J:J,MATCH($C587,'Policy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7" s="9"/>
      <c r="R587" s="9"/>
      <c r="S587" s="441"/>
      <c r="T587" s="53"/>
    </row>
    <row r="588" spans="1:20" ht="43.5" x14ac:dyDescent="0.35">
      <c r="A588" s="77" t="str">
        <f t="shared" si="140"/>
        <v>Cross-Sector</v>
      </c>
      <c r="B588" s="77" t="str">
        <f t="shared" si="140"/>
        <v>Fuel Taxes</v>
      </c>
      <c r="C588" s="77" t="str">
        <f t="shared" si="140"/>
        <v>Additional Fuel Tax Rate by Fuel</v>
      </c>
      <c r="D588" s="9" t="s">
        <v>79</v>
      </c>
      <c r="E588" s="9"/>
      <c r="F588" s="9" t="s">
        <v>106</v>
      </c>
      <c r="G588" s="55"/>
      <c r="H588" s="54">
        <v>743</v>
      </c>
      <c r="I588" s="9" t="s">
        <v>47</v>
      </c>
      <c r="J588" s="77" t="str">
        <f t="shared" si="142"/>
        <v>Fuel Taxes</v>
      </c>
      <c r="K588" s="64" t="str">
        <f t="shared" si="143"/>
        <v>cross fuel tax</v>
      </c>
      <c r="L588" s="64"/>
      <c r="M588" s="64"/>
      <c r="N588" s="72"/>
      <c r="O588" s="58"/>
      <c r="P588" s="468" t="str">
        <f>INDEX('Policy Characteristics'!J:J,MATCH($C588,'Policy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8" s="53"/>
      <c r="R588" s="9"/>
      <c r="S588" s="433"/>
      <c r="T588" s="53"/>
    </row>
    <row r="589" spans="1:20" ht="43.5" x14ac:dyDescent="0.35">
      <c r="A589" s="77" t="str">
        <f t="shared" si="140"/>
        <v>Cross-Sector</v>
      </c>
      <c r="B589" s="77" t="str">
        <f t="shared" si="140"/>
        <v>Fuel Taxes</v>
      </c>
      <c r="C589" s="77" t="str">
        <f t="shared" si="140"/>
        <v>Additional Fuel Tax Rate by Fuel</v>
      </c>
      <c r="D589" s="9" t="s">
        <v>497</v>
      </c>
      <c r="E589" s="9"/>
      <c r="F589" s="9" t="s">
        <v>498</v>
      </c>
      <c r="G589" s="55"/>
      <c r="H589" s="54">
        <v>744</v>
      </c>
      <c r="I589" s="9" t="s">
        <v>47</v>
      </c>
      <c r="J589" s="77" t="str">
        <f t="shared" si="142"/>
        <v>Fuel Taxes</v>
      </c>
      <c r="K589" s="64" t="str">
        <f t="shared" si="143"/>
        <v>cross fuel tax</v>
      </c>
      <c r="L589" s="64"/>
      <c r="M589" s="64"/>
      <c r="N589" s="64"/>
      <c r="O589" s="58"/>
      <c r="P589" s="468" t="str">
        <f>INDEX('Policy Characteristics'!J:J,MATCH($C589,'Policy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9" s="53"/>
      <c r="R589" s="9"/>
      <c r="S589" s="433"/>
      <c r="T589" s="53"/>
    </row>
    <row r="590" spans="1:20" ht="43.5" x14ac:dyDescent="0.35">
      <c r="A590" s="77" t="str">
        <f t="shared" si="140"/>
        <v>Cross-Sector</v>
      </c>
      <c r="B590" s="77" t="str">
        <f t="shared" si="140"/>
        <v>Fuel Taxes</v>
      </c>
      <c r="C590" s="77" t="str">
        <f t="shared" si="140"/>
        <v>Additional Fuel Tax Rate by Fuel</v>
      </c>
      <c r="D590" s="9" t="s">
        <v>2651</v>
      </c>
      <c r="E590" s="9"/>
      <c r="F590" s="9" t="s">
        <v>2655</v>
      </c>
      <c r="G590" s="55"/>
      <c r="H590" s="54">
        <v>745</v>
      </c>
      <c r="I590" s="9" t="s">
        <v>47</v>
      </c>
      <c r="J590" s="77" t="str">
        <f t="shared" si="142"/>
        <v>Fuel Taxes</v>
      </c>
      <c r="K590" s="64" t="str">
        <f t="shared" si="143"/>
        <v>cross fuel tax</v>
      </c>
      <c r="L590" s="64"/>
      <c r="M590" s="64"/>
      <c r="N590" s="64"/>
      <c r="O590" s="58"/>
      <c r="P590" s="468" t="str">
        <f>INDEX('Policy Characteristics'!J:J,MATCH($C590,'Policy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90" s="53"/>
      <c r="R590" s="9"/>
      <c r="S590" s="433"/>
      <c r="T590" s="53"/>
    </row>
    <row r="591" spans="1:20" ht="43.5" x14ac:dyDescent="0.35">
      <c r="A591" s="77" t="str">
        <f t="shared" si="140"/>
        <v>Cross-Sector</v>
      </c>
      <c r="B591" s="77" t="str">
        <f t="shared" si="140"/>
        <v>Fuel Taxes</v>
      </c>
      <c r="C591" s="77" t="str">
        <f t="shared" si="140"/>
        <v>Additional Fuel Tax Rate by Fuel</v>
      </c>
      <c r="D591" s="9" t="s">
        <v>2661</v>
      </c>
      <c r="E591" s="9"/>
      <c r="F591" s="9" t="s">
        <v>2662</v>
      </c>
      <c r="G591" s="55"/>
      <c r="H591" s="54">
        <v>746</v>
      </c>
      <c r="I591" s="9" t="s">
        <v>47</v>
      </c>
      <c r="J591" s="77" t="str">
        <f t="shared" si="142"/>
        <v>Fuel Taxes</v>
      </c>
      <c r="K591" s="64" t="str">
        <f t="shared" si="143"/>
        <v>cross fuel tax</v>
      </c>
      <c r="L591" s="64"/>
      <c r="M591" s="64"/>
      <c r="N591" s="64"/>
      <c r="O591" s="58"/>
      <c r="P591" s="468" t="str">
        <f>INDEX('Policy Characteristics'!J:J,MATCH($C591,'Policy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91" s="53"/>
      <c r="R591" s="9"/>
      <c r="S591" s="433"/>
      <c r="T591" s="53"/>
    </row>
    <row r="592" spans="1:20" ht="43.5" x14ac:dyDescent="0.35">
      <c r="A592" s="77" t="str">
        <f t="shared" ref="A592:C594" si="145">A$578</f>
        <v>Cross-Sector</v>
      </c>
      <c r="B592" s="77" t="str">
        <f t="shared" si="145"/>
        <v>Fuel Taxes</v>
      </c>
      <c r="C592" s="77" t="str">
        <f t="shared" si="145"/>
        <v>Additional Fuel Tax Rate by Fuel</v>
      </c>
      <c r="D592" s="9" t="s">
        <v>2652</v>
      </c>
      <c r="E592" s="9"/>
      <c r="F592" s="9" t="s">
        <v>2656</v>
      </c>
      <c r="G592" s="55"/>
      <c r="H592" s="54">
        <v>747</v>
      </c>
      <c r="I592" s="9" t="s">
        <v>47</v>
      </c>
      <c r="J592" s="77" t="str">
        <f t="shared" si="142"/>
        <v>Fuel Taxes</v>
      </c>
      <c r="K592" s="64" t="str">
        <f t="shared" si="143"/>
        <v>cross fuel tax</v>
      </c>
      <c r="L592" s="64"/>
      <c r="M592" s="64"/>
      <c r="N592" s="64"/>
      <c r="O592" s="58"/>
      <c r="P592" s="468" t="str">
        <f>INDEX('Policy Characteristics'!J:J,MATCH($C592,'Policy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92" s="53"/>
      <c r="R592" s="9"/>
      <c r="S592" s="433"/>
      <c r="T592" s="53"/>
    </row>
    <row r="593" spans="1:20" ht="43.5" x14ac:dyDescent="0.35">
      <c r="A593" s="77" t="str">
        <f t="shared" si="145"/>
        <v>Cross-Sector</v>
      </c>
      <c r="B593" s="77" t="str">
        <f t="shared" si="145"/>
        <v>Fuel Taxes</v>
      </c>
      <c r="C593" s="77" t="str">
        <f t="shared" si="145"/>
        <v>Additional Fuel Tax Rate by Fuel</v>
      </c>
      <c r="D593" s="9" t="s">
        <v>2653</v>
      </c>
      <c r="E593" s="9"/>
      <c r="F593" s="9" t="s">
        <v>2657</v>
      </c>
      <c r="G593" s="55"/>
      <c r="H593" s="54">
        <v>748</v>
      </c>
      <c r="I593" s="9" t="s">
        <v>47</v>
      </c>
      <c r="J593" s="77" t="str">
        <f t="shared" si="142"/>
        <v>Fuel Taxes</v>
      </c>
      <c r="K593" s="64" t="str">
        <f t="shared" si="143"/>
        <v>cross fuel tax</v>
      </c>
      <c r="L593" s="64"/>
      <c r="M593" s="64"/>
      <c r="N593" s="64"/>
      <c r="O593" s="58"/>
      <c r="P593" s="468" t="str">
        <f>INDEX('Policy Characteristics'!J:J,MATCH($C593,'Policy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93" s="53"/>
      <c r="R593" s="9"/>
      <c r="S593" s="433"/>
      <c r="T593" s="53"/>
    </row>
    <row r="594" spans="1:20" ht="43.5" x14ac:dyDescent="0.35">
      <c r="A594" s="77" t="str">
        <f t="shared" si="145"/>
        <v>Cross-Sector</v>
      </c>
      <c r="B594" s="77" t="str">
        <f t="shared" si="145"/>
        <v>Fuel Taxes</v>
      </c>
      <c r="C594" s="77" t="str">
        <f t="shared" si="145"/>
        <v>Additional Fuel Tax Rate by Fuel</v>
      </c>
      <c r="D594" s="9" t="s">
        <v>2654</v>
      </c>
      <c r="E594" s="9"/>
      <c r="F594" s="9" t="s">
        <v>2658</v>
      </c>
      <c r="G594" s="55"/>
      <c r="H594" s="54">
        <v>749</v>
      </c>
      <c r="I594" s="9" t="s">
        <v>47</v>
      </c>
      <c r="J594" s="77" t="str">
        <f t="shared" si="142"/>
        <v>Fuel Taxes</v>
      </c>
      <c r="K594" s="64" t="str">
        <f t="shared" si="143"/>
        <v>cross fuel tax</v>
      </c>
      <c r="L594" s="64"/>
      <c r="M594" s="64"/>
      <c r="N594" s="64"/>
      <c r="O594" s="58"/>
      <c r="P594" s="468" t="str">
        <f>INDEX('Policy Characteristics'!J:J,MATCH($C594,'Policy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94" s="53"/>
      <c r="R594" s="9"/>
      <c r="S594" s="433"/>
      <c r="T594" s="53"/>
    </row>
    <row r="595" spans="1:20" ht="101.5" x14ac:dyDescent="0.35">
      <c r="A595" s="343" t="s">
        <v>2895</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468" t="str">
        <f>INDEX('Policy Characteristics'!J:J,MATCH($C595,'Policy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5" s="53" t="s">
        <v>278</v>
      </c>
      <c r="R595" s="9" t="s">
        <v>279</v>
      </c>
      <c r="S595" s="433" t="s">
        <v>78</v>
      </c>
      <c r="T595" s="53"/>
    </row>
    <row r="596" spans="1:20" ht="101.5" x14ac:dyDescent="0.35">
      <c r="A596" s="74" t="str">
        <f t="shared" ref="A596:A601" si="146">A$595</f>
        <v>Research and Development</v>
      </c>
      <c r="B596" s="74" t="str">
        <f t="shared" ref="B596:C602" si="147">B$595</f>
        <v>Capital Cost Reduction</v>
      </c>
      <c r="C596" s="74" t="str">
        <f t="shared" si="147"/>
        <v>RnD Building Capital Cost Perc Reduction</v>
      </c>
      <c r="D596" s="53" t="s">
        <v>123</v>
      </c>
      <c r="E596" s="53"/>
      <c r="F596" s="53" t="s">
        <v>358</v>
      </c>
      <c r="G596" s="53"/>
      <c r="H596" s="54">
        <v>86</v>
      </c>
      <c r="I596" s="53" t="s">
        <v>46</v>
      </c>
      <c r="J596" s="74" t="str">
        <f t="shared" ref="J596:J627" si="148">J$595</f>
        <v>R&amp;D Capital Cost Reductions</v>
      </c>
      <c r="K596" s="64" t="str">
        <f t="shared" ref="K596:O600" si="149">K$595</f>
        <v>RnD building capital cost reduction</v>
      </c>
      <c r="L596" s="64">
        <f t="shared" si="149"/>
        <v>0</v>
      </c>
      <c r="M596" s="64">
        <f t="shared" si="149"/>
        <v>0.4</v>
      </c>
      <c r="N596" s="64">
        <f t="shared" si="149"/>
        <v>0.01</v>
      </c>
      <c r="O596" s="55" t="str">
        <f t="shared" si="149"/>
        <v>% reduction in cost</v>
      </c>
      <c r="P596" s="468" t="str">
        <f>INDEX('Policy Characteristics'!J:J,MATCH($C596,'Policy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6" s="53" t="s">
        <v>278</v>
      </c>
      <c r="R596" s="9" t="s">
        <v>279</v>
      </c>
      <c r="S596" s="433" t="s">
        <v>78</v>
      </c>
      <c r="T596" s="53"/>
    </row>
    <row r="597" spans="1:20" ht="101.5" x14ac:dyDescent="0.35">
      <c r="A597" s="74" t="str">
        <f t="shared" si="146"/>
        <v>Research and Development</v>
      </c>
      <c r="B597" s="74" t="str">
        <f t="shared" si="147"/>
        <v>Capital Cost Reduction</v>
      </c>
      <c r="C597" s="74" t="str">
        <f t="shared" si="147"/>
        <v>RnD Building Capital Cost Perc Reduction</v>
      </c>
      <c r="D597" s="53" t="s">
        <v>124</v>
      </c>
      <c r="E597" s="53"/>
      <c r="F597" s="53" t="s">
        <v>359</v>
      </c>
      <c r="G597" s="53"/>
      <c r="H597" s="54">
        <v>87</v>
      </c>
      <c r="I597" s="53" t="s">
        <v>46</v>
      </c>
      <c r="J597" s="74" t="str">
        <f t="shared" si="148"/>
        <v>R&amp;D Capital Cost Reductions</v>
      </c>
      <c r="K597" s="64" t="str">
        <f t="shared" si="149"/>
        <v>RnD building capital cost reduction</v>
      </c>
      <c r="L597" s="64">
        <f t="shared" si="149"/>
        <v>0</v>
      </c>
      <c r="M597" s="64">
        <f t="shared" si="149"/>
        <v>0.4</v>
      </c>
      <c r="N597" s="64">
        <f t="shared" si="149"/>
        <v>0.01</v>
      </c>
      <c r="O597" s="55" t="str">
        <f t="shared" si="149"/>
        <v>% reduction in cost</v>
      </c>
      <c r="P597" s="468" t="str">
        <f>INDEX('Policy Characteristics'!J:J,MATCH($C597,'Policy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7" s="53" t="s">
        <v>278</v>
      </c>
      <c r="R597" s="9" t="s">
        <v>279</v>
      </c>
      <c r="S597" s="433" t="s">
        <v>78</v>
      </c>
      <c r="T597" s="53"/>
    </row>
    <row r="598" spans="1:20" ht="101.5" x14ac:dyDescent="0.35">
      <c r="A598" s="74" t="str">
        <f t="shared" si="146"/>
        <v>Research and Development</v>
      </c>
      <c r="B598" s="74" t="str">
        <f t="shared" si="147"/>
        <v>Capital Cost Reduction</v>
      </c>
      <c r="C598" s="74" t="str">
        <f t="shared" si="147"/>
        <v>RnD Building Capital Cost Perc Reduction</v>
      </c>
      <c r="D598" s="53" t="s">
        <v>125</v>
      </c>
      <c r="E598" s="53"/>
      <c r="F598" s="53" t="s">
        <v>360</v>
      </c>
      <c r="G598" s="53"/>
      <c r="H598" s="54">
        <v>88</v>
      </c>
      <c r="I598" s="53" t="s">
        <v>46</v>
      </c>
      <c r="J598" s="74" t="str">
        <f t="shared" si="148"/>
        <v>R&amp;D Capital Cost Reductions</v>
      </c>
      <c r="K598" s="64" t="str">
        <f t="shared" si="149"/>
        <v>RnD building capital cost reduction</v>
      </c>
      <c r="L598" s="64">
        <f t="shared" si="149"/>
        <v>0</v>
      </c>
      <c r="M598" s="64">
        <f t="shared" si="149"/>
        <v>0.4</v>
      </c>
      <c r="N598" s="64">
        <f t="shared" si="149"/>
        <v>0.01</v>
      </c>
      <c r="O598" s="55" t="str">
        <f t="shared" si="149"/>
        <v>% reduction in cost</v>
      </c>
      <c r="P598" s="468" t="str">
        <f>INDEX('Policy Characteristics'!J:J,MATCH($C598,'Policy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8" s="53" t="s">
        <v>278</v>
      </c>
      <c r="R598" s="9" t="s">
        <v>279</v>
      </c>
      <c r="S598" s="433" t="s">
        <v>78</v>
      </c>
      <c r="T598" s="53"/>
    </row>
    <row r="599" spans="1:20" ht="101.5" x14ac:dyDescent="0.35">
      <c r="A599" s="74" t="str">
        <f t="shared" si="146"/>
        <v>Research and Development</v>
      </c>
      <c r="B599" s="74" t="str">
        <f t="shared" si="147"/>
        <v>Capital Cost Reduction</v>
      </c>
      <c r="C599" s="74" t="str">
        <f t="shared" si="147"/>
        <v>RnD Building Capital Cost Perc Reduction</v>
      </c>
      <c r="D599" s="53" t="s">
        <v>126</v>
      </c>
      <c r="E599" s="53"/>
      <c r="F599" s="53" t="s">
        <v>361</v>
      </c>
      <c r="G599" s="53"/>
      <c r="H599" s="54">
        <v>89</v>
      </c>
      <c r="I599" s="53" t="s">
        <v>46</v>
      </c>
      <c r="J599" s="74" t="str">
        <f t="shared" si="148"/>
        <v>R&amp;D Capital Cost Reductions</v>
      </c>
      <c r="K599" s="64" t="str">
        <f t="shared" si="149"/>
        <v>RnD building capital cost reduction</v>
      </c>
      <c r="L599" s="64">
        <f t="shared" si="149"/>
        <v>0</v>
      </c>
      <c r="M599" s="64">
        <f t="shared" si="149"/>
        <v>0.4</v>
      </c>
      <c r="N599" s="64">
        <f t="shared" si="149"/>
        <v>0.01</v>
      </c>
      <c r="O599" s="55" t="str">
        <f t="shared" si="149"/>
        <v>% reduction in cost</v>
      </c>
      <c r="P599" s="468" t="str">
        <f>INDEX('Policy Characteristics'!J:J,MATCH($C599,'Policy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9" s="53" t="s">
        <v>278</v>
      </c>
      <c r="R599" s="9" t="s">
        <v>279</v>
      </c>
      <c r="S599" s="433" t="s">
        <v>78</v>
      </c>
      <c r="T599" s="53"/>
    </row>
    <row r="600" spans="1:20" ht="101.5" x14ac:dyDescent="0.35">
      <c r="A600" s="74" t="str">
        <f t="shared" si="146"/>
        <v>Research and Development</v>
      </c>
      <c r="B600" s="74" t="str">
        <f t="shared" si="147"/>
        <v>Capital Cost Reduction</v>
      </c>
      <c r="C600" s="74" t="str">
        <f t="shared" si="147"/>
        <v>RnD Building Capital Cost Perc Reduction</v>
      </c>
      <c r="D600" s="53" t="s">
        <v>127</v>
      </c>
      <c r="E600" s="53"/>
      <c r="F600" s="53" t="s">
        <v>362</v>
      </c>
      <c r="G600" s="53"/>
      <c r="H600" s="54">
        <v>90</v>
      </c>
      <c r="I600" s="53" t="s">
        <v>46</v>
      </c>
      <c r="J600" s="74" t="str">
        <f t="shared" si="148"/>
        <v>R&amp;D Capital Cost Reductions</v>
      </c>
      <c r="K600" s="64" t="str">
        <f t="shared" si="149"/>
        <v>RnD building capital cost reduction</v>
      </c>
      <c r="L600" s="64">
        <f t="shared" si="149"/>
        <v>0</v>
      </c>
      <c r="M600" s="64">
        <f t="shared" si="149"/>
        <v>0.4</v>
      </c>
      <c r="N600" s="64">
        <f t="shared" si="149"/>
        <v>0.01</v>
      </c>
      <c r="O600" s="55" t="str">
        <f t="shared" si="149"/>
        <v>% reduction in cost</v>
      </c>
      <c r="P600" s="468" t="str">
        <f>INDEX('Policy Characteristics'!J:J,MATCH($C600,'Policy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0" s="53" t="s">
        <v>278</v>
      </c>
      <c r="R600" s="9" t="s">
        <v>279</v>
      </c>
      <c r="S600" s="433" t="s">
        <v>78</v>
      </c>
      <c r="T600" s="53"/>
    </row>
    <row r="601" spans="1:20" ht="101.5" x14ac:dyDescent="0.35">
      <c r="A601" s="74" t="str">
        <f t="shared" si="146"/>
        <v>Research and Development</v>
      </c>
      <c r="B601" s="74" t="str">
        <f t="shared" si="147"/>
        <v>Capital Cost Reduction</v>
      </c>
      <c r="C601" s="343" t="s">
        <v>324</v>
      </c>
      <c r="D601" s="53"/>
      <c r="E601" s="53"/>
      <c r="F601" s="53" t="s">
        <v>29</v>
      </c>
      <c r="G601" s="53"/>
      <c r="H601" s="54">
        <v>91</v>
      </c>
      <c r="I601" s="53" t="s">
        <v>46</v>
      </c>
      <c r="J601" s="74" t="str">
        <f t="shared" si="148"/>
        <v>R&amp;D Capital Cost Reductions</v>
      </c>
      <c r="K601" s="76" t="s">
        <v>2396</v>
      </c>
      <c r="L601" s="60">
        <v>0</v>
      </c>
      <c r="M601" s="60">
        <v>0.4</v>
      </c>
      <c r="N601" s="59">
        <v>0.01</v>
      </c>
      <c r="O601" s="53" t="s">
        <v>34</v>
      </c>
      <c r="P601" s="468" t="str">
        <f>INDEX('Policy Characteristics'!J:J,MATCH($C601,'Policy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1" s="53" t="s">
        <v>278</v>
      </c>
      <c r="R601" s="9" t="s">
        <v>279</v>
      </c>
      <c r="S601" s="433" t="s">
        <v>78</v>
      </c>
      <c r="T601" s="53"/>
    </row>
    <row r="602" spans="1:20" ht="101.5" x14ac:dyDescent="0.35">
      <c r="A602" s="343" t="s">
        <v>2895</v>
      </c>
      <c r="B602" s="74" t="str">
        <f t="shared" si="147"/>
        <v>Capital Cost Reduction</v>
      </c>
      <c r="C602" s="343" t="s">
        <v>325</v>
      </c>
      <c r="D602" s="53" t="s">
        <v>502</v>
      </c>
      <c r="E602" s="53"/>
      <c r="F602" s="9" t="s">
        <v>505</v>
      </c>
      <c r="G602" s="53"/>
      <c r="H602" s="54">
        <v>92</v>
      </c>
      <c r="I602" s="53" t="s">
        <v>46</v>
      </c>
      <c r="J602" s="74" t="str">
        <f t="shared" si="148"/>
        <v>R&amp;D Capital Cost Reductions</v>
      </c>
      <c r="K602" s="76" t="s">
        <v>2395</v>
      </c>
      <c r="L602" s="60">
        <v>0</v>
      </c>
      <c r="M602" s="60">
        <v>0.4</v>
      </c>
      <c r="N602" s="59">
        <v>0.01</v>
      </c>
      <c r="O602" s="53" t="s">
        <v>34</v>
      </c>
      <c r="P602" s="468" t="str">
        <f>INDEX('Policy Characteristics'!J:J,MATCH($C602,'Policy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2" s="53" t="s">
        <v>278</v>
      </c>
      <c r="R602" s="9" t="s">
        <v>279</v>
      </c>
      <c r="S602" s="433" t="s">
        <v>78</v>
      </c>
      <c r="T602" s="53"/>
    </row>
    <row r="603" spans="1:20" ht="101.5" x14ac:dyDescent="0.35">
      <c r="A603" s="74" t="str">
        <f>A$602</f>
        <v>Research and Development</v>
      </c>
      <c r="B603" s="74" t="str">
        <f t="shared" ref="B603:C613" si="150">B$602</f>
        <v>Capital Cost Reduction</v>
      </c>
      <c r="C603" s="74" t="str">
        <f t="shared" si="150"/>
        <v>RnD Electricity Capital Cost Perc Reduction</v>
      </c>
      <c r="D603" s="9" t="s">
        <v>344</v>
      </c>
      <c r="E603" s="55"/>
      <c r="F603" s="9" t="s">
        <v>2379</v>
      </c>
      <c r="G603" s="53"/>
      <c r="H603" s="54">
        <v>93</v>
      </c>
      <c r="I603" s="53" t="s">
        <v>46</v>
      </c>
      <c r="J603" s="74" t="str">
        <f t="shared" si="148"/>
        <v>R&amp;D Capital Cost Reductions</v>
      </c>
      <c r="K603" s="64" t="str">
        <f t="shared" ref="K603:O612" si="151">K$602</f>
        <v>RnD electricity capital cost reduction</v>
      </c>
      <c r="L603" s="64">
        <f t="shared" si="151"/>
        <v>0</v>
      </c>
      <c r="M603" s="61">
        <f t="shared" si="151"/>
        <v>0.4</v>
      </c>
      <c r="N603" s="61">
        <f t="shared" si="151"/>
        <v>0.01</v>
      </c>
      <c r="O603" s="55" t="str">
        <f t="shared" si="151"/>
        <v>% reduction in cost</v>
      </c>
      <c r="P603" s="468" t="str">
        <f>INDEX('Policy Characteristics'!J:J,MATCH($C603,'Policy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3" s="53" t="s">
        <v>278</v>
      </c>
      <c r="R603" s="9" t="s">
        <v>279</v>
      </c>
      <c r="S603" s="433" t="s">
        <v>78</v>
      </c>
      <c r="T603" s="53"/>
    </row>
    <row r="604" spans="1:20" ht="101.5" x14ac:dyDescent="0.35">
      <c r="A604" s="74" t="str">
        <f t="shared" ref="A604:C612" si="152">A$602</f>
        <v>Research and Development</v>
      </c>
      <c r="B604" s="74" t="str">
        <f t="shared" si="150"/>
        <v>Capital Cost Reduction</v>
      </c>
      <c r="C604" s="74" t="str">
        <f t="shared" si="150"/>
        <v>RnD Electricity Capital Cost Perc Reduction</v>
      </c>
      <c r="D604" s="9" t="s">
        <v>81</v>
      </c>
      <c r="E604" s="55"/>
      <c r="F604" s="9" t="s">
        <v>363</v>
      </c>
      <c r="G604" s="53"/>
      <c r="H604" s="54">
        <v>94</v>
      </c>
      <c r="I604" s="53" t="s">
        <v>46</v>
      </c>
      <c r="J604" s="74" t="str">
        <f t="shared" si="148"/>
        <v>R&amp;D Capital Cost Reductions</v>
      </c>
      <c r="K604" s="64" t="str">
        <f t="shared" si="151"/>
        <v>RnD electricity capital cost reduction</v>
      </c>
      <c r="L604" s="64">
        <f t="shared" si="151"/>
        <v>0</v>
      </c>
      <c r="M604" s="61">
        <f t="shared" si="151"/>
        <v>0.4</v>
      </c>
      <c r="N604" s="61">
        <f t="shared" si="151"/>
        <v>0.01</v>
      </c>
      <c r="O604" s="55" t="str">
        <f t="shared" si="151"/>
        <v>% reduction in cost</v>
      </c>
      <c r="P604" s="468" t="str">
        <f>INDEX('Policy Characteristics'!J:J,MATCH($C604,'Policy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4" s="53" t="s">
        <v>278</v>
      </c>
      <c r="R604" s="9" t="s">
        <v>279</v>
      </c>
      <c r="S604" s="433" t="s">
        <v>78</v>
      </c>
      <c r="T604" s="53"/>
    </row>
    <row r="605" spans="1:20" ht="101.5" x14ac:dyDescent="0.35">
      <c r="A605" s="74" t="str">
        <f t="shared" si="152"/>
        <v>Research and Development</v>
      </c>
      <c r="B605" s="74" t="str">
        <f t="shared" si="150"/>
        <v>Capital Cost Reduction</v>
      </c>
      <c r="C605" s="74" t="str">
        <f t="shared" si="150"/>
        <v>RnD Electricity Capital Cost Perc Reduction</v>
      </c>
      <c r="D605" s="9" t="s">
        <v>82</v>
      </c>
      <c r="E605" s="55"/>
      <c r="F605" s="9" t="s">
        <v>364</v>
      </c>
      <c r="G605" s="53"/>
      <c r="H605" s="54">
        <v>95</v>
      </c>
      <c r="I605" s="53" t="s">
        <v>46</v>
      </c>
      <c r="J605" s="74" t="str">
        <f t="shared" si="148"/>
        <v>R&amp;D Capital Cost Reductions</v>
      </c>
      <c r="K605" s="64" t="str">
        <f t="shared" si="151"/>
        <v>RnD electricity capital cost reduction</v>
      </c>
      <c r="L605" s="64">
        <f t="shared" si="151"/>
        <v>0</v>
      </c>
      <c r="M605" s="61">
        <f t="shared" si="151"/>
        <v>0.4</v>
      </c>
      <c r="N605" s="61">
        <f t="shared" si="151"/>
        <v>0.01</v>
      </c>
      <c r="O605" s="55" t="str">
        <f t="shared" si="151"/>
        <v>% reduction in cost</v>
      </c>
      <c r="P605" s="468" t="str">
        <f>INDEX('Policy Characteristics'!J:J,MATCH($C605,'Policy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5" s="53" t="s">
        <v>278</v>
      </c>
      <c r="R605" s="9" t="s">
        <v>279</v>
      </c>
      <c r="S605" s="433" t="s">
        <v>78</v>
      </c>
      <c r="T605" s="53"/>
    </row>
    <row r="606" spans="1:20" ht="101.5" x14ac:dyDescent="0.35">
      <c r="A606" s="74" t="str">
        <f t="shared" si="152"/>
        <v>Research and Development</v>
      </c>
      <c r="B606" s="74" t="str">
        <f t="shared" si="150"/>
        <v>Capital Cost Reduction</v>
      </c>
      <c r="C606" s="74" t="str">
        <f t="shared" si="150"/>
        <v>RnD Electricity Capital Cost Perc Reduction</v>
      </c>
      <c r="D606" s="9" t="s">
        <v>503</v>
      </c>
      <c r="E606" s="55"/>
      <c r="F606" s="9" t="s">
        <v>507</v>
      </c>
      <c r="G606" s="53"/>
      <c r="H606" s="54">
        <v>96</v>
      </c>
      <c r="I606" s="53" t="s">
        <v>46</v>
      </c>
      <c r="J606" s="74" t="str">
        <f t="shared" si="148"/>
        <v>R&amp;D Capital Cost Reductions</v>
      </c>
      <c r="K606" s="64" t="str">
        <f t="shared" si="151"/>
        <v>RnD electricity capital cost reduction</v>
      </c>
      <c r="L606" s="64">
        <f t="shared" si="151"/>
        <v>0</v>
      </c>
      <c r="M606" s="61">
        <f t="shared" si="151"/>
        <v>0.4</v>
      </c>
      <c r="N606" s="61">
        <f t="shared" si="151"/>
        <v>0.01</v>
      </c>
      <c r="O606" s="55" t="str">
        <f t="shared" si="151"/>
        <v>% reduction in cost</v>
      </c>
      <c r="P606" s="468" t="str">
        <f>INDEX('Policy Characteristics'!J:J,MATCH($C606,'Policy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6" s="53" t="s">
        <v>278</v>
      </c>
      <c r="R606" s="9" t="s">
        <v>279</v>
      </c>
      <c r="S606" s="433" t="s">
        <v>78</v>
      </c>
      <c r="T606" s="53"/>
    </row>
    <row r="607" spans="1:20" ht="101.5" x14ac:dyDescent="0.35">
      <c r="A607" s="74" t="str">
        <f t="shared" si="152"/>
        <v>Research and Development</v>
      </c>
      <c r="B607" s="74" t="str">
        <f t="shared" si="150"/>
        <v>Capital Cost Reduction</v>
      </c>
      <c r="C607" s="74" t="str">
        <f t="shared" si="150"/>
        <v>RnD Electricity Capital Cost Perc Reduction</v>
      </c>
      <c r="D607" s="9" t="s">
        <v>83</v>
      </c>
      <c r="E607" s="55"/>
      <c r="F607" s="9" t="s">
        <v>365</v>
      </c>
      <c r="G607" s="53"/>
      <c r="H607" s="54">
        <v>97</v>
      </c>
      <c r="I607" s="53" t="s">
        <v>46</v>
      </c>
      <c r="J607" s="74" t="str">
        <f t="shared" si="148"/>
        <v>R&amp;D Capital Cost Reductions</v>
      </c>
      <c r="K607" s="64" t="str">
        <f t="shared" si="151"/>
        <v>RnD electricity capital cost reduction</v>
      </c>
      <c r="L607" s="64">
        <f t="shared" si="151"/>
        <v>0</v>
      </c>
      <c r="M607" s="61">
        <f t="shared" si="151"/>
        <v>0.4</v>
      </c>
      <c r="N607" s="61">
        <f t="shared" si="151"/>
        <v>0.01</v>
      </c>
      <c r="O607" s="55" t="str">
        <f t="shared" si="151"/>
        <v>% reduction in cost</v>
      </c>
      <c r="P607" s="468" t="str">
        <f>INDEX('Policy Characteristics'!J:J,MATCH($C607,'Policy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7" s="53" t="s">
        <v>278</v>
      </c>
      <c r="R607" s="9" t="s">
        <v>279</v>
      </c>
      <c r="S607" s="433" t="s">
        <v>78</v>
      </c>
      <c r="T607" s="53"/>
    </row>
    <row r="608" spans="1:20" ht="101.5" x14ac:dyDescent="0.35">
      <c r="A608" s="74" t="str">
        <f t="shared" si="152"/>
        <v>Research and Development</v>
      </c>
      <c r="B608" s="74" t="str">
        <f t="shared" si="150"/>
        <v>Capital Cost Reduction</v>
      </c>
      <c r="C608" s="74" t="str">
        <f t="shared" si="150"/>
        <v>RnD Electricity Capital Cost Perc Reduction</v>
      </c>
      <c r="D608" s="9" t="s">
        <v>84</v>
      </c>
      <c r="E608" s="55"/>
      <c r="F608" s="9" t="s">
        <v>366</v>
      </c>
      <c r="G608" s="53"/>
      <c r="H608" s="54">
        <v>98</v>
      </c>
      <c r="I608" s="53" t="s">
        <v>46</v>
      </c>
      <c r="J608" s="74" t="str">
        <f t="shared" si="148"/>
        <v>R&amp;D Capital Cost Reductions</v>
      </c>
      <c r="K608" s="64" t="str">
        <f t="shared" si="151"/>
        <v>RnD electricity capital cost reduction</v>
      </c>
      <c r="L608" s="64">
        <f t="shared" si="151"/>
        <v>0</v>
      </c>
      <c r="M608" s="61">
        <f t="shared" si="151"/>
        <v>0.4</v>
      </c>
      <c r="N608" s="61">
        <f t="shared" si="151"/>
        <v>0.01</v>
      </c>
      <c r="O608" s="55" t="str">
        <f t="shared" si="151"/>
        <v>% reduction in cost</v>
      </c>
      <c r="P608" s="468" t="str">
        <f>INDEX('Policy Characteristics'!J:J,MATCH($C608,'Policy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8" s="53" t="s">
        <v>278</v>
      </c>
      <c r="R608" s="9" t="s">
        <v>279</v>
      </c>
      <c r="S608" s="433" t="s">
        <v>78</v>
      </c>
      <c r="T608" s="53"/>
    </row>
    <row r="609" spans="1:20" ht="101.5" x14ac:dyDescent="0.35">
      <c r="A609" s="74" t="str">
        <f t="shared" si="152"/>
        <v>Research and Development</v>
      </c>
      <c r="B609" s="74" t="str">
        <f t="shared" si="150"/>
        <v>Capital Cost Reduction</v>
      </c>
      <c r="C609" s="74" t="str">
        <f t="shared" si="150"/>
        <v>RnD Electricity Capital Cost Perc Reduction</v>
      </c>
      <c r="D609" s="9" t="s">
        <v>85</v>
      </c>
      <c r="E609" s="55"/>
      <c r="F609" s="9" t="s">
        <v>367</v>
      </c>
      <c r="G609" s="53"/>
      <c r="H609" s="54">
        <v>99</v>
      </c>
      <c r="I609" s="53" t="s">
        <v>46</v>
      </c>
      <c r="J609" s="74" t="str">
        <f t="shared" si="148"/>
        <v>R&amp;D Capital Cost Reductions</v>
      </c>
      <c r="K609" s="64" t="str">
        <f t="shared" si="151"/>
        <v>RnD electricity capital cost reduction</v>
      </c>
      <c r="L609" s="64">
        <f t="shared" si="151"/>
        <v>0</v>
      </c>
      <c r="M609" s="61">
        <f t="shared" si="151"/>
        <v>0.4</v>
      </c>
      <c r="N609" s="61">
        <f t="shared" si="151"/>
        <v>0.01</v>
      </c>
      <c r="O609" s="55" t="str">
        <f t="shared" si="151"/>
        <v>% reduction in cost</v>
      </c>
      <c r="P609" s="468" t="str">
        <f>INDEX('Policy Characteristics'!J:J,MATCH($C609,'Policy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9" s="53" t="s">
        <v>278</v>
      </c>
      <c r="R609" s="9" t="s">
        <v>279</v>
      </c>
      <c r="S609" s="433" t="s">
        <v>78</v>
      </c>
      <c r="T609" s="53"/>
    </row>
    <row r="610" spans="1:20" ht="101.5" x14ac:dyDescent="0.35">
      <c r="A610" s="74" t="str">
        <f>A$602</f>
        <v>Research and Development</v>
      </c>
      <c r="B610" s="74" t="str">
        <f t="shared" si="150"/>
        <v>Capital Cost Reduction</v>
      </c>
      <c r="C610" s="74" t="str">
        <f t="shared" si="150"/>
        <v>RnD Electricity Capital Cost Perc Reduction</v>
      </c>
      <c r="D610" s="9" t="s">
        <v>347</v>
      </c>
      <c r="E610" s="55"/>
      <c r="F610" s="9" t="s">
        <v>2380</v>
      </c>
      <c r="G610" s="53"/>
      <c r="H610" s="54">
        <v>192</v>
      </c>
      <c r="I610" s="53" t="s">
        <v>46</v>
      </c>
      <c r="J610" s="74" t="str">
        <f t="shared" si="148"/>
        <v>R&amp;D Capital Cost Reductions</v>
      </c>
      <c r="K610" s="64" t="str">
        <f t="shared" si="151"/>
        <v>RnD electricity capital cost reduction</v>
      </c>
      <c r="L610" s="64">
        <f t="shared" si="151"/>
        <v>0</v>
      </c>
      <c r="M610" s="61">
        <f t="shared" si="151"/>
        <v>0.4</v>
      </c>
      <c r="N610" s="61">
        <f t="shared" si="151"/>
        <v>0.01</v>
      </c>
      <c r="O610" s="55" t="str">
        <f t="shared" si="151"/>
        <v>% reduction in cost</v>
      </c>
      <c r="P610" s="468" t="str">
        <f>INDEX('Policy Characteristics'!J:J,MATCH($C610,'Policy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0" s="53" t="s">
        <v>278</v>
      </c>
      <c r="R610" s="9" t="s">
        <v>279</v>
      </c>
      <c r="S610" s="433" t="s">
        <v>78</v>
      </c>
      <c r="T610" s="53"/>
    </row>
    <row r="611" spans="1:20" ht="101.5" x14ac:dyDescent="0.35">
      <c r="A611" s="74" t="str">
        <f t="shared" si="152"/>
        <v>Research and Development</v>
      </c>
      <c r="B611" s="74" t="str">
        <f t="shared" si="152"/>
        <v>Capital Cost Reduction</v>
      </c>
      <c r="C611" s="74" t="str">
        <f t="shared" si="152"/>
        <v>RnD Electricity Capital Cost Perc Reduction</v>
      </c>
      <c r="D611" s="9" t="s">
        <v>499</v>
      </c>
      <c r="E611" s="55"/>
      <c r="F611" s="9" t="s">
        <v>500</v>
      </c>
      <c r="G611" s="53"/>
      <c r="H611" s="54">
        <v>180</v>
      </c>
      <c r="I611" s="53" t="s">
        <v>46</v>
      </c>
      <c r="J611" s="74" t="str">
        <f t="shared" si="148"/>
        <v>R&amp;D Capital Cost Reductions</v>
      </c>
      <c r="K611" s="64" t="str">
        <f t="shared" si="151"/>
        <v>RnD electricity capital cost reduction</v>
      </c>
      <c r="L611" s="64">
        <f t="shared" si="151"/>
        <v>0</v>
      </c>
      <c r="M611" s="61">
        <f t="shared" si="151"/>
        <v>0.4</v>
      </c>
      <c r="N611" s="61">
        <f t="shared" si="151"/>
        <v>0.01</v>
      </c>
      <c r="O611" s="55" t="str">
        <f t="shared" si="151"/>
        <v>% reduction in cost</v>
      </c>
      <c r="P611" s="468" t="str">
        <f>INDEX('Policy Characteristics'!J:J,MATCH($C611,'Policy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1" s="53" t="s">
        <v>278</v>
      </c>
      <c r="R611" s="9" t="s">
        <v>279</v>
      </c>
      <c r="S611" s="433" t="s">
        <v>78</v>
      </c>
      <c r="T611" s="53"/>
    </row>
    <row r="612" spans="1:20" ht="101.5" x14ac:dyDescent="0.35">
      <c r="A612" s="74" t="str">
        <f t="shared" si="152"/>
        <v>Research and Development</v>
      </c>
      <c r="B612" s="74" t="str">
        <f t="shared" si="152"/>
        <v>Capital Cost Reduction</v>
      </c>
      <c r="C612" s="74" t="str">
        <f t="shared" si="152"/>
        <v>RnD Electricity Capital Cost Perc Reduction</v>
      </c>
      <c r="D612" s="9" t="s">
        <v>508</v>
      </c>
      <c r="E612" s="55"/>
      <c r="F612" s="9" t="s">
        <v>510</v>
      </c>
      <c r="G612" s="53"/>
      <c r="H612" s="54">
        <v>183</v>
      </c>
      <c r="I612" s="53" t="s">
        <v>46</v>
      </c>
      <c r="J612" s="74" t="str">
        <f t="shared" si="148"/>
        <v>R&amp;D Capital Cost Reductions</v>
      </c>
      <c r="K612" s="64" t="str">
        <f t="shared" si="151"/>
        <v>RnD electricity capital cost reduction</v>
      </c>
      <c r="L612" s="64">
        <f t="shared" si="151"/>
        <v>0</v>
      </c>
      <c r="M612" s="61">
        <f t="shared" si="151"/>
        <v>0.4</v>
      </c>
      <c r="N612" s="61">
        <f t="shared" si="151"/>
        <v>0.01</v>
      </c>
      <c r="O612" s="55" t="str">
        <f t="shared" si="151"/>
        <v>% reduction in cost</v>
      </c>
      <c r="P612" s="468" t="str">
        <f>INDEX('Policy Characteristics'!J:J,MATCH($C612,'Policy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2" s="53" t="s">
        <v>278</v>
      </c>
      <c r="R612" s="9" t="s">
        <v>279</v>
      </c>
      <c r="S612" s="433" t="s">
        <v>78</v>
      </c>
      <c r="T612" s="53"/>
    </row>
    <row r="613" spans="1:20" ht="101.5" x14ac:dyDescent="0.35">
      <c r="A613" s="343" t="s">
        <v>2895</v>
      </c>
      <c r="B613" s="74" t="str">
        <f t="shared" si="150"/>
        <v>Capital Cost Reduction</v>
      </c>
      <c r="C613" s="343" t="s">
        <v>326</v>
      </c>
      <c r="D613" s="53" t="s">
        <v>142</v>
      </c>
      <c r="E613" s="53"/>
      <c r="F613" s="9" t="s">
        <v>368</v>
      </c>
      <c r="G613" s="53"/>
      <c r="H613" s="54">
        <v>100</v>
      </c>
      <c r="I613" s="53" t="s">
        <v>46</v>
      </c>
      <c r="J613" s="74" t="str">
        <f t="shared" si="148"/>
        <v>R&amp;D Capital Cost Reductions</v>
      </c>
      <c r="K613" s="76" t="s">
        <v>2394</v>
      </c>
      <c r="L613" s="60">
        <v>0</v>
      </c>
      <c r="M613" s="60">
        <v>0.4</v>
      </c>
      <c r="N613" s="59">
        <v>0.01</v>
      </c>
      <c r="O613" s="53" t="s">
        <v>34</v>
      </c>
      <c r="P613" s="468" t="str">
        <f>INDEX('Policy Characteristics'!J:J,MATCH($C613,'Policy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3" s="53" t="s">
        <v>278</v>
      </c>
      <c r="R613" s="9" t="s">
        <v>279</v>
      </c>
      <c r="S613" s="433" t="s">
        <v>78</v>
      </c>
      <c r="T613" s="53"/>
    </row>
    <row r="614" spans="1:20" ht="101.5" x14ac:dyDescent="0.35">
      <c r="A614" s="74" t="str">
        <f>A$613</f>
        <v>Research and Development</v>
      </c>
      <c r="B614" s="74" t="str">
        <f t="shared" ref="B614:C621" si="153">B$613</f>
        <v>Capital Cost Reduction</v>
      </c>
      <c r="C614" s="74" t="str">
        <f t="shared" si="153"/>
        <v>RnD Industry Capital Cost Perc Reduction</v>
      </c>
      <c r="D614" s="9" t="s">
        <v>143</v>
      </c>
      <c r="E614" s="53"/>
      <c r="F614" s="9" t="s">
        <v>369</v>
      </c>
      <c r="G614" s="53"/>
      <c r="H614" s="54">
        <v>101</v>
      </c>
      <c r="I614" s="53" t="s">
        <v>46</v>
      </c>
      <c r="J614" s="74" t="str">
        <f t="shared" si="148"/>
        <v>R&amp;D Capital Cost Reductions</v>
      </c>
      <c r="K614" s="64" t="str">
        <f t="shared" ref="K614:O620" si="154">K$613</f>
        <v>RnD industry capital cost reduction</v>
      </c>
      <c r="L614" s="64">
        <f t="shared" si="154"/>
        <v>0</v>
      </c>
      <c r="M614" s="64">
        <f t="shared" si="154"/>
        <v>0.4</v>
      </c>
      <c r="N614" s="64">
        <f t="shared" si="154"/>
        <v>0.01</v>
      </c>
      <c r="O614" s="55" t="str">
        <f t="shared" si="154"/>
        <v>% reduction in cost</v>
      </c>
      <c r="P614" s="468" t="str">
        <f>INDEX('Policy Characteristics'!J:J,MATCH($C614,'Policy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4" s="53" t="s">
        <v>278</v>
      </c>
      <c r="R614" s="9" t="s">
        <v>279</v>
      </c>
      <c r="S614" s="433" t="s">
        <v>78</v>
      </c>
      <c r="T614" s="53"/>
    </row>
    <row r="615" spans="1:20" ht="101.5" x14ac:dyDescent="0.35">
      <c r="A615" s="74" t="str">
        <f t="shared" ref="A615:A620" si="155">A$613</f>
        <v>Research and Development</v>
      </c>
      <c r="B615" s="74" t="str">
        <f t="shared" si="153"/>
        <v>Capital Cost Reduction</v>
      </c>
      <c r="C615" s="74" t="str">
        <f t="shared" si="153"/>
        <v>RnD Industry Capital Cost Perc Reduction</v>
      </c>
      <c r="D615" s="9" t="s">
        <v>144</v>
      </c>
      <c r="E615" s="53"/>
      <c r="F615" s="9" t="s">
        <v>370</v>
      </c>
      <c r="G615" s="53"/>
      <c r="H615" s="54">
        <v>102</v>
      </c>
      <c r="I615" s="53" t="s">
        <v>46</v>
      </c>
      <c r="J615" s="74" t="str">
        <f t="shared" si="148"/>
        <v>R&amp;D Capital Cost Reductions</v>
      </c>
      <c r="K615" s="64" t="str">
        <f t="shared" si="154"/>
        <v>RnD industry capital cost reduction</v>
      </c>
      <c r="L615" s="64">
        <f t="shared" si="154"/>
        <v>0</v>
      </c>
      <c r="M615" s="64">
        <f t="shared" si="154"/>
        <v>0.4</v>
      </c>
      <c r="N615" s="64">
        <f t="shared" si="154"/>
        <v>0.01</v>
      </c>
      <c r="O615" s="55" t="str">
        <f t="shared" si="154"/>
        <v>% reduction in cost</v>
      </c>
      <c r="P615" s="468" t="str">
        <f>INDEX('Policy Characteristics'!J:J,MATCH($C615,'Policy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5" s="53" t="s">
        <v>278</v>
      </c>
      <c r="R615" s="9" t="s">
        <v>279</v>
      </c>
      <c r="S615" s="433" t="s">
        <v>78</v>
      </c>
      <c r="T615" s="53"/>
    </row>
    <row r="616" spans="1:20" ht="101.5" x14ac:dyDescent="0.35">
      <c r="A616" s="74" t="str">
        <f t="shared" si="155"/>
        <v>Research and Development</v>
      </c>
      <c r="B616" s="74" t="str">
        <f t="shared" si="153"/>
        <v>Capital Cost Reduction</v>
      </c>
      <c r="C616" s="74" t="str">
        <f t="shared" si="153"/>
        <v>RnD Industry Capital Cost Perc Reduction</v>
      </c>
      <c r="D616" s="9" t="s">
        <v>145</v>
      </c>
      <c r="E616" s="53"/>
      <c r="F616" s="9" t="s">
        <v>371</v>
      </c>
      <c r="G616" s="53"/>
      <c r="H616" s="54">
        <v>103</v>
      </c>
      <c r="I616" s="53" t="s">
        <v>46</v>
      </c>
      <c r="J616" s="74" t="str">
        <f t="shared" si="148"/>
        <v>R&amp;D Capital Cost Reductions</v>
      </c>
      <c r="K616" s="64" t="str">
        <f t="shared" si="154"/>
        <v>RnD industry capital cost reduction</v>
      </c>
      <c r="L616" s="64">
        <f t="shared" si="154"/>
        <v>0</v>
      </c>
      <c r="M616" s="64">
        <f t="shared" si="154"/>
        <v>0.4</v>
      </c>
      <c r="N616" s="64">
        <f t="shared" si="154"/>
        <v>0.01</v>
      </c>
      <c r="O616" s="55" t="str">
        <f t="shared" si="154"/>
        <v>% reduction in cost</v>
      </c>
      <c r="P616" s="468" t="str">
        <f>INDEX('Policy Characteristics'!J:J,MATCH($C616,'Policy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6" s="53" t="s">
        <v>278</v>
      </c>
      <c r="R616" s="9" t="s">
        <v>279</v>
      </c>
      <c r="S616" s="433" t="s">
        <v>78</v>
      </c>
      <c r="T616" s="53"/>
    </row>
    <row r="617" spans="1:20" ht="101.5" x14ac:dyDescent="0.35">
      <c r="A617" s="74" t="str">
        <f t="shared" si="155"/>
        <v>Research and Development</v>
      </c>
      <c r="B617" s="74" t="str">
        <f t="shared" si="153"/>
        <v>Capital Cost Reduction</v>
      </c>
      <c r="C617" s="74" t="str">
        <f t="shared" si="153"/>
        <v>RnD Industry Capital Cost Perc Reduction</v>
      </c>
      <c r="D617" s="9" t="s">
        <v>2609</v>
      </c>
      <c r="E617" s="53"/>
      <c r="F617" s="9" t="s">
        <v>372</v>
      </c>
      <c r="G617" s="53"/>
      <c r="H617" s="54">
        <v>104</v>
      </c>
      <c r="I617" s="53" t="s">
        <v>46</v>
      </c>
      <c r="J617" s="74" t="str">
        <f t="shared" si="148"/>
        <v>R&amp;D Capital Cost Reductions</v>
      </c>
      <c r="K617" s="64" t="str">
        <f t="shared" si="154"/>
        <v>RnD industry capital cost reduction</v>
      </c>
      <c r="L617" s="64">
        <f t="shared" si="154"/>
        <v>0</v>
      </c>
      <c r="M617" s="64">
        <f t="shared" si="154"/>
        <v>0.4</v>
      </c>
      <c r="N617" s="64">
        <f t="shared" si="154"/>
        <v>0.01</v>
      </c>
      <c r="O617" s="55" t="str">
        <f t="shared" si="154"/>
        <v>% reduction in cost</v>
      </c>
      <c r="P617" s="468" t="str">
        <f>INDEX('Policy Characteristics'!J:J,MATCH($C617,'Policy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7" s="53" t="s">
        <v>278</v>
      </c>
      <c r="R617" s="9" t="s">
        <v>279</v>
      </c>
      <c r="S617" s="433" t="s">
        <v>78</v>
      </c>
      <c r="T617" s="53"/>
    </row>
    <row r="618" spans="1:20" ht="101.5" x14ac:dyDescent="0.35">
      <c r="A618" s="74" t="str">
        <f t="shared" si="155"/>
        <v>Research and Development</v>
      </c>
      <c r="B618" s="74" t="str">
        <f t="shared" si="153"/>
        <v>Capital Cost Reduction</v>
      </c>
      <c r="C618" s="74" t="str">
        <f t="shared" si="153"/>
        <v>RnD Industry Capital Cost Perc Reduction</v>
      </c>
      <c r="D618" s="9" t="s">
        <v>146</v>
      </c>
      <c r="E618" s="53"/>
      <c r="F618" s="9" t="s">
        <v>2614</v>
      </c>
      <c r="G618" s="53"/>
      <c r="H618" s="54">
        <v>105</v>
      </c>
      <c r="I618" s="53" t="s">
        <v>46</v>
      </c>
      <c r="J618" s="74" t="str">
        <f t="shared" si="148"/>
        <v>R&amp;D Capital Cost Reductions</v>
      </c>
      <c r="K618" s="64" t="str">
        <f t="shared" si="154"/>
        <v>RnD industry capital cost reduction</v>
      </c>
      <c r="L618" s="64">
        <f t="shared" si="154"/>
        <v>0</v>
      </c>
      <c r="M618" s="64">
        <f t="shared" si="154"/>
        <v>0.4</v>
      </c>
      <c r="N618" s="64">
        <f t="shared" si="154"/>
        <v>0.01</v>
      </c>
      <c r="O618" s="55" t="str">
        <f t="shared" si="154"/>
        <v>% reduction in cost</v>
      </c>
      <c r="P618" s="468" t="str">
        <f>INDEX('Policy Characteristics'!J:J,MATCH($C618,'Policy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8" s="53" t="s">
        <v>278</v>
      </c>
      <c r="R618" s="9" t="s">
        <v>279</v>
      </c>
      <c r="S618" s="433" t="s">
        <v>78</v>
      </c>
      <c r="T618" s="53"/>
    </row>
    <row r="619" spans="1:20" ht="101.5" x14ac:dyDescent="0.35">
      <c r="A619" s="74" t="str">
        <f t="shared" si="155"/>
        <v>Research and Development</v>
      </c>
      <c r="B619" s="74" t="str">
        <f t="shared" si="153"/>
        <v>Capital Cost Reduction</v>
      </c>
      <c r="C619" s="74" t="str">
        <f t="shared" si="153"/>
        <v>RnD Industry Capital Cost Perc Reduction</v>
      </c>
      <c r="D619" s="9" t="s">
        <v>147</v>
      </c>
      <c r="E619" s="53"/>
      <c r="F619" s="9" t="s">
        <v>373</v>
      </c>
      <c r="G619" s="53"/>
      <c r="H619" s="54">
        <v>106</v>
      </c>
      <c r="I619" s="53" t="s">
        <v>46</v>
      </c>
      <c r="J619" s="74" t="str">
        <f t="shared" si="148"/>
        <v>R&amp;D Capital Cost Reductions</v>
      </c>
      <c r="K619" s="64" t="str">
        <f t="shared" si="154"/>
        <v>RnD industry capital cost reduction</v>
      </c>
      <c r="L619" s="64">
        <f t="shared" si="154"/>
        <v>0</v>
      </c>
      <c r="M619" s="64">
        <f t="shared" si="154"/>
        <v>0.4</v>
      </c>
      <c r="N619" s="64">
        <f t="shared" si="154"/>
        <v>0.01</v>
      </c>
      <c r="O619" s="55" t="str">
        <f t="shared" si="154"/>
        <v>% reduction in cost</v>
      </c>
      <c r="P619" s="468" t="str">
        <f>INDEX('Policy Characteristics'!J:J,MATCH($C619,'Policy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9" s="53" t="s">
        <v>278</v>
      </c>
      <c r="R619" s="9" t="s">
        <v>279</v>
      </c>
      <c r="S619" s="433" t="s">
        <v>78</v>
      </c>
      <c r="T619" s="53"/>
    </row>
    <row r="620" spans="1:20" ht="101.5" x14ac:dyDescent="0.35">
      <c r="A620" s="74" t="str">
        <f t="shared" si="155"/>
        <v>Research and Development</v>
      </c>
      <c r="B620" s="74" t="str">
        <f t="shared" si="153"/>
        <v>Capital Cost Reduction</v>
      </c>
      <c r="C620" s="74" t="str">
        <f t="shared" si="153"/>
        <v>RnD Industry Capital Cost Perc Reduction</v>
      </c>
      <c r="D620" s="9" t="s">
        <v>148</v>
      </c>
      <c r="E620" s="53"/>
      <c r="F620" s="9" t="s">
        <v>374</v>
      </c>
      <c r="G620" s="53"/>
      <c r="H620" s="54">
        <v>107</v>
      </c>
      <c r="I620" s="53" t="s">
        <v>46</v>
      </c>
      <c r="J620" s="74" t="str">
        <f t="shared" si="148"/>
        <v>R&amp;D Capital Cost Reductions</v>
      </c>
      <c r="K620" s="64" t="str">
        <f t="shared" si="154"/>
        <v>RnD industry capital cost reduction</v>
      </c>
      <c r="L620" s="64">
        <f t="shared" si="154"/>
        <v>0</v>
      </c>
      <c r="M620" s="64">
        <f t="shared" si="154"/>
        <v>0.4</v>
      </c>
      <c r="N620" s="64">
        <f t="shared" si="154"/>
        <v>0.01</v>
      </c>
      <c r="O620" s="55" t="str">
        <f t="shared" si="154"/>
        <v>% reduction in cost</v>
      </c>
      <c r="P620" s="468" t="str">
        <f>INDEX('Policy Characteristics'!J:J,MATCH($C620,'Policy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0" s="53" t="s">
        <v>278</v>
      </c>
      <c r="R620" s="9" t="s">
        <v>279</v>
      </c>
      <c r="S620" s="433" t="s">
        <v>78</v>
      </c>
      <c r="T620" s="53"/>
    </row>
    <row r="621" spans="1:20" ht="101.5" x14ac:dyDescent="0.35">
      <c r="A621" s="343" t="s">
        <v>2895</v>
      </c>
      <c r="B621" s="74" t="str">
        <f t="shared" si="153"/>
        <v>Capital Cost Reduction</v>
      </c>
      <c r="C621" s="344" t="s">
        <v>327</v>
      </c>
      <c r="D621" s="53" t="s">
        <v>2367</v>
      </c>
      <c r="E621" s="53"/>
      <c r="F621" s="53" t="s">
        <v>533</v>
      </c>
      <c r="G621" s="53"/>
      <c r="H621" s="54">
        <v>108</v>
      </c>
      <c r="I621" s="53" t="s">
        <v>46</v>
      </c>
      <c r="J621" s="74" t="str">
        <f t="shared" si="148"/>
        <v>R&amp;D Capital Cost Reductions</v>
      </c>
      <c r="K621" s="76" t="s">
        <v>2393</v>
      </c>
      <c r="L621" s="60">
        <v>0</v>
      </c>
      <c r="M621" s="60">
        <v>0.4</v>
      </c>
      <c r="N621" s="59">
        <v>0.01</v>
      </c>
      <c r="O621" s="53" t="s">
        <v>34</v>
      </c>
      <c r="P621" s="468" t="str">
        <f>INDEX('Policy Characteristics'!J:J,MATCH($C621,'Policy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1" s="53" t="s">
        <v>278</v>
      </c>
      <c r="R621" s="9" t="s">
        <v>279</v>
      </c>
      <c r="S621" s="433" t="s">
        <v>78</v>
      </c>
      <c r="T621" s="53"/>
    </row>
    <row r="622" spans="1:20" ht="101.5" x14ac:dyDescent="0.35">
      <c r="A622" s="74" t="str">
        <f t="shared" ref="A622:A627" si="156">A$621</f>
        <v>Research and Development</v>
      </c>
      <c r="B622" s="74" t="str">
        <f t="shared" ref="B622:C627" si="157">B$621</f>
        <v>Capital Cost Reduction</v>
      </c>
      <c r="C622" s="74" t="str">
        <f t="shared" si="157"/>
        <v>RnD Transportation Capital Cost Perc Reduction</v>
      </c>
      <c r="D622" s="53" t="s">
        <v>2368</v>
      </c>
      <c r="E622" s="53"/>
      <c r="F622" s="53" t="s">
        <v>534</v>
      </c>
      <c r="G622" s="53"/>
      <c r="H622" s="54">
        <v>109</v>
      </c>
      <c r="I622" s="53" t="s">
        <v>46</v>
      </c>
      <c r="J622" s="74" t="str">
        <f t="shared" si="148"/>
        <v>R&amp;D Capital Cost Reductions</v>
      </c>
      <c r="K622" s="64" t="str">
        <f t="shared" ref="K622:O627" si="158">K$621</f>
        <v>RnD transportation capital cost reduction</v>
      </c>
      <c r="L622" s="64">
        <f t="shared" si="158"/>
        <v>0</v>
      </c>
      <c r="M622" s="64">
        <f t="shared" si="158"/>
        <v>0.4</v>
      </c>
      <c r="N622" s="64">
        <f t="shared" si="158"/>
        <v>0.01</v>
      </c>
      <c r="O622" s="55" t="str">
        <f t="shared" si="158"/>
        <v>% reduction in cost</v>
      </c>
      <c r="P622" s="468" t="str">
        <f>INDEX('Policy Characteristics'!J:J,MATCH($C622,'Policy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2" s="53" t="s">
        <v>278</v>
      </c>
      <c r="R622" s="9" t="s">
        <v>279</v>
      </c>
      <c r="S622" s="433" t="s">
        <v>78</v>
      </c>
      <c r="T622" s="53"/>
    </row>
    <row r="623" spans="1:20" ht="101.5" x14ac:dyDescent="0.35">
      <c r="A623" s="74" t="str">
        <f t="shared" si="156"/>
        <v>Research and Development</v>
      </c>
      <c r="B623" s="74" t="str">
        <f t="shared" si="157"/>
        <v>Capital Cost Reduction</v>
      </c>
      <c r="C623" s="74" t="str">
        <f t="shared" si="157"/>
        <v>RnD Transportation Capital Cost Perc Reduction</v>
      </c>
      <c r="D623" s="53" t="s">
        <v>2369</v>
      </c>
      <c r="E623" s="53"/>
      <c r="F623" s="53" t="s">
        <v>535</v>
      </c>
      <c r="G623" s="53"/>
      <c r="H623" s="54">
        <v>110</v>
      </c>
      <c r="I623" s="53" t="s">
        <v>46</v>
      </c>
      <c r="J623" s="74" t="str">
        <f t="shared" si="148"/>
        <v>R&amp;D Capital Cost Reductions</v>
      </c>
      <c r="K623" s="64" t="str">
        <f t="shared" si="158"/>
        <v>RnD transportation capital cost reduction</v>
      </c>
      <c r="L623" s="64">
        <f t="shared" si="158"/>
        <v>0</v>
      </c>
      <c r="M623" s="64">
        <f t="shared" si="158"/>
        <v>0.4</v>
      </c>
      <c r="N623" s="64">
        <f t="shared" si="158"/>
        <v>0.01</v>
      </c>
      <c r="O623" s="55" t="str">
        <f t="shared" si="158"/>
        <v>% reduction in cost</v>
      </c>
      <c r="P623" s="468" t="str">
        <f>INDEX('Policy Characteristics'!J:J,MATCH($C623,'Policy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3" s="53" t="s">
        <v>278</v>
      </c>
      <c r="R623" s="9" t="s">
        <v>279</v>
      </c>
      <c r="S623" s="433" t="s">
        <v>78</v>
      </c>
      <c r="T623" s="53"/>
    </row>
    <row r="624" spans="1:20" ht="101.5" x14ac:dyDescent="0.35">
      <c r="A624" s="74" t="str">
        <f t="shared" si="156"/>
        <v>Research and Development</v>
      </c>
      <c r="B624" s="74" t="str">
        <f t="shared" si="157"/>
        <v>Capital Cost Reduction</v>
      </c>
      <c r="C624" s="74" t="str">
        <f t="shared" si="157"/>
        <v>RnD Transportation Capital Cost Perc Reduction</v>
      </c>
      <c r="D624" s="53" t="s">
        <v>2370</v>
      </c>
      <c r="E624" s="53"/>
      <c r="F624" s="53" t="s">
        <v>536</v>
      </c>
      <c r="G624" s="53"/>
      <c r="H624" s="54">
        <v>111</v>
      </c>
      <c r="I624" s="53" t="s">
        <v>46</v>
      </c>
      <c r="J624" s="74" t="str">
        <f t="shared" si="148"/>
        <v>R&amp;D Capital Cost Reductions</v>
      </c>
      <c r="K624" s="64" t="str">
        <f t="shared" si="158"/>
        <v>RnD transportation capital cost reduction</v>
      </c>
      <c r="L624" s="64">
        <f t="shared" si="158"/>
        <v>0</v>
      </c>
      <c r="M624" s="64">
        <f t="shared" si="158"/>
        <v>0.4</v>
      </c>
      <c r="N624" s="64">
        <f t="shared" si="158"/>
        <v>0.01</v>
      </c>
      <c r="O624" s="55" t="str">
        <f t="shared" si="158"/>
        <v>% reduction in cost</v>
      </c>
      <c r="P624" s="468" t="str">
        <f>INDEX('Policy Characteristics'!J:J,MATCH($C624,'Policy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4" s="53" t="s">
        <v>278</v>
      </c>
      <c r="R624" s="9" t="s">
        <v>279</v>
      </c>
      <c r="S624" s="433" t="s">
        <v>78</v>
      </c>
      <c r="T624" s="53"/>
    </row>
    <row r="625" spans="1:20" ht="101.5" x14ac:dyDescent="0.35">
      <c r="A625" s="74" t="str">
        <f t="shared" si="156"/>
        <v>Research and Development</v>
      </c>
      <c r="B625" s="74" t="str">
        <f t="shared" si="157"/>
        <v>Capital Cost Reduction</v>
      </c>
      <c r="C625" s="74" t="str">
        <f t="shared" si="157"/>
        <v>RnD Transportation Capital Cost Perc Reduction</v>
      </c>
      <c r="D625" s="53" t="s">
        <v>2371</v>
      </c>
      <c r="E625" s="53"/>
      <c r="F625" s="53" t="s">
        <v>537</v>
      </c>
      <c r="G625" s="53"/>
      <c r="H625" s="54">
        <v>112</v>
      </c>
      <c r="I625" s="53" t="s">
        <v>46</v>
      </c>
      <c r="J625" s="74" t="str">
        <f t="shared" si="148"/>
        <v>R&amp;D Capital Cost Reductions</v>
      </c>
      <c r="K625" s="64" t="str">
        <f t="shared" si="158"/>
        <v>RnD transportation capital cost reduction</v>
      </c>
      <c r="L625" s="64">
        <f t="shared" si="158"/>
        <v>0</v>
      </c>
      <c r="M625" s="64">
        <f t="shared" si="158"/>
        <v>0.4</v>
      </c>
      <c r="N625" s="64">
        <f t="shared" si="158"/>
        <v>0.01</v>
      </c>
      <c r="O625" s="55" t="str">
        <f t="shared" si="158"/>
        <v>% reduction in cost</v>
      </c>
      <c r="P625" s="468" t="str">
        <f>INDEX('Policy Characteristics'!J:J,MATCH($C625,'Policy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5" s="53" t="s">
        <v>278</v>
      </c>
      <c r="R625" s="9" t="s">
        <v>279</v>
      </c>
      <c r="S625" s="433" t="s">
        <v>78</v>
      </c>
      <c r="T625" s="53"/>
    </row>
    <row r="626" spans="1:20" ht="101.5" x14ac:dyDescent="0.35">
      <c r="A626" s="74" t="str">
        <f t="shared" si="156"/>
        <v>Research and Development</v>
      </c>
      <c r="B626" s="74" t="str">
        <f t="shared" si="157"/>
        <v>Capital Cost Reduction</v>
      </c>
      <c r="C626" s="74" t="str">
        <f t="shared" si="157"/>
        <v>RnD Transportation Capital Cost Perc Reduction</v>
      </c>
      <c r="D626" s="53" t="s">
        <v>2722</v>
      </c>
      <c r="E626" s="53"/>
      <c r="F626" s="53" t="s">
        <v>3053</v>
      </c>
      <c r="G626" s="53"/>
      <c r="H626" s="54">
        <v>113</v>
      </c>
      <c r="I626" s="53" t="s">
        <v>46</v>
      </c>
      <c r="J626" s="74" t="str">
        <f t="shared" si="148"/>
        <v>R&amp;D Capital Cost Reductions</v>
      </c>
      <c r="K626" s="64" t="str">
        <f t="shared" si="158"/>
        <v>RnD transportation capital cost reduction</v>
      </c>
      <c r="L626" s="64">
        <f t="shared" si="158"/>
        <v>0</v>
      </c>
      <c r="M626" s="64">
        <f t="shared" si="158"/>
        <v>0.4</v>
      </c>
      <c r="N626" s="64">
        <f t="shared" si="158"/>
        <v>0.01</v>
      </c>
      <c r="O626" s="55" t="str">
        <f t="shared" si="158"/>
        <v>% reduction in cost</v>
      </c>
      <c r="P626" s="468" t="str">
        <f>INDEX('Policy Characteristics'!J:J,MATCH($C626,'Policy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6" s="53" t="s">
        <v>278</v>
      </c>
      <c r="R626" s="9" t="s">
        <v>279</v>
      </c>
      <c r="S626" s="433" t="s">
        <v>78</v>
      </c>
      <c r="T626" s="53"/>
    </row>
    <row r="627" spans="1:20" ht="101.5" x14ac:dyDescent="0.35">
      <c r="A627" s="74" t="str">
        <f t="shared" si="156"/>
        <v>Research and Development</v>
      </c>
      <c r="B627" s="74" t="str">
        <f t="shared" si="157"/>
        <v>Capital Cost Reduction</v>
      </c>
      <c r="C627" s="74" t="str">
        <f t="shared" si="157"/>
        <v>RnD Transportation Capital Cost Perc Reduction</v>
      </c>
      <c r="D627" s="53" t="s">
        <v>2721</v>
      </c>
      <c r="E627" s="53"/>
      <c r="F627" s="53" t="s">
        <v>3054</v>
      </c>
      <c r="G627" s="53"/>
      <c r="H627" s="54">
        <v>523</v>
      </c>
      <c r="I627" s="53" t="s">
        <v>46</v>
      </c>
      <c r="J627" s="74" t="str">
        <f t="shared" si="148"/>
        <v>R&amp;D Capital Cost Reductions</v>
      </c>
      <c r="K627" s="64" t="str">
        <f t="shared" si="158"/>
        <v>RnD transportation capital cost reduction</v>
      </c>
      <c r="L627" s="64">
        <f t="shared" si="158"/>
        <v>0</v>
      </c>
      <c r="M627" s="64">
        <f t="shared" si="158"/>
        <v>0.4</v>
      </c>
      <c r="N627" s="64">
        <f t="shared" si="158"/>
        <v>0.01</v>
      </c>
      <c r="O627" s="55" t="str">
        <f t="shared" si="158"/>
        <v>% reduction in cost</v>
      </c>
      <c r="P627" s="468" t="str">
        <f>INDEX('Policy Characteristics'!J:J,MATCH($C627,'Policy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7" s="53" t="s">
        <v>278</v>
      </c>
      <c r="R627" s="9" t="s">
        <v>279</v>
      </c>
      <c r="S627" s="433" t="s">
        <v>78</v>
      </c>
      <c r="T627" s="53"/>
    </row>
    <row r="628" spans="1:20" s="2" customFormat="1" ht="130.5" x14ac:dyDescent="0.35">
      <c r="A628" s="344" t="s">
        <v>2895</v>
      </c>
      <c r="B628" s="344" t="s">
        <v>3063</v>
      </c>
      <c r="C628" s="344" t="s">
        <v>3064</v>
      </c>
      <c r="D628" s="9"/>
      <c r="E628" s="9"/>
      <c r="F628" s="9"/>
      <c r="G628" s="9"/>
      <c r="H628" s="56">
        <v>525</v>
      </c>
      <c r="I628" s="9" t="s">
        <v>46</v>
      </c>
      <c r="J628" s="344" t="s">
        <v>3063</v>
      </c>
      <c r="K628" s="62" t="s">
        <v>3069</v>
      </c>
      <c r="L628" s="60">
        <v>0</v>
      </c>
      <c r="M628" s="60">
        <v>1</v>
      </c>
      <c r="N628" s="59">
        <v>0.01</v>
      </c>
      <c r="O628" s="53" t="s">
        <v>36</v>
      </c>
      <c r="P628" s="468" t="str">
        <f>INDEX('Policy Characteristics'!J:J,MATCH($C628,'Policy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28" s="9" t="s">
        <v>3073</v>
      </c>
      <c r="R628" s="9" t="s">
        <v>3072</v>
      </c>
      <c r="S628" s="438" t="s">
        <v>3070</v>
      </c>
      <c r="T628" s="9"/>
    </row>
    <row r="629" spans="1:20" ht="101.5" x14ac:dyDescent="0.35">
      <c r="A629" s="343" t="s">
        <v>2895</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468" t="str">
        <f>INDEX('Policy Characteristics'!J:J,MATCH($C629,'Policy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9" s="53" t="s">
        <v>278</v>
      </c>
      <c r="R629" s="9" t="s">
        <v>279</v>
      </c>
      <c r="S629" s="433" t="s">
        <v>78</v>
      </c>
      <c r="T629" s="53"/>
    </row>
    <row r="630" spans="1:20" ht="101.5" x14ac:dyDescent="0.35">
      <c r="A630" s="74" t="str">
        <f>A$629</f>
        <v>Research and Development</v>
      </c>
      <c r="B630" s="74" t="str">
        <f t="shared" ref="B630:C636" si="159">B$629</f>
        <v>Fuel Use Reduction</v>
      </c>
      <c r="C630" s="74" t="str">
        <f t="shared" si="159"/>
        <v>RnD Building Fuel Use Perc Reduction</v>
      </c>
      <c r="D630" s="53" t="s">
        <v>123</v>
      </c>
      <c r="E630" s="53"/>
      <c r="F630" s="53" t="s">
        <v>358</v>
      </c>
      <c r="G630" s="53"/>
      <c r="H630" s="54">
        <v>115</v>
      </c>
      <c r="I630" s="53" t="s">
        <v>46</v>
      </c>
      <c r="J630" s="74" t="str">
        <f t="shared" ref="J630:J661" si="160">J$629</f>
        <v>R&amp;D Fuel Use Reductions</v>
      </c>
      <c r="K630" s="64" t="str">
        <f t="shared" ref="K630:O634" si="161">K$629</f>
        <v>RnD building fuel use reduction</v>
      </c>
      <c r="L630" s="64">
        <f t="shared" si="161"/>
        <v>0</v>
      </c>
      <c r="M630" s="64">
        <f t="shared" si="161"/>
        <v>0.4</v>
      </c>
      <c r="N630" s="64">
        <f t="shared" si="161"/>
        <v>0.01</v>
      </c>
      <c r="O630" s="55" t="str">
        <f t="shared" si="161"/>
        <v>% reduction in fuel use</v>
      </c>
      <c r="P630" s="468" t="str">
        <f>INDEX('Policy Characteristics'!J:J,MATCH($C630,'Policy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0" s="53" t="s">
        <v>278</v>
      </c>
      <c r="R630" s="9" t="s">
        <v>279</v>
      </c>
      <c r="S630" s="433" t="s">
        <v>78</v>
      </c>
      <c r="T630" s="53"/>
    </row>
    <row r="631" spans="1:20" ht="101.5" x14ac:dyDescent="0.35">
      <c r="A631" s="74" t="str">
        <f>A$629</f>
        <v>Research and Development</v>
      </c>
      <c r="B631" s="74" t="str">
        <f t="shared" si="159"/>
        <v>Fuel Use Reduction</v>
      </c>
      <c r="C631" s="74" t="str">
        <f t="shared" si="159"/>
        <v>RnD Building Fuel Use Perc Reduction</v>
      </c>
      <c r="D631" s="53" t="s">
        <v>124</v>
      </c>
      <c r="E631" s="53"/>
      <c r="F631" s="53" t="s">
        <v>359</v>
      </c>
      <c r="G631" s="53"/>
      <c r="H631" s="54">
        <v>750</v>
      </c>
      <c r="I631" s="53" t="s">
        <v>47</v>
      </c>
      <c r="J631" s="74" t="str">
        <f t="shared" si="160"/>
        <v>R&amp;D Fuel Use Reductions</v>
      </c>
      <c r="K631" s="64" t="str">
        <f t="shared" si="161"/>
        <v>RnD building fuel use reduction</v>
      </c>
      <c r="L631" s="64"/>
      <c r="M631" s="64"/>
      <c r="N631" s="64"/>
      <c r="O631" s="55"/>
      <c r="P631" s="468" t="str">
        <f>INDEX('Policy Characteristics'!J:J,MATCH($C631,'Policy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1" s="53"/>
      <c r="R631" s="9"/>
      <c r="S631" s="433"/>
      <c r="T631" s="53"/>
    </row>
    <row r="632" spans="1:20" ht="101.5" x14ac:dyDescent="0.35">
      <c r="A632" s="74" t="str">
        <f>A$629</f>
        <v>Research and Development</v>
      </c>
      <c r="B632" s="74" t="str">
        <f t="shared" si="159"/>
        <v>Fuel Use Reduction</v>
      </c>
      <c r="C632" s="74" t="str">
        <f t="shared" si="159"/>
        <v>RnD Building Fuel Use Perc Reduction</v>
      </c>
      <c r="D632" s="53" t="s">
        <v>125</v>
      </c>
      <c r="E632" s="53"/>
      <c r="F632" s="53" t="s">
        <v>360</v>
      </c>
      <c r="G632" s="53"/>
      <c r="H632" s="54">
        <v>117</v>
      </c>
      <c r="I632" s="53" t="s">
        <v>46</v>
      </c>
      <c r="J632" s="74" t="str">
        <f t="shared" si="160"/>
        <v>R&amp;D Fuel Use Reductions</v>
      </c>
      <c r="K632" s="64" t="str">
        <f t="shared" si="161"/>
        <v>RnD building fuel use reduction</v>
      </c>
      <c r="L632" s="64">
        <f t="shared" si="161"/>
        <v>0</v>
      </c>
      <c r="M632" s="64">
        <f t="shared" si="161"/>
        <v>0.4</v>
      </c>
      <c r="N632" s="64">
        <f t="shared" si="161"/>
        <v>0.01</v>
      </c>
      <c r="O632" s="55" t="str">
        <f t="shared" si="161"/>
        <v>% reduction in fuel use</v>
      </c>
      <c r="P632" s="468" t="str">
        <f>INDEX('Policy Characteristics'!J:J,MATCH($C632,'Policy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2" s="53" t="s">
        <v>278</v>
      </c>
      <c r="R632" s="9" t="s">
        <v>279</v>
      </c>
      <c r="S632" s="433" t="s">
        <v>78</v>
      </c>
      <c r="T632" s="53"/>
    </row>
    <row r="633" spans="1:20" ht="101.5" x14ac:dyDescent="0.35">
      <c r="A633" s="74" t="str">
        <f>A$629</f>
        <v>Research and Development</v>
      </c>
      <c r="B633" s="74" t="str">
        <f t="shared" si="159"/>
        <v>Fuel Use Reduction</v>
      </c>
      <c r="C633" s="74" t="str">
        <f t="shared" si="159"/>
        <v>RnD Building Fuel Use Perc Reduction</v>
      </c>
      <c r="D633" s="53" t="s">
        <v>126</v>
      </c>
      <c r="E633" s="53"/>
      <c r="F633" s="53" t="s">
        <v>361</v>
      </c>
      <c r="G633" s="53"/>
      <c r="H633" s="54">
        <v>118</v>
      </c>
      <c r="I633" s="53" t="s">
        <v>46</v>
      </c>
      <c r="J633" s="74" t="str">
        <f t="shared" si="160"/>
        <v>R&amp;D Fuel Use Reductions</v>
      </c>
      <c r="K633" s="64" t="str">
        <f t="shared" si="161"/>
        <v>RnD building fuel use reduction</v>
      </c>
      <c r="L633" s="64">
        <f t="shared" si="161"/>
        <v>0</v>
      </c>
      <c r="M633" s="64">
        <f t="shared" si="161"/>
        <v>0.4</v>
      </c>
      <c r="N633" s="64">
        <f t="shared" si="161"/>
        <v>0.01</v>
      </c>
      <c r="O633" s="55" t="str">
        <f t="shared" si="161"/>
        <v>% reduction in fuel use</v>
      </c>
      <c r="P633" s="468" t="str">
        <f>INDEX('Policy Characteristics'!J:J,MATCH($C633,'Policy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3" s="53" t="s">
        <v>278</v>
      </c>
      <c r="R633" s="9" t="s">
        <v>279</v>
      </c>
      <c r="S633" s="433" t="s">
        <v>78</v>
      </c>
      <c r="T633" s="53"/>
    </row>
    <row r="634" spans="1:20" ht="101.5" x14ac:dyDescent="0.35">
      <c r="A634" s="74" t="str">
        <f>A$629</f>
        <v>Research and Development</v>
      </c>
      <c r="B634" s="74" t="str">
        <f t="shared" si="159"/>
        <v>Fuel Use Reduction</v>
      </c>
      <c r="C634" s="74" t="str">
        <f t="shared" si="159"/>
        <v>RnD Building Fuel Use Perc Reduction</v>
      </c>
      <c r="D634" s="53" t="s">
        <v>127</v>
      </c>
      <c r="E634" s="53"/>
      <c r="F634" s="53" t="s">
        <v>362</v>
      </c>
      <c r="G634" s="53"/>
      <c r="H634" s="54">
        <v>119</v>
      </c>
      <c r="I634" s="53" t="s">
        <v>46</v>
      </c>
      <c r="J634" s="74" t="str">
        <f t="shared" si="160"/>
        <v>R&amp;D Fuel Use Reductions</v>
      </c>
      <c r="K634" s="64" t="str">
        <f t="shared" si="161"/>
        <v>RnD building fuel use reduction</v>
      </c>
      <c r="L634" s="64">
        <f t="shared" si="161"/>
        <v>0</v>
      </c>
      <c r="M634" s="64">
        <f t="shared" si="161"/>
        <v>0.4</v>
      </c>
      <c r="N634" s="64">
        <f t="shared" si="161"/>
        <v>0.01</v>
      </c>
      <c r="O634" s="55" t="str">
        <f t="shared" si="161"/>
        <v>% reduction in fuel use</v>
      </c>
      <c r="P634" s="468" t="str">
        <f>INDEX('Policy Characteristics'!J:J,MATCH($C634,'Policy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4" s="53" t="s">
        <v>278</v>
      </c>
      <c r="R634" s="9" t="s">
        <v>279</v>
      </c>
      <c r="S634" s="433" t="s">
        <v>78</v>
      </c>
      <c r="T634" s="53"/>
    </row>
    <row r="635" spans="1:20" ht="101.5" x14ac:dyDescent="0.35">
      <c r="A635" s="343" t="s">
        <v>2895</v>
      </c>
      <c r="B635" s="74" t="str">
        <f t="shared" si="159"/>
        <v>Fuel Use Reduction</v>
      </c>
      <c r="C635" s="343" t="s">
        <v>329</v>
      </c>
      <c r="D635" s="53"/>
      <c r="E635" s="53"/>
      <c r="F635" s="53" t="s">
        <v>29</v>
      </c>
      <c r="G635" s="53"/>
      <c r="H635" s="54">
        <v>120</v>
      </c>
      <c r="I635" s="53" t="s">
        <v>46</v>
      </c>
      <c r="J635" s="74" t="str">
        <f t="shared" si="160"/>
        <v>R&amp;D Fuel Use Reductions</v>
      </c>
      <c r="K635" s="76" t="s">
        <v>2391</v>
      </c>
      <c r="L635" s="60">
        <v>0</v>
      </c>
      <c r="M635" s="60">
        <v>0.4</v>
      </c>
      <c r="N635" s="59">
        <v>0.01</v>
      </c>
      <c r="O635" s="53" t="s">
        <v>35</v>
      </c>
      <c r="P635" s="468" t="str">
        <f>INDEX('Policy Characteristics'!J:J,MATCH($C635,'Policy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5" s="53" t="s">
        <v>278</v>
      </c>
      <c r="R635" s="9" t="s">
        <v>279</v>
      </c>
      <c r="S635" s="433" t="s">
        <v>78</v>
      </c>
      <c r="T635" s="53"/>
    </row>
    <row r="636" spans="1:20" ht="101.5" x14ac:dyDescent="0.35">
      <c r="A636" s="343" t="s">
        <v>2895</v>
      </c>
      <c r="B636" s="74" t="str">
        <f t="shared" si="159"/>
        <v>Fuel Use Reduction</v>
      </c>
      <c r="C636" s="343" t="s">
        <v>330</v>
      </c>
      <c r="D636" s="53" t="s">
        <v>502</v>
      </c>
      <c r="E636" s="53"/>
      <c r="F636" s="9" t="s">
        <v>505</v>
      </c>
      <c r="G636" s="53"/>
      <c r="H636" s="54">
        <v>121</v>
      </c>
      <c r="I636" s="53" t="s">
        <v>46</v>
      </c>
      <c r="J636" s="74" t="str">
        <f t="shared" si="160"/>
        <v>R&amp;D Fuel Use Reductions</v>
      </c>
      <c r="K636" s="76" t="s">
        <v>2390</v>
      </c>
      <c r="L636" s="60">
        <v>0</v>
      </c>
      <c r="M636" s="60">
        <v>0.4</v>
      </c>
      <c r="N636" s="59">
        <v>0.01</v>
      </c>
      <c r="O636" s="53" t="s">
        <v>35</v>
      </c>
      <c r="P636" s="468" t="str">
        <f>INDEX('Policy Characteristics'!J:J,MATCH($C636,'Policy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6" s="53" t="s">
        <v>278</v>
      </c>
      <c r="R636" s="9" t="s">
        <v>279</v>
      </c>
      <c r="S636" s="433" t="s">
        <v>78</v>
      </c>
      <c r="T636" s="53"/>
    </row>
    <row r="637" spans="1:20" ht="101.5" x14ac:dyDescent="0.35">
      <c r="A637" s="74" t="str">
        <f>A$636</f>
        <v>Research and Development</v>
      </c>
      <c r="B637" s="74" t="str">
        <f t="shared" ref="B637:C647" si="162">B$636</f>
        <v>Fuel Use Reduction</v>
      </c>
      <c r="C637" s="74" t="str">
        <f t="shared" si="162"/>
        <v>RnD Electricity Fuel Use Perc Reduction</v>
      </c>
      <c r="D637" s="9" t="s">
        <v>344</v>
      </c>
      <c r="E637" s="55"/>
      <c r="F637" s="9" t="s">
        <v>2379</v>
      </c>
      <c r="G637" s="53"/>
      <c r="H637" s="54">
        <v>122</v>
      </c>
      <c r="I637" s="53" t="s">
        <v>46</v>
      </c>
      <c r="J637" s="74" t="str">
        <f t="shared" si="160"/>
        <v>R&amp;D Fuel Use Reductions</v>
      </c>
      <c r="K637" s="64" t="str">
        <f t="shared" ref="K637:O642" si="163">K$636</f>
        <v>RnD electricity fuel use reduction</v>
      </c>
      <c r="L637" s="64">
        <f t="shared" si="163"/>
        <v>0</v>
      </c>
      <c r="M637" s="64">
        <f t="shared" si="163"/>
        <v>0.4</v>
      </c>
      <c r="N637" s="64">
        <f t="shared" si="163"/>
        <v>0.01</v>
      </c>
      <c r="O637" s="55" t="str">
        <f t="shared" si="163"/>
        <v>% reduction in fuel use</v>
      </c>
      <c r="P637" s="468" t="str">
        <f>INDEX('Policy Characteristics'!J:J,MATCH($C637,'Policy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7" s="53" t="s">
        <v>278</v>
      </c>
      <c r="R637" s="9" t="s">
        <v>279</v>
      </c>
      <c r="S637" s="433" t="s">
        <v>78</v>
      </c>
      <c r="T637" s="53"/>
    </row>
    <row r="638" spans="1:20" ht="101.5" x14ac:dyDescent="0.35">
      <c r="A638" s="74" t="str">
        <f t="shared" ref="A638:C646" si="164">A$636</f>
        <v>Research and Development</v>
      </c>
      <c r="B638" s="74" t="str">
        <f t="shared" si="162"/>
        <v>Fuel Use Reduction</v>
      </c>
      <c r="C638" s="74" t="str">
        <f t="shared" si="162"/>
        <v>RnD Electricity Fuel Use Perc Reduction</v>
      </c>
      <c r="D638" s="9" t="s">
        <v>81</v>
      </c>
      <c r="E638" s="55"/>
      <c r="F638" s="9" t="s">
        <v>363</v>
      </c>
      <c r="G638" s="53"/>
      <c r="H638" s="54">
        <v>123</v>
      </c>
      <c r="I638" s="53" t="s">
        <v>46</v>
      </c>
      <c r="J638" s="74" t="str">
        <f t="shared" si="160"/>
        <v>R&amp;D Fuel Use Reductions</v>
      </c>
      <c r="K638" s="64" t="str">
        <f t="shared" si="163"/>
        <v>RnD electricity fuel use reduction</v>
      </c>
      <c r="L638" s="64">
        <f t="shared" si="163"/>
        <v>0</v>
      </c>
      <c r="M638" s="64">
        <f t="shared" si="163"/>
        <v>0.4</v>
      </c>
      <c r="N638" s="64">
        <f t="shared" si="163"/>
        <v>0.01</v>
      </c>
      <c r="O638" s="55" t="str">
        <f t="shared" si="163"/>
        <v>% reduction in fuel use</v>
      </c>
      <c r="P638" s="468" t="str">
        <f>INDEX('Policy Characteristics'!J:J,MATCH($C638,'Policy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8" s="53" t="s">
        <v>278</v>
      </c>
      <c r="R638" s="9" t="s">
        <v>279</v>
      </c>
      <c r="S638" s="433" t="s">
        <v>78</v>
      </c>
      <c r="T638" s="53"/>
    </row>
    <row r="639" spans="1:20" ht="101.5" x14ac:dyDescent="0.35">
      <c r="A639" s="74" t="str">
        <f t="shared" si="164"/>
        <v>Research and Development</v>
      </c>
      <c r="B639" s="74" t="str">
        <f t="shared" si="162"/>
        <v>Fuel Use Reduction</v>
      </c>
      <c r="C639" s="74" t="str">
        <f t="shared" si="162"/>
        <v>RnD Electricity Fuel Use Perc Reduction</v>
      </c>
      <c r="D639" s="9" t="s">
        <v>82</v>
      </c>
      <c r="E639" s="55"/>
      <c r="F639" s="9" t="s">
        <v>364</v>
      </c>
      <c r="G639" s="53"/>
      <c r="H639" s="54">
        <v>751</v>
      </c>
      <c r="I639" s="53" t="s">
        <v>47</v>
      </c>
      <c r="J639" s="74" t="str">
        <f t="shared" si="160"/>
        <v>R&amp;D Fuel Use Reductions</v>
      </c>
      <c r="K639" s="64" t="str">
        <f t="shared" si="163"/>
        <v>RnD electricity fuel use reduction</v>
      </c>
      <c r="L639" s="64"/>
      <c r="M639" s="64"/>
      <c r="N639" s="64"/>
      <c r="O639" s="55"/>
      <c r="P639" s="468" t="str">
        <f>INDEX('Policy Characteristics'!J:J,MATCH($C639,'Policy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9" s="53"/>
      <c r="R639" s="9"/>
      <c r="S639" s="433"/>
      <c r="T639" s="53"/>
    </row>
    <row r="640" spans="1:20" ht="101.5" x14ac:dyDescent="0.35">
      <c r="A640" s="74" t="str">
        <f t="shared" si="164"/>
        <v>Research and Development</v>
      </c>
      <c r="B640" s="74" t="str">
        <f t="shared" si="162"/>
        <v>Fuel Use Reduction</v>
      </c>
      <c r="C640" s="74" t="str">
        <f t="shared" si="162"/>
        <v>RnD Electricity Fuel Use Perc Reduction</v>
      </c>
      <c r="D640" s="9" t="s">
        <v>503</v>
      </c>
      <c r="E640" s="55"/>
      <c r="F640" s="9" t="s">
        <v>507</v>
      </c>
      <c r="G640" s="53"/>
      <c r="H640" s="54">
        <v>752</v>
      </c>
      <c r="I640" s="53" t="s">
        <v>47</v>
      </c>
      <c r="J640" s="74" t="str">
        <f t="shared" si="160"/>
        <v>R&amp;D Fuel Use Reductions</v>
      </c>
      <c r="K640" s="64" t="str">
        <f t="shared" si="163"/>
        <v>RnD electricity fuel use reduction</v>
      </c>
      <c r="L640" s="64"/>
      <c r="M640" s="64"/>
      <c r="N640" s="64"/>
      <c r="O640" s="55"/>
      <c r="P640" s="468" t="str">
        <f>INDEX('Policy Characteristics'!J:J,MATCH($C640,'Policy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0" s="53"/>
      <c r="R640" s="9"/>
      <c r="S640" s="433"/>
      <c r="T640" s="53"/>
    </row>
    <row r="641" spans="1:20" ht="101.5" x14ac:dyDescent="0.35">
      <c r="A641" s="74" t="str">
        <f t="shared" si="164"/>
        <v>Research and Development</v>
      </c>
      <c r="B641" s="74" t="str">
        <f t="shared" si="162"/>
        <v>Fuel Use Reduction</v>
      </c>
      <c r="C641" s="74" t="str">
        <f t="shared" si="162"/>
        <v>RnD Electricity Fuel Use Perc Reduction</v>
      </c>
      <c r="D641" s="9" t="s">
        <v>83</v>
      </c>
      <c r="E641" s="55"/>
      <c r="F641" s="9" t="s">
        <v>365</v>
      </c>
      <c r="G641" s="53"/>
      <c r="H641" s="54">
        <v>753</v>
      </c>
      <c r="I641" s="53" t="s">
        <v>47</v>
      </c>
      <c r="J641" s="74" t="str">
        <f t="shared" si="160"/>
        <v>R&amp;D Fuel Use Reductions</v>
      </c>
      <c r="K641" s="64" t="str">
        <f t="shared" si="163"/>
        <v>RnD electricity fuel use reduction</v>
      </c>
      <c r="L641" s="64"/>
      <c r="M641" s="64"/>
      <c r="N641" s="64"/>
      <c r="O641" s="55"/>
      <c r="P641" s="468" t="str">
        <f>INDEX('Policy Characteristics'!J:J,MATCH($C641,'Policy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53"/>
      <c r="R641" s="9"/>
      <c r="S641" s="433"/>
      <c r="T641" s="53"/>
    </row>
    <row r="642" spans="1:20" ht="101.5" x14ac:dyDescent="0.35">
      <c r="A642" s="74" t="str">
        <f t="shared" si="164"/>
        <v>Research and Development</v>
      </c>
      <c r="B642" s="74" t="str">
        <f t="shared" si="162"/>
        <v>Fuel Use Reduction</v>
      </c>
      <c r="C642" s="74" t="str">
        <f t="shared" si="162"/>
        <v>RnD Electricity Fuel Use Perc Reduction</v>
      </c>
      <c r="D642" s="9" t="s">
        <v>84</v>
      </c>
      <c r="E642" s="55"/>
      <c r="F642" s="9" t="s">
        <v>366</v>
      </c>
      <c r="G642" s="53"/>
      <c r="H642" s="54">
        <v>754</v>
      </c>
      <c r="I642" s="53" t="s">
        <v>47</v>
      </c>
      <c r="J642" s="74" t="str">
        <f t="shared" si="160"/>
        <v>R&amp;D Fuel Use Reductions</v>
      </c>
      <c r="K642" s="64" t="str">
        <f t="shared" si="163"/>
        <v>RnD electricity fuel use reduction</v>
      </c>
      <c r="L642" s="64"/>
      <c r="M642" s="64"/>
      <c r="N642" s="64"/>
      <c r="O642" s="55"/>
      <c r="P642" s="468" t="str">
        <f>INDEX('Policy Characteristics'!J:J,MATCH($C642,'Policy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53"/>
      <c r="R642" s="9"/>
      <c r="S642" s="433"/>
      <c r="T642" s="53"/>
    </row>
    <row r="643" spans="1:20" ht="101.5" x14ac:dyDescent="0.35">
      <c r="A643" s="74" t="str">
        <f t="shared" si="164"/>
        <v>Research and Development</v>
      </c>
      <c r="B643" s="74" t="str">
        <f t="shared" si="162"/>
        <v>Fuel Use Reduction</v>
      </c>
      <c r="C643" s="74" t="str">
        <f t="shared" si="162"/>
        <v>RnD Electricity Fuel Use Perc Reduction</v>
      </c>
      <c r="D643" s="9" t="s">
        <v>85</v>
      </c>
      <c r="E643" s="55"/>
      <c r="F643" s="9" t="s">
        <v>367</v>
      </c>
      <c r="G643" s="53"/>
      <c r="H643" s="54">
        <v>124</v>
      </c>
      <c r="I643" s="53" t="s">
        <v>46</v>
      </c>
      <c r="J643" s="74" t="str">
        <f t="shared" si="160"/>
        <v>R&amp;D Fuel Use Reductions</v>
      </c>
      <c r="K643" s="64" t="str">
        <f t="shared" ref="K643:K646" si="165">K$636</f>
        <v>RnD electricity fuel use reduction</v>
      </c>
      <c r="L643" s="64">
        <f t="shared" ref="L643:O645" si="166">L$636</f>
        <v>0</v>
      </c>
      <c r="M643" s="64">
        <f t="shared" si="166"/>
        <v>0.4</v>
      </c>
      <c r="N643" s="64">
        <f t="shared" si="166"/>
        <v>0.01</v>
      </c>
      <c r="O643" s="55" t="str">
        <f t="shared" si="166"/>
        <v>% reduction in fuel use</v>
      </c>
      <c r="P643" s="468" t="str">
        <f>INDEX('Policy Characteristics'!J:J,MATCH($C643,'Policy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53" t="s">
        <v>278</v>
      </c>
      <c r="R643" s="9" t="s">
        <v>279</v>
      </c>
      <c r="S643" s="433" t="s">
        <v>78</v>
      </c>
      <c r="T643" s="53"/>
    </row>
    <row r="644" spans="1:20" ht="101.5" x14ac:dyDescent="0.35">
      <c r="A644" s="74" t="str">
        <f>A$636</f>
        <v>Research and Development</v>
      </c>
      <c r="B644" s="74" t="str">
        <f t="shared" si="162"/>
        <v>Fuel Use Reduction</v>
      </c>
      <c r="C644" s="74" t="str">
        <f t="shared" si="162"/>
        <v>RnD Electricity Fuel Use Perc Reduction</v>
      </c>
      <c r="D644" s="9" t="s">
        <v>347</v>
      </c>
      <c r="E644" s="55"/>
      <c r="F644" s="9" t="s">
        <v>2380</v>
      </c>
      <c r="G644" s="53"/>
      <c r="H644" s="54">
        <v>193</v>
      </c>
      <c r="I644" s="53" t="s">
        <v>46</v>
      </c>
      <c r="J644" s="74" t="str">
        <f t="shared" si="160"/>
        <v>R&amp;D Fuel Use Reductions</v>
      </c>
      <c r="K644" s="64" t="str">
        <f t="shared" si="165"/>
        <v>RnD electricity fuel use reduction</v>
      </c>
      <c r="L644" s="64">
        <f t="shared" si="166"/>
        <v>0</v>
      </c>
      <c r="M644" s="64">
        <f t="shared" si="166"/>
        <v>0.4</v>
      </c>
      <c r="N644" s="64">
        <f t="shared" si="166"/>
        <v>0.01</v>
      </c>
      <c r="O644" s="55" t="str">
        <f t="shared" si="166"/>
        <v>% reduction in fuel use</v>
      </c>
      <c r="P644" s="468" t="str">
        <f>INDEX('Policy Characteristics'!J:J,MATCH($C644,'Policy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53" t="s">
        <v>278</v>
      </c>
      <c r="R644" s="9" t="s">
        <v>279</v>
      </c>
      <c r="S644" s="433" t="s">
        <v>78</v>
      </c>
      <c r="T644" s="53"/>
    </row>
    <row r="645" spans="1:20" ht="101.5" x14ac:dyDescent="0.35">
      <c r="A645" s="74" t="str">
        <f t="shared" si="164"/>
        <v>Research and Development</v>
      </c>
      <c r="B645" s="74" t="str">
        <f t="shared" si="164"/>
        <v>Fuel Use Reduction</v>
      </c>
      <c r="C645" s="74" t="str">
        <f t="shared" si="164"/>
        <v>RnD Electricity Fuel Use Perc Reduction</v>
      </c>
      <c r="D645" s="9" t="s">
        <v>499</v>
      </c>
      <c r="E645" s="55"/>
      <c r="F645" s="9" t="s">
        <v>500</v>
      </c>
      <c r="G645" s="53"/>
      <c r="H645" s="54">
        <v>181</v>
      </c>
      <c r="I645" s="53" t="s">
        <v>46</v>
      </c>
      <c r="J645" s="74" t="str">
        <f t="shared" si="160"/>
        <v>R&amp;D Fuel Use Reductions</v>
      </c>
      <c r="K645" s="64" t="str">
        <f t="shared" si="165"/>
        <v>RnD electricity fuel use reduction</v>
      </c>
      <c r="L645" s="64">
        <f t="shared" si="166"/>
        <v>0</v>
      </c>
      <c r="M645" s="64">
        <f t="shared" si="166"/>
        <v>0.4</v>
      </c>
      <c r="N645" s="64">
        <f t="shared" si="166"/>
        <v>0.01</v>
      </c>
      <c r="O645" s="55" t="str">
        <f t="shared" si="166"/>
        <v>% reduction in fuel use</v>
      </c>
      <c r="P645" s="468" t="str">
        <f>INDEX('Policy Characteristics'!J:J,MATCH($C645,'Policy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53" t="s">
        <v>278</v>
      </c>
      <c r="R645" s="9" t="s">
        <v>279</v>
      </c>
      <c r="S645" s="433" t="s">
        <v>78</v>
      </c>
      <c r="T645" s="53"/>
    </row>
    <row r="646" spans="1:20" ht="101.5" x14ac:dyDescent="0.35">
      <c r="A646" s="74" t="str">
        <f t="shared" si="164"/>
        <v>Research and Development</v>
      </c>
      <c r="B646" s="74" t="str">
        <f t="shared" si="164"/>
        <v>Fuel Use Reduction</v>
      </c>
      <c r="C646" s="74" t="str">
        <f t="shared" si="164"/>
        <v>RnD Electricity Fuel Use Perc Reduction</v>
      </c>
      <c r="D646" s="9" t="s">
        <v>508</v>
      </c>
      <c r="E646" s="55"/>
      <c r="F646" s="9" t="s">
        <v>510</v>
      </c>
      <c r="G646" s="53"/>
      <c r="H646" s="54">
        <v>755</v>
      </c>
      <c r="I646" s="53" t="s">
        <v>47</v>
      </c>
      <c r="J646" s="74" t="str">
        <f t="shared" si="160"/>
        <v>R&amp;D Fuel Use Reductions</v>
      </c>
      <c r="K646" s="64" t="str">
        <f t="shared" si="165"/>
        <v>RnD electricity fuel use reduction</v>
      </c>
      <c r="L646" s="64"/>
      <c r="M646" s="64"/>
      <c r="N646" s="64"/>
      <c r="O646" s="55"/>
      <c r="P646" s="468" t="str">
        <f>INDEX('Policy Characteristics'!J:J,MATCH($C646,'Policy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53"/>
      <c r="R646" s="9"/>
      <c r="S646" s="433"/>
      <c r="T646" s="53"/>
    </row>
    <row r="647" spans="1:20" ht="101.5" x14ac:dyDescent="0.35">
      <c r="A647" s="343" t="s">
        <v>2895</v>
      </c>
      <c r="B647" s="74" t="str">
        <f t="shared" si="162"/>
        <v>Fuel Use Reduction</v>
      </c>
      <c r="C647" s="343" t="s">
        <v>331</v>
      </c>
      <c r="D647" s="53" t="s">
        <v>142</v>
      </c>
      <c r="E647" s="53"/>
      <c r="F647" s="9" t="s">
        <v>368</v>
      </c>
      <c r="G647" s="53"/>
      <c r="H647" s="54">
        <v>125</v>
      </c>
      <c r="I647" s="53" t="s">
        <v>46</v>
      </c>
      <c r="J647" s="74" t="str">
        <f t="shared" si="160"/>
        <v>R&amp;D Fuel Use Reductions</v>
      </c>
      <c r="K647" s="76" t="s">
        <v>2389</v>
      </c>
      <c r="L647" s="60">
        <v>0</v>
      </c>
      <c r="M647" s="60">
        <v>0.4</v>
      </c>
      <c r="N647" s="59">
        <v>0.01</v>
      </c>
      <c r="O647" s="53" t="s">
        <v>35</v>
      </c>
      <c r="P647" s="468" t="str">
        <f>INDEX('Policy Characteristics'!J:J,MATCH($C647,'Policy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53" t="s">
        <v>278</v>
      </c>
      <c r="R647" s="9" t="s">
        <v>279</v>
      </c>
      <c r="S647" s="433" t="s">
        <v>78</v>
      </c>
      <c r="T647" s="53"/>
    </row>
    <row r="648" spans="1:20" ht="101.5" x14ac:dyDescent="0.35">
      <c r="A648" s="74" t="str">
        <f>A$647</f>
        <v>Research and Development</v>
      </c>
      <c r="B648" s="74" t="str">
        <f t="shared" ref="B648:C655" si="167">B$647</f>
        <v>Fuel Use Reduction</v>
      </c>
      <c r="C648" s="74" t="str">
        <f t="shared" si="167"/>
        <v>RnD Industry Fuel Use Perc Reduction</v>
      </c>
      <c r="D648" s="9" t="s">
        <v>143</v>
      </c>
      <c r="E648" s="53"/>
      <c r="F648" s="9" t="s">
        <v>369</v>
      </c>
      <c r="G648" s="53"/>
      <c r="H648" s="54">
        <v>126</v>
      </c>
      <c r="I648" s="53" t="s">
        <v>46</v>
      </c>
      <c r="J648" s="74" t="str">
        <f t="shared" si="160"/>
        <v>R&amp;D Fuel Use Reductions</v>
      </c>
      <c r="K648" s="64" t="str">
        <f t="shared" ref="K648:O654" si="168">K$647</f>
        <v>RnD industry fuel use reduction</v>
      </c>
      <c r="L648" s="64">
        <f t="shared" si="168"/>
        <v>0</v>
      </c>
      <c r="M648" s="64">
        <f t="shared" si="168"/>
        <v>0.4</v>
      </c>
      <c r="N648" s="64">
        <f t="shared" si="168"/>
        <v>0.01</v>
      </c>
      <c r="O648" s="55" t="str">
        <f t="shared" si="168"/>
        <v>% reduction in fuel use</v>
      </c>
      <c r="P648" s="468" t="str">
        <f>INDEX('Policy Characteristics'!J:J,MATCH($C648,'Policy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53" t="s">
        <v>278</v>
      </c>
      <c r="R648" s="9" t="s">
        <v>279</v>
      </c>
      <c r="S648" s="433" t="s">
        <v>78</v>
      </c>
      <c r="T648" s="53"/>
    </row>
    <row r="649" spans="1:20" ht="101.5" x14ac:dyDescent="0.35">
      <c r="A649" s="74" t="str">
        <f t="shared" ref="A649:A654" si="169">A$647</f>
        <v>Research and Development</v>
      </c>
      <c r="B649" s="74" t="str">
        <f t="shared" si="167"/>
        <v>Fuel Use Reduction</v>
      </c>
      <c r="C649" s="74" t="str">
        <f t="shared" si="167"/>
        <v>RnD Industry Fuel Use Perc Reduction</v>
      </c>
      <c r="D649" s="9" t="s">
        <v>144</v>
      </c>
      <c r="E649" s="53"/>
      <c r="F649" s="9" t="s">
        <v>370</v>
      </c>
      <c r="G649" s="53"/>
      <c r="H649" s="54">
        <v>127</v>
      </c>
      <c r="I649" s="53" t="s">
        <v>46</v>
      </c>
      <c r="J649" s="74" t="str">
        <f t="shared" si="160"/>
        <v>R&amp;D Fuel Use Reductions</v>
      </c>
      <c r="K649" s="64" t="str">
        <f t="shared" si="168"/>
        <v>RnD industry fuel use reduction</v>
      </c>
      <c r="L649" s="64">
        <f t="shared" si="168"/>
        <v>0</v>
      </c>
      <c r="M649" s="64">
        <f t="shared" si="168"/>
        <v>0.4</v>
      </c>
      <c r="N649" s="64">
        <f t="shared" si="168"/>
        <v>0.01</v>
      </c>
      <c r="O649" s="55" t="str">
        <f t="shared" si="168"/>
        <v>% reduction in fuel use</v>
      </c>
      <c r="P649" s="468" t="str">
        <f>INDEX('Policy Characteristics'!J:J,MATCH($C649,'Policy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53" t="s">
        <v>278</v>
      </c>
      <c r="R649" s="9" t="s">
        <v>279</v>
      </c>
      <c r="S649" s="433" t="s">
        <v>78</v>
      </c>
      <c r="T649" s="53"/>
    </row>
    <row r="650" spans="1:20" ht="101.5" x14ac:dyDescent="0.35">
      <c r="A650" s="74" t="str">
        <f t="shared" si="169"/>
        <v>Research and Development</v>
      </c>
      <c r="B650" s="74" t="str">
        <f t="shared" si="167"/>
        <v>Fuel Use Reduction</v>
      </c>
      <c r="C650" s="74" t="str">
        <f t="shared" si="167"/>
        <v>RnD Industry Fuel Use Perc Reduction</v>
      </c>
      <c r="D650" s="9" t="s">
        <v>145</v>
      </c>
      <c r="E650" s="53"/>
      <c r="F650" s="9" t="s">
        <v>371</v>
      </c>
      <c r="G650" s="53"/>
      <c r="H650" s="54">
        <v>128</v>
      </c>
      <c r="I650" s="53" t="s">
        <v>46</v>
      </c>
      <c r="J650" s="74" t="str">
        <f t="shared" si="160"/>
        <v>R&amp;D Fuel Use Reductions</v>
      </c>
      <c r="K650" s="64" t="str">
        <f t="shared" si="168"/>
        <v>RnD industry fuel use reduction</v>
      </c>
      <c r="L650" s="64">
        <f t="shared" si="168"/>
        <v>0</v>
      </c>
      <c r="M650" s="64">
        <f t="shared" si="168"/>
        <v>0.4</v>
      </c>
      <c r="N650" s="64">
        <f t="shared" si="168"/>
        <v>0.01</v>
      </c>
      <c r="O650" s="55" t="str">
        <f t="shared" si="168"/>
        <v>% reduction in fuel use</v>
      </c>
      <c r="P650" s="468" t="str">
        <f>INDEX('Policy Characteristics'!J:J,MATCH($C650,'Policy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53" t="s">
        <v>278</v>
      </c>
      <c r="R650" s="9" t="s">
        <v>279</v>
      </c>
      <c r="S650" s="433" t="s">
        <v>78</v>
      </c>
      <c r="T650" s="53"/>
    </row>
    <row r="651" spans="1:20" ht="101.5" x14ac:dyDescent="0.35">
      <c r="A651" s="74" t="str">
        <f t="shared" si="169"/>
        <v>Research and Development</v>
      </c>
      <c r="B651" s="74" t="str">
        <f t="shared" si="167"/>
        <v>Fuel Use Reduction</v>
      </c>
      <c r="C651" s="74" t="str">
        <f t="shared" si="167"/>
        <v>RnD Industry Fuel Use Perc Reduction</v>
      </c>
      <c r="D651" s="9" t="s">
        <v>2609</v>
      </c>
      <c r="E651" s="53"/>
      <c r="F651" s="9" t="s">
        <v>372</v>
      </c>
      <c r="G651" s="53"/>
      <c r="H651" s="54">
        <v>129</v>
      </c>
      <c r="I651" s="53" t="s">
        <v>46</v>
      </c>
      <c r="J651" s="74" t="str">
        <f t="shared" si="160"/>
        <v>R&amp;D Fuel Use Reductions</v>
      </c>
      <c r="K651" s="64" t="str">
        <f t="shared" si="168"/>
        <v>RnD industry fuel use reduction</v>
      </c>
      <c r="L651" s="64">
        <f t="shared" si="168"/>
        <v>0</v>
      </c>
      <c r="M651" s="64">
        <f t="shared" si="168"/>
        <v>0.4</v>
      </c>
      <c r="N651" s="64">
        <f t="shared" si="168"/>
        <v>0.01</v>
      </c>
      <c r="O651" s="55" t="str">
        <f t="shared" si="168"/>
        <v>% reduction in fuel use</v>
      </c>
      <c r="P651" s="468" t="str">
        <f>INDEX('Policy Characteristics'!J:J,MATCH($C651,'Policy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53" t="s">
        <v>278</v>
      </c>
      <c r="R651" s="9" t="s">
        <v>279</v>
      </c>
      <c r="S651" s="433" t="s">
        <v>78</v>
      </c>
      <c r="T651" s="53"/>
    </row>
    <row r="652" spans="1:20" ht="101.5" x14ac:dyDescent="0.35">
      <c r="A652" s="74" t="str">
        <f t="shared" si="169"/>
        <v>Research and Development</v>
      </c>
      <c r="B652" s="74" t="str">
        <f t="shared" si="167"/>
        <v>Fuel Use Reduction</v>
      </c>
      <c r="C652" s="74" t="str">
        <f t="shared" si="167"/>
        <v>RnD Industry Fuel Use Perc Reduction</v>
      </c>
      <c r="D652" s="9" t="s">
        <v>146</v>
      </c>
      <c r="E652" s="53"/>
      <c r="F652" s="9" t="s">
        <v>2614</v>
      </c>
      <c r="G652" s="53"/>
      <c r="H652" s="54">
        <v>130</v>
      </c>
      <c r="I652" s="53" t="s">
        <v>46</v>
      </c>
      <c r="J652" s="74" t="str">
        <f t="shared" si="160"/>
        <v>R&amp;D Fuel Use Reductions</v>
      </c>
      <c r="K652" s="64" t="str">
        <f t="shared" si="168"/>
        <v>RnD industry fuel use reduction</v>
      </c>
      <c r="L652" s="64">
        <f t="shared" si="168"/>
        <v>0</v>
      </c>
      <c r="M652" s="64">
        <f t="shared" si="168"/>
        <v>0.4</v>
      </c>
      <c r="N652" s="64">
        <f t="shared" si="168"/>
        <v>0.01</v>
      </c>
      <c r="O652" s="55" t="str">
        <f t="shared" si="168"/>
        <v>% reduction in fuel use</v>
      </c>
      <c r="P652" s="468" t="str">
        <f>INDEX('Policy Characteristics'!J:J,MATCH($C652,'Policy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53" t="s">
        <v>278</v>
      </c>
      <c r="R652" s="9" t="s">
        <v>279</v>
      </c>
      <c r="S652" s="433" t="s">
        <v>78</v>
      </c>
      <c r="T652" s="53"/>
    </row>
    <row r="653" spans="1:20" ht="101.5" x14ac:dyDescent="0.35">
      <c r="A653" s="74" t="str">
        <f t="shared" si="169"/>
        <v>Research and Development</v>
      </c>
      <c r="B653" s="74" t="str">
        <f t="shared" si="167"/>
        <v>Fuel Use Reduction</v>
      </c>
      <c r="C653" s="74" t="str">
        <f t="shared" si="167"/>
        <v>RnD Industry Fuel Use Perc Reduction</v>
      </c>
      <c r="D653" s="9" t="s">
        <v>147</v>
      </c>
      <c r="E653" s="53"/>
      <c r="F653" s="9" t="s">
        <v>373</v>
      </c>
      <c r="G653" s="53"/>
      <c r="H653" s="54">
        <v>131</v>
      </c>
      <c r="I653" s="53" t="s">
        <v>46</v>
      </c>
      <c r="J653" s="74" t="str">
        <f t="shared" si="160"/>
        <v>R&amp;D Fuel Use Reductions</v>
      </c>
      <c r="K653" s="64" t="str">
        <f t="shared" si="168"/>
        <v>RnD industry fuel use reduction</v>
      </c>
      <c r="L653" s="64">
        <f t="shared" si="168"/>
        <v>0</v>
      </c>
      <c r="M653" s="64">
        <f t="shared" si="168"/>
        <v>0.4</v>
      </c>
      <c r="N653" s="64">
        <f t="shared" si="168"/>
        <v>0.01</v>
      </c>
      <c r="O653" s="55" t="str">
        <f t="shared" si="168"/>
        <v>% reduction in fuel use</v>
      </c>
      <c r="P653" s="468" t="str">
        <f>INDEX('Policy Characteristics'!J:J,MATCH($C653,'Policy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53" t="s">
        <v>278</v>
      </c>
      <c r="R653" s="9" t="s">
        <v>279</v>
      </c>
      <c r="S653" s="433" t="s">
        <v>78</v>
      </c>
      <c r="T653" s="53"/>
    </row>
    <row r="654" spans="1:20" ht="101.5" x14ac:dyDescent="0.35">
      <c r="A654" s="74" t="str">
        <f t="shared" si="169"/>
        <v>Research and Development</v>
      </c>
      <c r="B654" s="74" t="str">
        <f t="shared" si="167"/>
        <v>Fuel Use Reduction</v>
      </c>
      <c r="C654" s="74" t="str">
        <f t="shared" si="167"/>
        <v>RnD Industry Fuel Use Perc Reduction</v>
      </c>
      <c r="D654" s="9" t="s">
        <v>148</v>
      </c>
      <c r="E654" s="53"/>
      <c r="F654" s="9" t="s">
        <v>374</v>
      </c>
      <c r="G654" s="53"/>
      <c r="H654" s="54">
        <v>132</v>
      </c>
      <c r="I654" s="53" t="s">
        <v>46</v>
      </c>
      <c r="J654" s="74" t="str">
        <f t="shared" si="160"/>
        <v>R&amp;D Fuel Use Reductions</v>
      </c>
      <c r="K654" s="64" t="str">
        <f t="shared" si="168"/>
        <v>RnD industry fuel use reduction</v>
      </c>
      <c r="L654" s="64">
        <f t="shared" si="168"/>
        <v>0</v>
      </c>
      <c r="M654" s="64">
        <f t="shared" si="168"/>
        <v>0.4</v>
      </c>
      <c r="N654" s="64">
        <f t="shared" si="168"/>
        <v>0.01</v>
      </c>
      <c r="O654" s="55" t="str">
        <f t="shared" si="168"/>
        <v>% reduction in fuel use</v>
      </c>
      <c r="P654" s="468" t="str">
        <f>INDEX('Policy Characteristics'!J:J,MATCH($C654,'Policy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53" t="s">
        <v>278</v>
      </c>
      <c r="R654" s="9" t="s">
        <v>279</v>
      </c>
      <c r="S654" s="433" t="s">
        <v>78</v>
      </c>
      <c r="T654" s="53"/>
    </row>
    <row r="655" spans="1:20" ht="101.5" x14ac:dyDescent="0.35">
      <c r="A655" s="343" t="s">
        <v>2895</v>
      </c>
      <c r="B655" s="74" t="str">
        <f t="shared" si="167"/>
        <v>Fuel Use Reduction</v>
      </c>
      <c r="C655" s="343" t="s">
        <v>332</v>
      </c>
      <c r="D655" s="53" t="s">
        <v>2367</v>
      </c>
      <c r="E655" s="53"/>
      <c r="F655" s="53" t="s">
        <v>533</v>
      </c>
      <c r="G655" s="53"/>
      <c r="H655" s="54">
        <v>133</v>
      </c>
      <c r="I655" s="53" t="s">
        <v>46</v>
      </c>
      <c r="J655" s="74" t="str">
        <f t="shared" si="160"/>
        <v>R&amp;D Fuel Use Reductions</v>
      </c>
      <c r="K655" s="76" t="s">
        <v>2388</v>
      </c>
      <c r="L655" s="60">
        <v>0</v>
      </c>
      <c r="M655" s="60">
        <v>0.4</v>
      </c>
      <c r="N655" s="59">
        <v>0.01</v>
      </c>
      <c r="O655" s="53" t="s">
        <v>35</v>
      </c>
      <c r="P655" s="468" t="str">
        <f>INDEX('Policy Characteristics'!J:J,MATCH($C655,'Policy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53" t="s">
        <v>278</v>
      </c>
      <c r="R655" s="9" t="s">
        <v>279</v>
      </c>
      <c r="S655" s="433" t="s">
        <v>78</v>
      </c>
      <c r="T655" s="53"/>
    </row>
    <row r="656" spans="1:20" ht="101.5" x14ac:dyDescent="0.35">
      <c r="A656" s="74" t="str">
        <f t="shared" ref="A656:A661" si="170">A$655</f>
        <v>Research and Development</v>
      </c>
      <c r="B656" s="74" t="str">
        <f t="shared" ref="B656:C661" si="171">B$655</f>
        <v>Fuel Use Reduction</v>
      </c>
      <c r="C656" s="74" t="str">
        <f t="shared" si="171"/>
        <v>RnD Transportation Fuel Use Perc Reduction</v>
      </c>
      <c r="D656" s="53" t="s">
        <v>2368</v>
      </c>
      <c r="E656" s="53"/>
      <c r="F656" s="53" t="s">
        <v>534</v>
      </c>
      <c r="G656" s="53"/>
      <c r="H656" s="54">
        <v>134</v>
      </c>
      <c r="I656" s="53" t="s">
        <v>46</v>
      </c>
      <c r="J656" s="74" t="str">
        <f t="shared" si="160"/>
        <v>R&amp;D Fuel Use Reductions</v>
      </c>
      <c r="K656" s="64" t="str">
        <f t="shared" ref="K656:O661" si="172">K$655</f>
        <v>RnD transportation fuel use reduction</v>
      </c>
      <c r="L656" s="64">
        <f t="shared" si="172"/>
        <v>0</v>
      </c>
      <c r="M656" s="64">
        <f t="shared" si="172"/>
        <v>0.4</v>
      </c>
      <c r="N656" s="64">
        <f t="shared" si="172"/>
        <v>0.01</v>
      </c>
      <c r="O656" s="55" t="str">
        <f t="shared" si="172"/>
        <v>% reduction in fuel use</v>
      </c>
      <c r="P656" s="468" t="str">
        <f>INDEX('Policy Characteristics'!J:J,MATCH($C656,'Policy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53" t="s">
        <v>278</v>
      </c>
      <c r="R656" s="9" t="s">
        <v>279</v>
      </c>
      <c r="S656" s="433" t="s">
        <v>78</v>
      </c>
      <c r="T656" s="53"/>
    </row>
    <row r="657" spans="1:20" ht="101.5" x14ac:dyDescent="0.35">
      <c r="A657" s="74" t="str">
        <f t="shared" si="170"/>
        <v>Research and Development</v>
      </c>
      <c r="B657" s="74" t="str">
        <f t="shared" si="171"/>
        <v>Fuel Use Reduction</v>
      </c>
      <c r="C657" s="74" t="str">
        <f t="shared" si="171"/>
        <v>RnD Transportation Fuel Use Perc Reduction</v>
      </c>
      <c r="D657" s="53" t="s">
        <v>2369</v>
      </c>
      <c r="E657" s="53"/>
      <c r="F657" s="53" t="s">
        <v>535</v>
      </c>
      <c r="G657" s="53"/>
      <c r="H657" s="54">
        <v>135</v>
      </c>
      <c r="I657" s="53" t="s">
        <v>46</v>
      </c>
      <c r="J657" s="74" t="str">
        <f t="shared" si="160"/>
        <v>R&amp;D Fuel Use Reductions</v>
      </c>
      <c r="K657" s="64" t="str">
        <f t="shared" si="172"/>
        <v>RnD transportation fuel use reduction</v>
      </c>
      <c r="L657" s="64">
        <f t="shared" si="172"/>
        <v>0</v>
      </c>
      <c r="M657" s="64">
        <f t="shared" si="172"/>
        <v>0.4</v>
      </c>
      <c r="N657" s="64">
        <f t="shared" si="172"/>
        <v>0.01</v>
      </c>
      <c r="O657" s="55" t="str">
        <f t="shared" si="172"/>
        <v>% reduction in fuel use</v>
      </c>
      <c r="P657" s="468" t="str">
        <f>INDEX('Policy Characteristics'!J:J,MATCH($C657,'Policy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53" t="s">
        <v>278</v>
      </c>
      <c r="R657" s="9" t="s">
        <v>279</v>
      </c>
      <c r="S657" s="433" t="s">
        <v>78</v>
      </c>
      <c r="T657" s="53"/>
    </row>
    <row r="658" spans="1:20" ht="101.5" x14ac:dyDescent="0.35">
      <c r="A658" s="74" t="str">
        <f t="shared" si="170"/>
        <v>Research and Development</v>
      </c>
      <c r="B658" s="74" t="str">
        <f t="shared" si="171"/>
        <v>Fuel Use Reduction</v>
      </c>
      <c r="C658" s="74" t="str">
        <f t="shared" si="171"/>
        <v>RnD Transportation Fuel Use Perc Reduction</v>
      </c>
      <c r="D658" s="53" t="s">
        <v>2370</v>
      </c>
      <c r="E658" s="53"/>
      <c r="F658" s="53" t="s">
        <v>536</v>
      </c>
      <c r="G658" s="53"/>
      <c r="H658" s="54">
        <v>136</v>
      </c>
      <c r="I658" s="53" t="s">
        <v>46</v>
      </c>
      <c r="J658" s="74" t="str">
        <f t="shared" si="160"/>
        <v>R&amp;D Fuel Use Reductions</v>
      </c>
      <c r="K658" s="64" t="str">
        <f t="shared" si="172"/>
        <v>RnD transportation fuel use reduction</v>
      </c>
      <c r="L658" s="64">
        <f t="shared" si="172"/>
        <v>0</v>
      </c>
      <c r="M658" s="64">
        <f t="shared" si="172"/>
        <v>0.4</v>
      </c>
      <c r="N658" s="64">
        <f t="shared" si="172"/>
        <v>0.01</v>
      </c>
      <c r="O658" s="55" t="str">
        <f t="shared" si="172"/>
        <v>% reduction in fuel use</v>
      </c>
      <c r="P658" s="468" t="str">
        <f>INDEX('Policy Characteristics'!J:J,MATCH($C658,'Policy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53" t="s">
        <v>278</v>
      </c>
      <c r="R658" s="9" t="s">
        <v>279</v>
      </c>
      <c r="S658" s="433" t="s">
        <v>78</v>
      </c>
      <c r="T658" s="53"/>
    </row>
    <row r="659" spans="1:20" ht="101.5" x14ac:dyDescent="0.35">
      <c r="A659" s="74" t="str">
        <f t="shared" si="170"/>
        <v>Research and Development</v>
      </c>
      <c r="B659" s="74" t="str">
        <f t="shared" si="171"/>
        <v>Fuel Use Reduction</v>
      </c>
      <c r="C659" s="74" t="str">
        <f t="shared" si="171"/>
        <v>RnD Transportation Fuel Use Perc Reduction</v>
      </c>
      <c r="D659" s="53" t="s">
        <v>2371</v>
      </c>
      <c r="E659" s="53"/>
      <c r="F659" s="53" t="s">
        <v>537</v>
      </c>
      <c r="G659" s="53"/>
      <c r="H659" s="54">
        <v>137</v>
      </c>
      <c r="I659" s="53" t="s">
        <v>46</v>
      </c>
      <c r="J659" s="74" t="str">
        <f t="shared" si="160"/>
        <v>R&amp;D Fuel Use Reductions</v>
      </c>
      <c r="K659" s="64" t="str">
        <f t="shared" si="172"/>
        <v>RnD transportation fuel use reduction</v>
      </c>
      <c r="L659" s="64">
        <f t="shared" si="172"/>
        <v>0</v>
      </c>
      <c r="M659" s="64">
        <f t="shared" si="172"/>
        <v>0.4</v>
      </c>
      <c r="N659" s="64">
        <f t="shared" si="172"/>
        <v>0.01</v>
      </c>
      <c r="O659" s="55" t="str">
        <f t="shared" si="172"/>
        <v>% reduction in fuel use</v>
      </c>
      <c r="P659" s="468" t="str">
        <f>INDEX('Policy Characteristics'!J:J,MATCH($C659,'Policy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53" t="s">
        <v>278</v>
      </c>
      <c r="R659" s="9" t="s">
        <v>279</v>
      </c>
      <c r="S659" s="433" t="s">
        <v>78</v>
      </c>
      <c r="T659" s="53"/>
    </row>
    <row r="660" spans="1:20" ht="101.5" x14ac:dyDescent="0.35">
      <c r="A660" s="74" t="str">
        <f t="shared" si="170"/>
        <v>Research and Development</v>
      </c>
      <c r="B660" s="74" t="str">
        <f t="shared" si="171"/>
        <v>Fuel Use Reduction</v>
      </c>
      <c r="C660" s="74" t="str">
        <f t="shared" si="171"/>
        <v>RnD Transportation Fuel Use Perc Reduction</v>
      </c>
      <c r="D660" s="53" t="s">
        <v>2722</v>
      </c>
      <c r="E660" s="53"/>
      <c r="F660" s="53" t="s">
        <v>3053</v>
      </c>
      <c r="G660" s="53"/>
      <c r="H660" s="54">
        <v>138</v>
      </c>
      <c r="I660" s="53" t="s">
        <v>46</v>
      </c>
      <c r="J660" s="74" t="str">
        <f t="shared" si="160"/>
        <v>R&amp;D Fuel Use Reductions</v>
      </c>
      <c r="K660" s="64" t="str">
        <f t="shared" si="172"/>
        <v>RnD transportation fuel use reduction</v>
      </c>
      <c r="L660" s="64">
        <f t="shared" si="172"/>
        <v>0</v>
      </c>
      <c r="M660" s="64">
        <f t="shared" si="172"/>
        <v>0.4</v>
      </c>
      <c r="N660" s="64">
        <f t="shared" si="172"/>
        <v>0.01</v>
      </c>
      <c r="O660" s="55" t="str">
        <f t="shared" si="172"/>
        <v>% reduction in fuel use</v>
      </c>
      <c r="P660" s="468" t="str">
        <f>INDEX('Policy Characteristics'!J:J,MATCH($C660,'Policy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53" t="s">
        <v>278</v>
      </c>
      <c r="R660" s="9" t="s">
        <v>279</v>
      </c>
      <c r="S660" s="433" t="s">
        <v>78</v>
      </c>
      <c r="T660" s="53"/>
    </row>
    <row r="661" spans="1:20" ht="101.5" x14ac:dyDescent="0.35">
      <c r="A661" s="74" t="str">
        <f t="shared" si="170"/>
        <v>Research and Development</v>
      </c>
      <c r="B661" s="74" t="str">
        <f t="shared" si="171"/>
        <v>Fuel Use Reduction</v>
      </c>
      <c r="C661" s="74" t="str">
        <f t="shared" si="171"/>
        <v>RnD Transportation Fuel Use Perc Reduction</v>
      </c>
      <c r="D661" s="53" t="s">
        <v>2721</v>
      </c>
      <c r="E661" s="53"/>
      <c r="F661" s="53" t="s">
        <v>3054</v>
      </c>
      <c r="G661" s="53"/>
      <c r="H661" s="54">
        <v>524</v>
      </c>
      <c r="I661" s="53" t="s">
        <v>46</v>
      </c>
      <c r="J661" s="74" t="str">
        <f t="shared" si="160"/>
        <v>R&amp;D Fuel Use Reductions</v>
      </c>
      <c r="K661" s="64" t="str">
        <f t="shared" si="172"/>
        <v>RnD transportation fuel use reduction</v>
      </c>
      <c r="L661" s="64">
        <f t="shared" si="172"/>
        <v>0</v>
      </c>
      <c r="M661" s="64">
        <f t="shared" si="172"/>
        <v>0.4</v>
      </c>
      <c r="N661" s="64">
        <f t="shared" si="172"/>
        <v>0.01</v>
      </c>
      <c r="O661" s="55" t="str">
        <f t="shared" si="172"/>
        <v>% reduction in fuel use</v>
      </c>
      <c r="P661" s="468" t="str">
        <f>INDEX('Policy Characteristics'!J:J,MATCH($C661,'Policy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53" t="s">
        <v>278</v>
      </c>
      <c r="R661" s="9" t="s">
        <v>279</v>
      </c>
      <c r="S661" s="433" t="s">
        <v>78</v>
      </c>
      <c r="T661" s="53"/>
    </row>
    <row r="662" spans="1:20" ht="72.5" x14ac:dyDescent="0.35">
      <c r="A662" s="4" t="s">
        <v>3090</v>
      </c>
      <c r="B662" s="4" t="s">
        <v>3091</v>
      </c>
      <c r="C662" s="4" t="s">
        <v>3095</v>
      </c>
      <c r="H662" s="410">
        <v>543</v>
      </c>
      <c r="I662" s="4" t="s">
        <v>46</v>
      </c>
      <c r="J662" s="335"/>
      <c r="K662" s="4" t="s">
        <v>3092</v>
      </c>
      <c r="L662" s="409">
        <v>-0.08</v>
      </c>
      <c r="M662" s="409">
        <v>0.02</v>
      </c>
      <c r="N662" s="412">
        <v>1E-3</v>
      </c>
      <c r="O662" s="4" t="s">
        <v>3099</v>
      </c>
      <c r="P662" s="468" t="str">
        <f>INDEX('Policy Characteristics'!J:J,MATCH($C662,'Policy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R662" s="7"/>
      <c r="S662" s="444" t="s">
        <v>3093</v>
      </c>
      <c r="T662" s="4"/>
    </row>
    <row r="663" spans="1:20" ht="174" x14ac:dyDescent="0.35">
      <c r="A663" s="4" t="s">
        <v>3243</v>
      </c>
      <c r="B663" s="4" t="s">
        <v>3244</v>
      </c>
      <c r="C663" s="4" t="s">
        <v>3251</v>
      </c>
      <c r="D663" s="4" t="s">
        <v>3260</v>
      </c>
      <c r="F663" s="4" t="s">
        <v>3265</v>
      </c>
      <c r="H663" s="419">
        <v>545</v>
      </c>
      <c r="I663" s="4" t="s">
        <v>46</v>
      </c>
      <c r="J663" s="335"/>
      <c r="K663" s="343" t="s">
        <v>3293</v>
      </c>
      <c r="L663" s="78">
        <v>0</v>
      </c>
      <c r="M663" s="4">
        <v>10</v>
      </c>
      <c r="N663" s="4">
        <v>1</v>
      </c>
      <c r="O663" s="4" t="s">
        <v>3217</v>
      </c>
      <c r="P663" s="468" t="str">
        <f>INDEX('Policy Characteristics'!J:J,MATCH($C663,'Policy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
        <v>3218</v>
      </c>
      <c r="R663" s="7"/>
      <c r="T663" s="4"/>
    </row>
    <row r="664" spans="1:20" ht="174" x14ac:dyDescent="0.35">
      <c r="A664" s="5" t="str">
        <f>A$663</f>
        <v>Government Revenue Accounting</v>
      </c>
      <c r="B664" s="5" t="str">
        <f t="shared" ref="B664:C664" si="173">B$663</f>
        <v>Carbon Tax Revenue</v>
      </c>
      <c r="C664" s="5" t="str">
        <f t="shared" si="173"/>
        <v>GRA for Carbon Tax Revenue</v>
      </c>
      <c r="D664" s="4" t="s">
        <v>3261</v>
      </c>
      <c r="F664" s="4" t="s">
        <v>3291</v>
      </c>
      <c r="H664" s="421">
        <v>546</v>
      </c>
      <c r="I664" s="5" t="str">
        <f t="shared" ref="I664:I667" si="174">I$663</f>
        <v>Yes</v>
      </c>
      <c r="J664" s="335"/>
      <c r="K664" s="5" t="str">
        <f t="shared" ref="K664:Q667" si="175">K$663</f>
        <v>GRA carbon tax revenue</v>
      </c>
      <c r="L664" s="5">
        <f t="shared" si="175"/>
        <v>0</v>
      </c>
      <c r="M664" s="5">
        <f t="shared" si="175"/>
        <v>10</v>
      </c>
      <c r="N664" s="5">
        <f t="shared" si="175"/>
        <v>1</v>
      </c>
      <c r="O664" s="5" t="str">
        <f t="shared" si="175"/>
        <v>weight</v>
      </c>
      <c r="P664" s="468" t="str">
        <f>INDEX('Policy Characteristics'!J:J,MATCH($C664,'Policy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75"/>
        <v>io-model.html</v>
      </c>
      <c r="R664" s="7"/>
      <c r="T664" s="4"/>
    </row>
    <row r="665" spans="1:20" ht="174" x14ac:dyDescent="0.35">
      <c r="A665" s="5" t="str">
        <f t="shared" ref="A665:C667" si="176">A$663</f>
        <v>Government Revenue Accounting</v>
      </c>
      <c r="B665" s="5" t="str">
        <f t="shared" si="176"/>
        <v>Carbon Tax Revenue</v>
      </c>
      <c r="C665" s="5" t="str">
        <f t="shared" si="176"/>
        <v>GRA for Carbon Tax Revenue</v>
      </c>
      <c r="D665" s="4" t="s">
        <v>3262</v>
      </c>
      <c r="F665" s="4" t="s">
        <v>3266</v>
      </c>
      <c r="H665" s="421">
        <v>547</v>
      </c>
      <c r="I665" s="5" t="str">
        <f t="shared" si="174"/>
        <v>Yes</v>
      </c>
      <c r="J665" s="335"/>
      <c r="K665" s="5" t="str">
        <f t="shared" si="175"/>
        <v>GRA carbon tax revenue</v>
      </c>
      <c r="L665" s="5">
        <f t="shared" si="175"/>
        <v>0</v>
      </c>
      <c r="M665" s="5">
        <f t="shared" si="175"/>
        <v>10</v>
      </c>
      <c r="N665" s="5">
        <f t="shared" si="175"/>
        <v>1</v>
      </c>
      <c r="O665" s="5" t="str">
        <f t="shared" si="175"/>
        <v>weight</v>
      </c>
      <c r="P665" s="468" t="str">
        <f>INDEX('Policy Characteristics'!J:J,MATCH($C665,'Policy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75"/>
        <v>io-model.html</v>
      </c>
      <c r="R665" s="7"/>
      <c r="T665" s="4"/>
    </row>
    <row r="666" spans="1:20" ht="174" x14ac:dyDescent="0.35">
      <c r="A666" s="5" t="str">
        <f t="shared" si="176"/>
        <v>Government Revenue Accounting</v>
      </c>
      <c r="B666" s="5" t="str">
        <f t="shared" si="176"/>
        <v>Carbon Tax Revenue</v>
      </c>
      <c r="C666" s="5" t="str">
        <f t="shared" si="176"/>
        <v>GRA for Carbon Tax Revenue</v>
      </c>
      <c r="D666" s="4" t="s">
        <v>3263</v>
      </c>
      <c r="F666" s="4" t="s">
        <v>3267</v>
      </c>
      <c r="H666" s="421">
        <v>548</v>
      </c>
      <c r="I666" s="5" t="str">
        <f t="shared" si="174"/>
        <v>Yes</v>
      </c>
      <c r="J666" s="335"/>
      <c r="K666" s="5" t="str">
        <f t="shared" si="175"/>
        <v>GRA carbon tax revenue</v>
      </c>
      <c r="L666" s="5">
        <f t="shared" si="175"/>
        <v>0</v>
      </c>
      <c r="M666" s="5">
        <f t="shared" si="175"/>
        <v>10</v>
      </c>
      <c r="N666" s="5">
        <f t="shared" si="175"/>
        <v>1</v>
      </c>
      <c r="O666" s="5" t="str">
        <f t="shared" si="175"/>
        <v>weight</v>
      </c>
      <c r="P666" s="468" t="str">
        <f>INDEX('Policy Characteristics'!J:J,MATCH($C666,'Policy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5" t="str">
        <f t="shared" si="175"/>
        <v>io-model.html</v>
      </c>
      <c r="R666" s="7"/>
      <c r="T666" s="4"/>
    </row>
    <row r="667" spans="1:20" ht="174" x14ac:dyDescent="0.35">
      <c r="A667" s="5" t="str">
        <f t="shared" si="176"/>
        <v>Government Revenue Accounting</v>
      </c>
      <c r="B667" s="5" t="str">
        <f t="shared" si="176"/>
        <v>Carbon Tax Revenue</v>
      </c>
      <c r="C667" s="5" t="str">
        <f t="shared" si="176"/>
        <v>GRA for Carbon Tax Revenue</v>
      </c>
      <c r="D667" s="4" t="s">
        <v>3264</v>
      </c>
      <c r="F667" s="4" t="s">
        <v>3268</v>
      </c>
      <c r="H667" s="421">
        <v>549</v>
      </c>
      <c r="I667" s="5" t="str">
        <f t="shared" si="174"/>
        <v>Yes</v>
      </c>
      <c r="J667" s="335"/>
      <c r="K667" s="5" t="str">
        <f t="shared" si="175"/>
        <v>GRA carbon tax revenue</v>
      </c>
      <c r="L667" s="5">
        <f t="shared" si="175"/>
        <v>0</v>
      </c>
      <c r="M667" s="5">
        <f t="shared" si="175"/>
        <v>10</v>
      </c>
      <c r="N667" s="5">
        <f t="shared" si="175"/>
        <v>1</v>
      </c>
      <c r="O667" s="5" t="str">
        <f t="shared" si="175"/>
        <v>weight</v>
      </c>
      <c r="P667" s="468" t="str">
        <f>INDEX('Policy Characteristics'!J:J,MATCH($C667,'Policy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si="175"/>
        <v>io-model.html</v>
      </c>
      <c r="R667" s="7"/>
      <c r="T667" s="4"/>
    </row>
    <row r="668" spans="1:20" ht="174" x14ac:dyDescent="0.35">
      <c r="A668" s="4" t="s">
        <v>3243</v>
      </c>
      <c r="B668" s="4" t="s">
        <v>3245</v>
      </c>
      <c r="C668" s="4" t="s">
        <v>3252</v>
      </c>
      <c r="D668" s="4" t="s">
        <v>3260</v>
      </c>
      <c r="F668" s="4" t="s">
        <v>3265</v>
      </c>
      <c r="H668" s="421">
        <v>550</v>
      </c>
      <c r="I668" s="4" t="s">
        <v>46</v>
      </c>
      <c r="J668" s="335"/>
      <c r="K668" s="343" t="s">
        <v>3294</v>
      </c>
      <c r="L668" s="78">
        <v>0</v>
      </c>
      <c r="M668" s="4">
        <v>10</v>
      </c>
      <c r="N668" s="4">
        <v>1</v>
      </c>
      <c r="O668" s="4" t="s">
        <v>3217</v>
      </c>
      <c r="P668" s="468" t="str">
        <f>INDEX('Policy Characteristics'!J:J,MATCH($C668,'Policy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3218</v>
      </c>
      <c r="R668" s="7"/>
      <c r="T668" s="4"/>
    </row>
    <row r="669" spans="1:20" ht="174" x14ac:dyDescent="0.35">
      <c r="A669" s="5" t="str">
        <f>A$668</f>
        <v>Government Revenue Accounting</v>
      </c>
      <c r="B669" s="5" t="str">
        <f t="shared" ref="B669:C672" si="177">B$668</f>
        <v>Fuel Tax Revenue</v>
      </c>
      <c r="C669" s="5" t="str">
        <f t="shared" si="177"/>
        <v>GRA for Fuel Tax Revenue</v>
      </c>
      <c r="D669" s="4" t="s">
        <v>3261</v>
      </c>
      <c r="F669" s="4" t="s">
        <v>3291</v>
      </c>
      <c r="H669" s="421">
        <v>551</v>
      </c>
      <c r="I669" s="5" t="str">
        <f t="shared" ref="I669:I672" si="178">I$668</f>
        <v>Yes</v>
      </c>
      <c r="J669" s="335"/>
      <c r="K669" s="5" t="str">
        <f t="shared" ref="K669:O672" si="179">K$668</f>
        <v>GRA fuel tax revenue</v>
      </c>
      <c r="L669" s="5">
        <f t="shared" si="179"/>
        <v>0</v>
      </c>
      <c r="M669" s="5">
        <f t="shared" si="179"/>
        <v>10</v>
      </c>
      <c r="N669" s="5">
        <f t="shared" si="179"/>
        <v>1</v>
      </c>
      <c r="O669" s="5" t="str">
        <f t="shared" si="179"/>
        <v>weight</v>
      </c>
      <c r="P669" s="468" t="str">
        <f>INDEX('Policy Characteristics'!J:J,MATCH($C669,'Policy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0">Q$668</f>
        <v>io-model.html</v>
      </c>
      <c r="R669" s="7"/>
      <c r="T669" s="4"/>
    </row>
    <row r="670" spans="1:20" ht="174" x14ac:dyDescent="0.35">
      <c r="A670" s="5" t="str">
        <f t="shared" ref="A670:A672" si="181">A$668</f>
        <v>Government Revenue Accounting</v>
      </c>
      <c r="B670" s="5" t="str">
        <f t="shared" si="177"/>
        <v>Fuel Tax Revenue</v>
      </c>
      <c r="C670" s="5" t="str">
        <f t="shared" si="177"/>
        <v>GRA for Fuel Tax Revenue</v>
      </c>
      <c r="D670" s="4" t="s">
        <v>3262</v>
      </c>
      <c r="F670" s="4" t="s">
        <v>3266</v>
      </c>
      <c r="H670" s="421">
        <v>552</v>
      </c>
      <c r="I670" s="5" t="str">
        <f t="shared" si="178"/>
        <v>Yes</v>
      </c>
      <c r="J670" s="335"/>
      <c r="K670" s="5" t="str">
        <f t="shared" si="179"/>
        <v>GRA fuel tax revenue</v>
      </c>
      <c r="L670" s="5">
        <f t="shared" si="179"/>
        <v>0</v>
      </c>
      <c r="M670" s="5">
        <f t="shared" si="179"/>
        <v>10</v>
      </c>
      <c r="N670" s="5">
        <f t="shared" si="179"/>
        <v>1</v>
      </c>
      <c r="O670" s="5" t="str">
        <f t="shared" si="179"/>
        <v>weight</v>
      </c>
      <c r="P670" s="468" t="str">
        <f>INDEX('Policy Characteristics'!J:J,MATCH($C670,'Policy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0"/>
        <v>io-model.html</v>
      </c>
      <c r="R670" s="7"/>
      <c r="T670" s="4"/>
    </row>
    <row r="671" spans="1:20" ht="174" x14ac:dyDescent="0.35">
      <c r="A671" s="5" t="str">
        <f t="shared" si="181"/>
        <v>Government Revenue Accounting</v>
      </c>
      <c r="B671" s="5" t="str">
        <f t="shared" si="177"/>
        <v>Fuel Tax Revenue</v>
      </c>
      <c r="C671" s="5" t="str">
        <f t="shared" si="177"/>
        <v>GRA for Fuel Tax Revenue</v>
      </c>
      <c r="D671" s="4" t="s">
        <v>3263</v>
      </c>
      <c r="F671" s="4" t="s">
        <v>3267</v>
      </c>
      <c r="H671" s="421">
        <v>553</v>
      </c>
      <c r="I671" s="5" t="str">
        <f t="shared" si="178"/>
        <v>Yes</v>
      </c>
      <c r="J671" s="335"/>
      <c r="K671" s="5" t="str">
        <f t="shared" si="179"/>
        <v>GRA fuel tax revenue</v>
      </c>
      <c r="L671" s="5">
        <f t="shared" si="179"/>
        <v>0</v>
      </c>
      <c r="M671" s="5">
        <f t="shared" si="179"/>
        <v>10</v>
      </c>
      <c r="N671" s="5">
        <f t="shared" si="179"/>
        <v>1</v>
      </c>
      <c r="O671" s="5" t="str">
        <f t="shared" si="179"/>
        <v>weight</v>
      </c>
      <c r="P671" s="468" t="str">
        <f>INDEX('Policy Characteristics'!J:J,MATCH($C671,'Policy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0"/>
        <v>io-model.html</v>
      </c>
      <c r="R671" s="7"/>
      <c r="T671" s="4"/>
    </row>
    <row r="672" spans="1:20" ht="174" x14ac:dyDescent="0.35">
      <c r="A672" s="5" t="str">
        <f t="shared" si="181"/>
        <v>Government Revenue Accounting</v>
      </c>
      <c r="B672" s="5" t="str">
        <f t="shared" si="177"/>
        <v>Fuel Tax Revenue</v>
      </c>
      <c r="C672" s="5" t="str">
        <f t="shared" si="177"/>
        <v>GRA for Fuel Tax Revenue</v>
      </c>
      <c r="D672" s="4" t="s">
        <v>3264</v>
      </c>
      <c r="F672" s="4" t="s">
        <v>3268</v>
      </c>
      <c r="H672" s="421">
        <v>554</v>
      </c>
      <c r="I672" s="5" t="str">
        <f t="shared" si="178"/>
        <v>Yes</v>
      </c>
      <c r="J672" s="335"/>
      <c r="K672" s="5" t="str">
        <f t="shared" si="179"/>
        <v>GRA fuel tax revenue</v>
      </c>
      <c r="L672" s="5">
        <f t="shared" si="179"/>
        <v>0</v>
      </c>
      <c r="M672" s="5">
        <f t="shared" si="179"/>
        <v>10</v>
      </c>
      <c r="N672" s="5">
        <f t="shared" si="179"/>
        <v>1</v>
      </c>
      <c r="O672" s="5" t="str">
        <f t="shared" si="179"/>
        <v>weight</v>
      </c>
      <c r="P672" s="468" t="str">
        <f>INDEX('Policy Characteristics'!J:J,MATCH($C672,'Policy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0"/>
        <v>io-model.html</v>
      </c>
      <c r="R672" s="7"/>
      <c r="T672" s="4"/>
    </row>
    <row r="673" spans="1:20" ht="174" x14ac:dyDescent="0.35">
      <c r="A673" s="4" t="s">
        <v>3243</v>
      </c>
      <c r="B673" s="4" t="s">
        <v>513</v>
      </c>
      <c r="C673" s="4" t="s">
        <v>3253</v>
      </c>
      <c r="D673" s="4" t="s">
        <v>3260</v>
      </c>
      <c r="F673" s="4" t="s">
        <v>3265</v>
      </c>
      <c r="H673" s="421">
        <v>555</v>
      </c>
      <c r="I673" s="4" t="s">
        <v>46</v>
      </c>
      <c r="J673" s="335"/>
      <c r="K673" s="343" t="s">
        <v>3295</v>
      </c>
      <c r="L673" s="78">
        <v>0</v>
      </c>
      <c r="M673" s="4">
        <v>10</v>
      </c>
      <c r="N673" s="4">
        <v>1</v>
      </c>
      <c r="O673" s="4" t="s">
        <v>3217</v>
      </c>
      <c r="P673" s="468" t="str">
        <f>INDEX('Policy Characteristics'!J:J,MATCH($C673,'Policy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3218</v>
      </c>
      <c r="R673" s="7"/>
      <c r="T673" s="4"/>
    </row>
    <row r="674" spans="1:20" ht="174" x14ac:dyDescent="0.35">
      <c r="A674" s="5" t="str">
        <f>A$673</f>
        <v>Government Revenue Accounting</v>
      </c>
      <c r="B674" s="5" t="str">
        <f t="shared" ref="B674:C677" si="182">B$673</f>
        <v>EV Subsidy</v>
      </c>
      <c r="C674" s="5" t="str">
        <f t="shared" si="182"/>
        <v>GRA for EV Subsidy</v>
      </c>
      <c r="D674" s="4" t="s">
        <v>3261</v>
      </c>
      <c r="F674" s="4" t="s">
        <v>3291</v>
      </c>
      <c r="H674" s="421">
        <v>556</v>
      </c>
      <c r="I674" s="5" t="str">
        <f t="shared" ref="I674:I677" si="183">I$673</f>
        <v>Yes</v>
      </c>
      <c r="J674" s="335"/>
      <c r="K674" s="5" t="str">
        <f t="shared" ref="K674:O677" si="184">K$673</f>
        <v>GRA EV subsidy</v>
      </c>
      <c r="L674" s="5">
        <f t="shared" si="184"/>
        <v>0</v>
      </c>
      <c r="M674" s="5">
        <f t="shared" si="184"/>
        <v>10</v>
      </c>
      <c r="N674" s="5">
        <f t="shared" si="184"/>
        <v>1</v>
      </c>
      <c r="O674" s="5" t="str">
        <f t="shared" si="184"/>
        <v>weight</v>
      </c>
      <c r="P674" s="468" t="str">
        <f>INDEX('Policy Characteristics'!J:J,MATCH($C674,'Policy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5">Q$673</f>
        <v>io-model.html</v>
      </c>
      <c r="R674" s="7"/>
      <c r="T674" s="4"/>
    </row>
    <row r="675" spans="1:20" ht="174" x14ac:dyDescent="0.35">
      <c r="A675" s="5" t="str">
        <f t="shared" ref="A675:A677" si="186">A$673</f>
        <v>Government Revenue Accounting</v>
      </c>
      <c r="B675" s="5" t="str">
        <f t="shared" si="182"/>
        <v>EV Subsidy</v>
      </c>
      <c r="C675" s="5" t="str">
        <f t="shared" si="182"/>
        <v>GRA for EV Subsidy</v>
      </c>
      <c r="D675" s="4" t="s">
        <v>3262</v>
      </c>
      <c r="F675" s="4" t="s">
        <v>3266</v>
      </c>
      <c r="H675" s="421">
        <v>557</v>
      </c>
      <c r="I675" s="5" t="str">
        <f t="shared" si="183"/>
        <v>Yes</v>
      </c>
      <c r="J675" s="335"/>
      <c r="K675" s="5" t="str">
        <f t="shared" si="184"/>
        <v>GRA EV subsidy</v>
      </c>
      <c r="L675" s="5">
        <f t="shared" si="184"/>
        <v>0</v>
      </c>
      <c r="M675" s="5">
        <f t="shared" si="184"/>
        <v>10</v>
      </c>
      <c r="N675" s="5">
        <f t="shared" si="184"/>
        <v>1</v>
      </c>
      <c r="O675" s="5" t="str">
        <f t="shared" si="184"/>
        <v>weight</v>
      </c>
      <c r="P675" s="468" t="str">
        <f>INDEX('Policy Characteristics'!J:J,MATCH($C675,'Policy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5"/>
        <v>io-model.html</v>
      </c>
      <c r="R675" s="7"/>
      <c r="T675" s="4"/>
    </row>
    <row r="676" spans="1:20" ht="174" x14ac:dyDescent="0.35">
      <c r="A676" s="5" t="str">
        <f t="shared" si="186"/>
        <v>Government Revenue Accounting</v>
      </c>
      <c r="B676" s="5" t="str">
        <f t="shared" si="182"/>
        <v>EV Subsidy</v>
      </c>
      <c r="C676" s="5" t="str">
        <f t="shared" si="182"/>
        <v>GRA for EV Subsidy</v>
      </c>
      <c r="D676" s="4" t="s">
        <v>3263</v>
      </c>
      <c r="F676" s="4" t="s">
        <v>3267</v>
      </c>
      <c r="H676" s="421">
        <v>558</v>
      </c>
      <c r="I676" s="5" t="str">
        <f t="shared" si="183"/>
        <v>Yes</v>
      </c>
      <c r="J676" s="335"/>
      <c r="K676" s="5" t="str">
        <f t="shared" si="184"/>
        <v>GRA EV subsidy</v>
      </c>
      <c r="L676" s="5">
        <f t="shared" si="184"/>
        <v>0</v>
      </c>
      <c r="M676" s="5">
        <f t="shared" si="184"/>
        <v>10</v>
      </c>
      <c r="N676" s="5">
        <f t="shared" si="184"/>
        <v>1</v>
      </c>
      <c r="O676" s="5" t="str">
        <f t="shared" si="184"/>
        <v>weight</v>
      </c>
      <c r="P676" s="468" t="str">
        <f>INDEX('Policy Characteristics'!J:J,MATCH($C676,'Policy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5"/>
        <v>io-model.html</v>
      </c>
      <c r="R676" s="7"/>
      <c r="T676" s="4"/>
    </row>
    <row r="677" spans="1:20" ht="174" x14ac:dyDescent="0.35">
      <c r="A677" s="5" t="str">
        <f t="shared" si="186"/>
        <v>Government Revenue Accounting</v>
      </c>
      <c r="B677" s="5" t="str">
        <f t="shared" si="182"/>
        <v>EV Subsidy</v>
      </c>
      <c r="C677" s="5" t="str">
        <f t="shared" si="182"/>
        <v>GRA for EV Subsidy</v>
      </c>
      <c r="D677" s="4" t="s">
        <v>3264</v>
      </c>
      <c r="F677" s="4" t="s">
        <v>3268</v>
      </c>
      <c r="H677" s="421">
        <v>559</v>
      </c>
      <c r="I677" s="5" t="str">
        <f t="shared" si="183"/>
        <v>Yes</v>
      </c>
      <c r="J677" s="335"/>
      <c r="K677" s="5" t="str">
        <f t="shared" si="184"/>
        <v>GRA EV subsidy</v>
      </c>
      <c r="L677" s="5">
        <f t="shared" si="184"/>
        <v>0</v>
      </c>
      <c r="M677" s="5">
        <f t="shared" si="184"/>
        <v>10</v>
      </c>
      <c r="N677" s="5">
        <f t="shared" si="184"/>
        <v>1</v>
      </c>
      <c r="O677" s="5" t="str">
        <f t="shared" si="184"/>
        <v>weight</v>
      </c>
      <c r="P677" s="468" t="str">
        <f>INDEX('Policy Characteristics'!J:J,MATCH($C677,'Policy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5"/>
        <v>io-model.html</v>
      </c>
      <c r="R677" s="7"/>
      <c r="T677" s="4"/>
    </row>
    <row r="678" spans="1:20" ht="174" x14ac:dyDescent="0.35">
      <c r="A678" s="4" t="s">
        <v>3243</v>
      </c>
      <c r="B678" s="4" t="s">
        <v>3246</v>
      </c>
      <c r="C678" s="4" t="s">
        <v>3254</v>
      </c>
      <c r="D678" s="4" t="s">
        <v>3260</v>
      </c>
      <c r="F678" s="4" t="s">
        <v>3265</v>
      </c>
      <c r="H678" s="421">
        <v>560</v>
      </c>
      <c r="I678" s="4" t="s">
        <v>46</v>
      </c>
      <c r="J678" s="335"/>
      <c r="K678" s="343" t="s">
        <v>3296</v>
      </c>
      <c r="L678" s="78">
        <v>0</v>
      </c>
      <c r="M678" s="4">
        <v>10</v>
      </c>
      <c r="N678" s="4">
        <v>1</v>
      </c>
      <c r="O678" s="4" t="s">
        <v>3217</v>
      </c>
      <c r="P678" s="468" t="str">
        <f>INDEX('Policy Characteristics'!J:J,MATCH($C678,'Policy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3218</v>
      </c>
      <c r="R678" s="7"/>
      <c r="T678" s="4"/>
    </row>
    <row r="679" spans="1:20" ht="174" x14ac:dyDescent="0.35">
      <c r="A679" s="5" t="str">
        <f>A$678</f>
        <v>Government Revenue Accounting</v>
      </c>
      <c r="B679" s="5" t="str">
        <f t="shared" ref="B679:C682" si="187">B$678</f>
        <v>Electricity Generation Subsidy</v>
      </c>
      <c r="C679" s="5" t="str">
        <f t="shared" si="187"/>
        <v>GRA for Electricity Generation Subsidies</v>
      </c>
      <c r="D679" s="4" t="s">
        <v>3261</v>
      </c>
      <c r="F679" s="4" t="s">
        <v>3291</v>
      </c>
      <c r="H679" s="421">
        <v>561</v>
      </c>
      <c r="I679" s="5" t="str">
        <f t="shared" ref="I679:I682" si="188">I$678</f>
        <v>Yes</v>
      </c>
      <c r="J679" s="335"/>
      <c r="K679" s="5" t="str">
        <f t="shared" ref="K679:O682" si="189">K$678</f>
        <v>GRA elec gen subsidy</v>
      </c>
      <c r="L679" s="5">
        <f t="shared" si="189"/>
        <v>0</v>
      </c>
      <c r="M679" s="5">
        <f t="shared" si="189"/>
        <v>10</v>
      </c>
      <c r="N679" s="5">
        <f t="shared" si="189"/>
        <v>1</v>
      </c>
      <c r="O679" s="5" t="str">
        <f t="shared" si="189"/>
        <v>weight</v>
      </c>
      <c r="P679" s="468" t="str">
        <f>INDEX('Policy Characteristics'!J:J,MATCH($C679,'Policy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0">Q$678</f>
        <v>io-model.html</v>
      </c>
      <c r="R679" s="7"/>
      <c r="T679" s="4"/>
    </row>
    <row r="680" spans="1:20" ht="174" x14ac:dyDescent="0.35">
      <c r="A680" s="5" t="str">
        <f t="shared" ref="A680:A682" si="191">A$678</f>
        <v>Government Revenue Accounting</v>
      </c>
      <c r="B680" s="5" t="str">
        <f t="shared" si="187"/>
        <v>Electricity Generation Subsidy</v>
      </c>
      <c r="C680" s="5" t="str">
        <f t="shared" si="187"/>
        <v>GRA for Electricity Generation Subsidies</v>
      </c>
      <c r="D680" s="4" t="s">
        <v>3262</v>
      </c>
      <c r="F680" s="4" t="s">
        <v>3266</v>
      </c>
      <c r="H680" s="421">
        <v>562</v>
      </c>
      <c r="I680" s="5" t="str">
        <f t="shared" si="188"/>
        <v>Yes</v>
      </c>
      <c r="J680" s="335"/>
      <c r="K680" s="5" t="str">
        <f t="shared" si="189"/>
        <v>GRA elec gen subsidy</v>
      </c>
      <c r="L680" s="5">
        <f t="shared" si="189"/>
        <v>0</v>
      </c>
      <c r="M680" s="5">
        <f t="shared" si="189"/>
        <v>10</v>
      </c>
      <c r="N680" s="5">
        <f t="shared" si="189"/>
        <v>1</v>
      </c>
      <c r="O680" s="5" t="str">
        <f t="shared" si="189"/>
        <v>weight</v>
      </c>
      <c r="P680" s="468" t="str">
        <f>INDEX('Policy Characteristics'!J:J,MATCH($C680,'Policy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0"/>
        <v>io-model.html</v>
      </c>
      <c r="R680" s="7"/>
      <c r="T680" s="4"/>
    </row>
    <row r="681" spans="1:20" ht="174" x14ac:dyDescent="0.35">
      <c r="A681" s="5" t="str">
        <f t="shared" si="191"/>
        <v>Government Revenue Accounting</v>
      </c>
      <c r="B681" s="5" t="str">
        <f t="shared" si="187"/>
        <v>Electricity Generation Subsidy</v>
      </c>
      <c r="C681" s="5" t="str">
        <f t="shared" si="187"/>
        <v>GRA for Electricity Generation Subsidies</v>
      </c>
      <c r="D681" s="4" t="s">
        <v>3263</v>
      </c>
      <c r="F681" s="4" t="s">
        <v>3267</v>
      </c>
      <c r="H681" s="421">
        <v>563</v>
      </c>
      <c r="I681" s="5" t="str">
        <f t="shared" si="188"/>
        <v>Yes</v>
      </c>
      <c r="J681" s="335"/>
      <c r="K681" s="5" t="str">
        <f t="shared" si="189"/>
        <v>GRA elec gen subsidy</v>
      </c>
      <c r="L681" s="5">
        <f t="shared" si="189"/>
        <v>0</v>
      </c>
      <c r="M681" s="5">
        <f t="shared" si="189"/>
        <v>10</v>
      </c>
      <c r="N681" s="5">
        <f t="shared" si="189"/>
        <v>1</v>
      </c>
      <c r="O681" s="5" t="str">
        <f t="shared" si="189"/>
        <v>weight</v>
      </c>
      <c r="P681" s="468" t="str">
        <f>INDEX('Policy Characteristics'!J:J,MATCH($C681,'Policy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0"/>
        <v>io-model.html</v>
      </c>
      <c r="R681" s="7"/>
      <c r="T681" s="4"/>
    </row>
    <row r="682" spans="1:20" ht="174" x14ac:dyDescent="0.35">
      <c r="A682" s="5" t="str">
        <f t="shared" si="191"/>
        <v>Government Revenue Accounting</v>
      </c>
      <c r="B682" s="5" t="str">
        <f t="shared" si="187"/>
        <v>Electricity Generation Subsidy</v>
      </c>
      <c r="C682" s="5" t="str">
        <f t="shared" si="187"/>
        <v>GRA for Electricity Generation Subsidies</v>
      </c>
      <c r="D682" s="4" t="s">
        <v>3264</v>
      </c>
      <c r="F682" s="4" t="s">
        <v>3268</v>
      </c>
      <c r="H682" s="421">
        <v>564</v>
      </c>
      <c r="I682" s="5" t="str">
        <f t="shared" si="188"/>
        <v>Yes</v>
      </c>
      <c r="J682" s="335"/>
      <c r="K682" s="5" t="str">
        <f t="shared" si="189"/>
        <v>GRA elec gen subsidy</v>
      </c>
      <c r="L682" s="5">
        <f t="shared" si="189"/>
        <v>0</v>
      </c>
      <c r="M682" s="5">
        <f t="shared" si="189"/>
        <v>10</v>
      </c>
      <c r="N682" s="5">
        <f t="shared" si="189"/>
        <v>1</v>
      </c>
      <c r="O682" s="5" t="str">
        <f t="shared" si="189"/>
        <v>weight</v>
      </c>
      <c r="P682" s="468" t="str">
        <f>INDEX('Policy Characteristics'!J:J,MATCH($C682,'Policy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0"/>
        <v>io-model.html</v>
      </c>
      <c r="R682" s="7"/>
      <c r="T682" s="4"/>
    </row>
    <row r="683" spans="1:20" ht="174" x14ac:dyDescent="0.35">
      <c r="A683" s="4" t="s">
        <v>3243</v>
      </c>
      <c r="B683" s="4" t="s">
        <v>3247</v>
      </c>
      <c r="C683" s="4" t="s">
        <v>3255</v>
      </c>
      <c r="D683" s="4" t="s">
        <v>3260</v>
      </c>
      <c r="F683" s="4" t="s">
        <v>3265</v>
      </c>
      <c r="H683" s="421">
        <v>565</v>
      </c>
      <c r="I683" s="4" t="s">
        <v>46</v>
      </c>
      <c r="J683" s="335"/>
      <c r="K683" s="343" t="s">
        <v>3297</v>
      </c>
      <c r="L683" s="78">
        <v>0</v>
      </c>
      <c r="M683" s="4">
        <v>10</v>
      </c>
      <c r="N683" s="4">
        <v>1</v>
      </c>
      <c r="O683" s="4" t="s">
        <v>3217</v>
      </c>
      <c r="P683" s="468" t="str">
        <f>INDEX('Policy Characteristics'!J:J,MATCH($C683,'Policy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3218</v>
      </c>
      <c r="R683" s="7"/>
      <c r="T683" s="4"/>
    </row>
    <row r="684" spans="1:20" ht="174" x14ac:dyDescent="0.35">
      <c r="A684" s="5" t="str">
        <f>A$683</f>
        <v>Government Revenue Accounting</v>
      </c>
      <c r="B684" s="5" t="str">
        <f t="shared" ref="B684:C687" si="192">B$683</f>
        <v>Electricity Capacity Construction Subsidy</v>
      </c>
      <c r="C684" s="5" t="str">
        <f t="shared" si="192"/>
        <v>GRA for Electricity Capacity Construction Subsidies</v>
      </c>
      <c r="D684" s="4" t="s">
        <v>3261</v>
      </c>
      <c r="F684" s="4" t="s">
        <v>3291</v>
      </c>
      <c r="H684" s="421">
        <v>566</v>
      </c>
      <c r="I684" s="5" t="str">
        <f t="shared" ref="I684:I687" si="193">I$683</f>
        <v>Yes</v>
      </c>
      <c r="J684" s="335"/>
      <c r="K684" s="5" t="str">
        <f t="shared" ref="K684:O687" si="194">K$683</f>
        <v>GRA elec cap const subsidy</v>
      </c>
      <c r="L684" s="5">
        <f t="shared" si="194"/>
        <v>0</v>
      </c>
      <c r="M684" s="5">
        <f t="shared" si="194"/>
        <v>10</v>
      </c>
      <c r="N684" s="5">
        <f t="shared" si="194"/>
        <v>1</v>
      </c>
      <c r="O684" s="5" t="str">
        <f t="shared" si="194"/>
        <v>weight</v>
      </c>
      <c r="P684" s="468" t="str">
        <f>INDEX('Policy Characteristics'!J:J,MATCH($C684,'Policy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5">Q$683</f>
        <v>io-model.html</v>
      </c>
      <c r="R684" s="7"/>
      <c r="T684" s="4"/>
    </row>
    <row r="685" spans="1:20" ht="174" x14ac:dyDescent="0.35">
      <c r="A685" s="5" t="str">
        <f t="shared" ref="A685:A687" si="196">A$683</f>
        <v>Government Revenue Accounting</v>
      </c>
      <c r="B685" s="5" t="str">
        <f t="shared" si="192"/>
        <v>Electricity Capacity Construction Subsidy</v>
      </c>
      <c r="C685" s="5" t="str">
        <f t="shared" si="192"/>
        <v>GRA for Electricity Capacity Construction Subsidies</v>
      </c>
      <c r="D685" s="4" t="s">
        <v>3262</v>
      </c>
      <c r="F685" s="4" t="s">
        <v>3266</v>
      </c>
      <c r="H685" s="421">
        <v>567</v>
      </c>
      <c r="I685" s="5" t="str">
        <f t="shared" si="193"/>
        <v>Yes</v>
      </c>
      <c r="J685" s="335"/>
      <c r="K685" s="5" t="str">
        <f t="shared" si="194"/>
        <v>GRA elec cap const subsidy</v>
      </c>
      <c r="L685" s="5">
        <f t="shared" si="194"/>
        <v>0</v>
      </c>
      <c r="M685" s="5">
        <f t="shared" si="194"/>
        <v>10</v>
      </c>
      <c r="N685" s="5">
        <f t="shared" si="194"/>
        <v>1</v>
      </c>
      <c r="O685" s="5" t="str">
        <f t="shared" si="194"/>
        <v>weight</v>
      </c>
      <c r="P685" s="468" t="str">
        <f>INDEX('Policy Characteristics'!J:J,MATCH($C685,'Policy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5"/>
        <v>io-model.html</v>
      </c>
      <c r="R685" s="7"/>
      <c r="T685" s="4"/>
    </row>
    <row r="686" spans="1:20" ht="174" x14ac:dyDescent="0.35">
      <c r="A686" s="5" t="str">
        <f t="shared" si="196"/>
        <v>Government Revenue Accounting</v>
      </c>
      <c r="B686" s="5" t="str">
        <f t="shared" si="192"/>
        <v>Electricity Capacity Construction Subsidy</v>
      </c>
      <c r="C686" s="5" t="str">
        <f t="shared" si="192"/>
        <v>GRA for Electricity Capacity Construction Subsidies</v>
      </c>
      <c r="D686" s="4" t="s">
        <v>3263</v>
      </c>
      <c r="F686" s="4" t="s">
        <v>3267</v>
      </c>
      <c r="H686" s="421">
        <v>568</v>
      </c>
      <c r="I686" s="5" t="str">
        <f t="shared" si="193"/>
        <v>Yes</v>
      </c>
      <c r="J686" s="335"/>
      <c r="K686" s="5" t="str">
        <f t="shared" si="194"/>
        <v>GRA elec cap const subsidy</v>
      </c>
      <c r="L686" s="5">
        <f t="shared" si="194"/>
        <v>0</v>
      </c>
      <c r="M686" s="5">
        <f t="shared" si="194"/>
        <v>10</v>
      </c>
      <c r="N686" s="5">
        <f t="shared" si="194"/>
        <v>1</v>
      </c>
      <c r="O686" s="5" t="str">
        <f t="shared" si="194"/>
        <v>weight</v>
      </c>
      <c r="P686" s="468" t="str">
        <f>INDEX('Policy Characteristics'!J:J,MATCH($C686,'Policy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5"/>
        <v>io-model.html</v>
      </c>
      <c r="R686" s="7"/>
      <c r="T686" s="4"/>
    </row>
    <row r="687" spans="1:20" ht="174" x14ac:dyDescent="0.35">
      <c r="A687" s="5" t="str">
        <f t="shared" si="196"/>
        <v>Government Revenue Accounting</v>
      </c>
      <c r="B687" s="5" t="str">
        <f t="shared" si="192"/>
        <v>Electricity Capacity Construction Subsidy</v>
      </c>
      <c r="C687" s="5" t="str">
        <f t="shared" si="192"/>
        <v>GRA for Electricity Capacity Construction Subsidies</v>
      </c>
      <c r="D687" s="4" t="s">
        <v>3264</v>
      </c>
      <c r="F687" s="4" t="s">
        <v>3268</v>
      </c>
      <c r="H687" s="421">
        <v>569</v>
      </c>
      <c r="I687" s="5" t="str">
        <f t="shared" si="193"/>
        <v>Yes</v>
      </c>
      <c r="J687" s="335"/>
      <c r="K687" s="5" t="str">
        <f t="shared" si="194"/>
        <v>GRA elec cap const subsidy</v>
      </c>
      <c r="L687" s="5">
        <f t="shared" si="194"/>
        <v>0</v>
      </c>
      <c r="M687" s="5">
        <f t="shared" si="194"/>
        <v>10</v>
      </c>
      <c r="N687" s="5">
        <f t="shared" si="194"/>
        <v>1</v>
      </c>
      <c r="O687" s="5" t="str">
        <f t="shared" si="194"/>
        <v>weight</v>
      </c>
      <c r="P687" s="468" t="str">
        <f>INDEX('Policy Characteristics'!J:J,MATCH($C687,'Policy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5"/>
        <v>io-model.html</v>
      </c>
      <c r="R687" s="7"/>
      <c r="T687" s="4"/>
    </row>
    <row r="688" spans="1:20" ht="174" x14ac:dyDescent="0.35">
      <c r="A688" s="4" t="s">
        <v>3243</v>
      </c>
      <c r="B688" s="4" t="s">
        <v>295</v>
      </c>
      <c r="C688" s="4" t="s">
        <v>3256</v>
      </c>
      <c r="D688" s="4" t="s">
        <v>3260</v>
      </c>
      <c r="F688" s="4" t="s">
        <v>3265</v>
      </c>
      <c r="H688" s="421">
        <v>570</v>
      </c>
      <c r="I688" s="4" t="s">
        <v>46</v>
      </c>
      <c r="J688" s="335"/>
      <c r="K688" s="343" t="s">
        <v>3298</v>
      </c>
      <c r="L688" s="78">
        <v>0</v>
      </c>
      <c r="M688" s="4">
        <v>10</v>
      </c>
      <c r="N688" s="4">
        <v>1</v>
      </c>
      <c r="O688" s="4" t="s">
        <v>3217</v>
      </c>
      <c r="P688" s="468" t="str">
        <f>INDEX('Policy Characteristics'!J:J,MATCH($C688,'Policy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3218</v>
      </c>
      <c r="R688" s="7"/>
      <c r="T688" s="4"/>
    </row>
    <row r="689" spans="1:20" ht="174" x14ac:dyDescent="0.35">
      <c r="A689" s="5" t="str">
        <f>A$688</f>
        <v>Government Revenue Accounting</v>
      </c>
      <c r="B689" s="5" t="str">
        <f t="shared" ref="B689:C692" si="197">B$688</f>
        <v>Distributed Solar Subsidy</v>
      </c>
      <c r="C689" s="5" t="str">
        <f t="shared" si="197"/>
        <v>GRA for Distributed Solar Subsidy</v>
      </c>
      <c r="D689" s="4" t="s">
        <v>3261</v>
      </c>
      <c r="F689" s="4" t="s">
        <v>3291</v>
      </c>
      <c r="H689" s="421">
        <v>571</v>
      </c>
      <c r="I689" s="5" t="str">
        <f t="shared" ref="I689:I692" si="198">I$688</f>
        <v>Yes</v>
      </c>
      <c r="J689" s="335"/>
      <c r="K689" s="5" t="str">
        <f t="shared" ref="K689:O692" si="199">K$688</f>
        <v>GRA dist solar subsidy</v>
      </c>
      <c r="L689" s="5">
        <f t="shared" si="199"/>
        <v>0</v>
      </c>
      <c r="M689" s="5">
        <f t="shared" si="199"/>
        <v>10</v>
      </c>
      <c r="N689" s="5">
        <f t="shared" si="199"/>
        <v>1</v>
      </c>
      <c r="O689" s="5" t="str">
        <f t="shared" si="199"/>
        <v>weight</v>
      </c>
      <c r="P689" s="468" t="str">
        <f>INDEX('Policy Characteristics'!J:J,MATCH($C689,'Policy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0">Q$688</f>
        <v>io-model.html</v>
      </c>
      <c r="R689" s="7"/>
      <c r="T689" s="4"/>
    </row>
    <row r="690" spans="1:20" ht="174" x14ac:dyDescent="0.35">
      <c r="A690" s="5" t="str">
        <f t="shared" ref="A690:A692" si="201">A$688</f>
        <v>Government Revenue Accounting</v>
      </c>
      <c r="B690" s="5" t="str">
        <f t="shared" si="197"/>
        <v>Distributed Solar Subsidy</v>
      </c>
      <c r="C690" s="5" t="str">
        <f t="shared" si="197"/>
        <v>GRA for Distributed Solar Subsidy</v>
      </c>
      <c r="D690" s="4" t="s">
        <v>3262</v>
      </c>
      <c r="F690" s="4" t="s">
        <v>3266</v>
      </c>
      <c r="H690" s="421">
        <v>572</v>
      </c>
      <c r="I690" s="5" t="str">
        <f t="shared" si="198"/>
        <v>Yes</v>
      </c>
      <c r="J690" s="335"/>
      <c r="K690" s="5" t="str">
        <f t="shared" si="199"/>
        <v>GRA dist solar subsidy</v>
      </c>
      <c r="L690" s="5">
        <f t="shared" si="199"/>
        <v>0</v>
      </c>
      <c r="M690" s="5">
        <f t="shared" si="199"/>
        <v>10</v>
      </c>
      <c r="N690" s="5">
        <f t="shared" si="199"/>
        <v>1</v>
      </c>
      <c r="O690" s="5" t="str">
        <f t="shared" si="199"/>
        <v>weight</v>
      </c>
      <c r="P690" s="468" t="str">
        <f>INDEX('Policy Characteristics'!J:J,MATCH($C690,'Policy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0"/>
        <v>io-model.html</v>
      </c>
      <c r="R690" s="7"/>
      <c r="T690" s="4"/>
    </row>
    <row r="691" spans="1:20" ht="174" x14ac:dyDescent="0.35">
      <c r="A691" s="5" t="str">
        <f t="shared" si="201"/>
        <v>Government Revenue Accounting</v>
      </c>
      <c r="B691" s="5" t="str">
        <f t="shared" si="197"/>
        <v>Distributed Solar Subsidy</v>
      </c>
      <c r="C691" s="5" t="str">
        <f t="shared" si="197"/>
        <v>GRA for Distributed Solar Subsidy</v>
      </c>
      <c r="D691" s="4" t="s">
        <v>3263</v>
      </c>
      <c r="F691" s="4" t="s">
        <v>3267</v>
      </c>
      <c r="H691" s="421">
        <v>573</v>
      </c>
      <c r="I691" s="5" t="str">
        <f t="shared" si="198"/>
        <v>Yes</v>
      </c>
      <c r="J691" s="335"/>
      <c r="K691" s="5" t="str">
        <f t="shared" si="199"/>
        <v>GRA dist solar subsidy</v>
      </c>
      <c r="L691" s="5">
        <f t="shared" si="199"/>
        <v>0</v>
      </c>
      <c r="M691" s="5">
        <f t="shared" si="199"/>
        <v>10</v>
      </c>
      <c r="N691" s="5">
        <f t="shared" si="199"/>
        <v>1</v>
      </c>
      <c r="O691" s="5" t="str">
        <f t="shared" si="199"/>
        <v>weight</v>
      </c>
      <c r="P691" s="468" t="str">
        <f>INDEX('Policy Characteristics'!J:J,MATCH($C691,'Policy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0"/>
        <v>io-model.html</v>
      </c>
      <c r="R691" s="7"/>
      <c r="T691" s="4"/>
    </row>
    <row r="692" spans="1:20" ht="174" x14ac:dyDescent="0.35">
      <c r="A692" s="5" t="str">
        <f t="shared" si="201"/>
        <v>Government Revenue Accounting</v>
      </c>
      <c r="B692" s="5" t="str">
        <f t="shared" si="197"/>
        <v>Distributed Solar Subsidy</v>
      </c>
      <c r="C692" s="5" t="str">
        <f t="shared" si="197"/>
        <v>GRA for Distributed Solar Subsidy</v>
      </c>
      <c r="D692" s="4" t="s">
        <v>3264</v>
      </c>
      <c r="F692" s="4" t="s">
        <v>3268</v>
      </c>
      <c r="H692" s="421">
        <v>574</v>
      </c>
      <c r="I692" s="5" t="str">
        <f t="shared" si="198"/>
        <v>Yes</v>
      </c>
      <c r="J692" s="335"/>
      <c r="K692" s="5" t="str">
        <f t="shared" si="199"/>
        <v>GRA dist solar subsidy</v>
      </c>
      <c r="L692" s="5">
        <f t="shared" si="199"/>
        <v>0</v>
      </c>
      <c r="M692" s="5">
        <f t="shared" si="199"/>
        <v>10</v>
      </c>
      <c r="N692" s="5">
        <f t="shared" si="199"/>
        <v>1</v>
      </c>
      <c r="O692" s="5" t="str">
        <f t="shared" si="199"/>
        <v>weight</v>
      </c>
      <c r="P692" s="468" t="str">
        <f>INDEX('Policy Characteristics'!J:J,MATCH($C692,'Policy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0"/>
        <v>io-model.html</v>
      </c>
      <c r="R692" s="7"/>
      <c r="T692" s="4"/>
    </row>
    <row r="693" spans="1:20" ht="174" x14ac:dyDescent="0.35">
      <c r="A693" s="4" t="s">
        <v>3243</v>
      </c>
      <c r="B693" s="4" t="s">
        <v>3248</v>
      </c>
      <c r="C693" s="4" t="s">
        <v>3257</v>
      </c>
      <c r="D693" s="4" t="s">
        <v>3260</v>
      </c>
      <c r="F693" s="4" t="s">
        <v>3265</v>
      </c>
      <c r="H693" s="421">
        <v>575</v>
      </c>
      <c r="I693" s="4" t="s">
        <v>46</v>
      </c>
      <c r="J693" s="335"/>
      <c r="K693" s="343" t="s">
        <v>3299</v>
      </c>
      <c r="L693" s="78">
        <v>0</v>
      </c>
      <c r="M693" s="4">
        <v>10</v>
      </c>
      <c r="N693" s="4">
        <v>1</v>
      </c>
      <c r="O693" s="4" t="s">
        <v>3217</v>
      </c>
      <c r="P693" s="468" t="str">
        <f>INDEX('Policy Characteristics'!J:J,MATCH($C693,'Policy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3218</v>
      </c>
      <c r="R693" s="7"/>
      <c r="T693" s="4"/>
    </row>
    <row r="694" spans="1:20" ht="174" x14ac:dyDescent="0.35">
      <c r="A694" s="5" t="str">
        <f>A$693</f>
        <v>Government Revenue Accounting</v>
      </c>
      <c r="B694" s="5" t="str">
        <f t="shared" ref="B694:C697" si="202">B$693</f>
        <v>Fuel Subsidy</v>
      </c>
      <c r="C694" s="5" t="str">
        <f t="shared" si="202"/>
        <v>GRA for Fuel Subsidies</v>
      </c>
      <c r="D694" s="4" t="s">
        <v>3261</v>
      </c>
      <c r="F694" s="4" t="s">
        <v>3291</v>
      </c>
      <c r="H694" s="421">
        <v>576</v>
      </c>
      <c r="I694" s="5" t="str">
        <f t="shared" ref="I694:I697" si="203">I$693</f>
        <v>Yes</v>
      </c>
      <c r="J694" s="335"/>
      <c r="K694" s="5" t="str">
        <f t="shared" ref="K694:O697" si="204">K$693</f>
        <v>GRA fuel subsidy</v>
      </c>
      <c r="L694" s="5">
        <f t="shared" si="204"/>
        <v>0</v>
      </c>
      <c r="M694" s="5">
        <f t="shared" si="204"/>
        <v>10</v>
      </c>
      <c r="N694" s="5">
        <f t="shared" si="204"/>
        <v>1</v>
      </c>
      <c r="O694" s="5" t="str">
        <f t="shared" si="204"/>
        <v>weight</v>
      </c>
      <c r="P694" s="468" t="str">
        <f>INDEX('Policy Characteristics'!J:J,MATCH($C694,'Policy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5">Q$693</f>
        <v>io-model.html</v>
      </c>
      <c r="R694" s="7"/>
      <c r="T694" s="4"/>
    </row>
    <row r="695" spans="1:20" ht="174" x14ac:dyDescent="0.35">
      <c r="A695" s="5" t="str">
        <f t="shared" ref="A695:A697" si="206">A$693</f>
        <v>Government Revenue Accounting</v>
      </c>
      <c r="B695" s="5" t="str">
        <f t="shared" si="202"/>
        <v>Fuel Subsidy</v>
      </c>
      <c r="C695" s="5" t="str">
        <f t="shared" si="202"/>
        <v>GRA for Fuel Subsidies</v>
      </c>
      <c r="D695" s="4" t="s">
        <v>3262</v>
      </c>
      <c r="F695" s="4" t="s">
        <v>3266</v>
      </c>
      <c r="H695" s="421">
        <v>577</v>
      </c>
      <c r="I695" s="5" t="str">
        <f t="shared" si="203"/>
        <v>Yes</v>
      </c>
      <c r="J695" s="335"/>
      <c r="K695" s="5" t="str">
        <f t="shared" si="204"/>
        <v>GRA fuel subsidy</v>
      </c>
      <c r="L695" s="5">
        <f t="shared" si="204"/>
        <v>0</v>
      </c>
      <c r="M695" s="5">
        <f t="shared" si="204"/>
        <v>10</v>
      </c>
      <c r="N695" s="5">
        <f t="shared" si="204"/>
        <v>1</v>
      </c>
      <c r="O695" s="5" t="str">
        <f t="shared" si="204"/>
        <v>weight</v>
      </c>
      <c r="P695" s="468" t="str">
        <f>INDEX('Policy Characteristics'!J:J,MATCH($C695,'Policy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5"/>
        <v>io-model.html</v>
      </c>
      <c r="R695" s="7"/>
      <c r="T695" s="4"/>
    </row>
    <row r="696" spans="1:20" ht="174" x14ac:dyDescent="0.35">
      <c r="A696" s="5" t="str">
        <f t="shared" si="206"/>
        <v>Government Revenue Accounting</v>
      </c>
      <c r="B696" s="5" t="str">
        <f t="shared" si="202"/>
        <v>Fuel Subsidy</v>
      </c>
      <c r="C696" s="5" t="str">
        <f t="shared" si="202"/>
        <v>GRA for Fuel Subsidies</v>
      </c>
      <c r="D696" s="4" t="s">
        <v>3263</v>
      </c>
      <c r="F696" s="4" t="s">
        <v>3267</v>
      </c>
      <c r="H696" s="421">
        <v>578</v>
      </c>
      <c r="I696" s="5" t="str">
        <f t="shared" si="203"/>
        <v>Yes</v>
      </c>
      <c r="J696" s="335"/>
      <c r="K696" s="5" t="str">
        <f t="shared" si="204"/>
        <v>GRA fuel subsidy</v>
      </c>
      <c r="L696" s="5">
        <f t="shared" si="204"/>
        <v>0</v>
      </c>
      <c r="M696" s="5">
        <f t="shared" si="204"/>
        <v>10</v>
      </c>
      <c r="N696" s="5">
        <f t="shared" si="204"/>
        <v>1</v>
      </c>
      <c r="O696" s="5" t="str">
        <f t="shared" si="204"/>
        <v>weight</v>
      </c>
      <c r="P696" s="468" t="str">
        <f>INDEX('Policy Characteristics'!J:J,MATCH($C696,'Policy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5"/>
        <v>io-model.html</v>
      </c>
      <c r="R696" s="7"/>
      <c r="T696" s="4"/>
    </row>
    <row r="697" spans="1:20" ht="174" x14ac:dyDescent="0.35">
      <c r="A697" s="5" t="str">
        <f t="shared" si="206"/>
        <v>Government Revenue Accounting</v>
      </c>
      <c r="B697" s="5" t="str">
        <f t="shared" si="202"/>
        <v>Fuel Subsidy</v>
      </c>
      <c r="C697" s="5" t="str">
        <f t="shared" si="202"/>
        <v>GRA for Fuel Subsidies</v>
      </c>
      <c r="D697" s="4" t="s">
        <v>3264</v>
      </c>
      <c r="F697" s="4" t="s">
        <v>3268</v>
      </c>
      <c r="H697" s="421">
        <v>579</v>
      </c>
      <c r="I697" s="5" t="str">
        <f t="shared" si="203"/>
        <v>Yes</v>
      </c>
      <c r="J697" s="335"/>
      <c r="K697" s="5" t="str">
        <f t="shared" si="204"/>
        <v>GRA fuel subsidy</v>
      </c>
      <c r="L697" s="5">
        <f t="shared" si="204"/>
        <v>0</v>
      </c>
      <c r="M697" s="5">
        <f t="shared" si="204"/>
        <v>10</v>
      </c>
      <c r="N697" s="5">
        <f t="shared" si="204"/>
        <v>1</v>
      </c>
      <c r="O697" s="5" t="str">
        <f t="shared" si="204"/>
        <v>weight</v>
      </c>
      <c r="P697" s="468" t="str">
        <f>INDEX('Policy Characteristics'!J:J,MATCH($C697,'Policy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5"/>
        <v>io-model.html</v>
      </c>
      <c r="R697" s="7"/>
      <c r="T697" s="4"/>
    </row>
    <row r="698" spans="1:20" ht="174" x14ac:dyDescent="0.35">
      <c r="A698" s="4" t="s">
        <v>3243</v>
      </c>
      <c r="B698" s="4" t="s">
        <v>3249</v>
      </c>
      <c r="C698" s="4" t="s">
        <v>3258</v>
      </c>
      <c r="D698" s="4" t="s">
        <v>3260</v>
      </c>
      <c r="F698" s="4" t="s">
        <v>3265</v>
      </c>
      <c r="H698" s="421">
        <v>580</v>
      </c>
      <c r="I698" s="4" t="s">
        <v>46</v>
      </c>
      <c r="J698" s="335"/>
      <c r="K698" s="343" t="s">
        <v>3300</v>
      </c>
      <c r="L698" s="78">
        <v>0</v>
      </c>
      <c r="M698" s="4">
        <v>10</v>
      </c>
      <c r="N698" s="4">
        <v>1</v>
      </c>
      <c r="O698" s="4" t="s">
        <v>3217</v>
      </c>
      <c r="P698" s="468" t="str">
        <f>INDEX('Policy Characteristics'!J:J,MATCH($C698,'Policy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3218</v>
      </c>
      <c r="R698" s="7"/>
      <c r="T698" s="4"/>
    </row>
    <row r="699" spans="1:20" ht="174" x14ac:dyDescent="0.35">
      <c r="A699" s="5" t="str">
        <f>A$698</f>
        <v>Government Revenue Accounting</v>
      </c>
      <c r="B699" s="5" t="str">
        <f t="shared" ref="B699:C702" si="207">B$698</f>
        <v>National Debt Interest</v>
      </c>
      <c r="C699" s="5" t="str">
        <f t="shared" si="207"/>
        <v>GRA for National Debt Interest</v>
      </c>
      <c r="D699" s="4" t="s">
        <v>3261</v>
      </c>
      <c r="F699" s="4" t="s">
        <v>3291</v>
      </c>
      <c r="H699" s="421">
        <v>581</v>
      </c>
      <c r="I699" s="5" t="str">
        <f t="shared" ref="I699:I702" si="208">I$698</f>
        <v>Yes</v>
      </c>
      <c r="J699" s="335"/>
      <c r="K699" s="5" t="str">
        <f t="shared" ref="K699:O702" si="209">K$698</f>
        <v>GRA national debt interest</v>
      </c>
      <c r="L699" s="5">
        <f t="shared" si="209"/>
        <v>0</v>
      </c>
      <c r="M699" s="5">
        <f t="shared" si="209"/>
        <v>10</v>
      </c>
      <c r="N699" s="5">
        <f t="shared" si="209"/>
        <v>1</v>
      </c>
      <c r="O699" s="5" t="str">
        <f t="shared" si="209"/>
        <v>weight</v>
      </c>
      <c r="P699" s="468" t="str">
        <f>INDEX('Policy Characteristics'!J:J,MATCH($C699,'Policy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0">Q$698</f>
        <v>io-model.html</v>
      </c>
      <c r="R699" s="7"/>
      <c r="T699" s="4"/>
    </row>
    <row r="700" spans="1:20" ht="174" x14ac:dyDescent="0.35">
      <c r="A700" s="5" t="str">
        <f t="shared" ref="A700:A702" si="211">A$698</f>
        <v>Government Revenue Accounting</v>
      </c>
      <c r="B700" s="5" t="str">
        <f t="shared" si="207"/>
        <v>National Debt Interest</v>
      </c>
      <c r="C700" s="5" t="str">
        <f t="shared" si="207"/>
        <v>GRA for National Debt Interest</v>
      </c>
      <c r="D700" s="4" t="s">
        <v>3262</v>
      </c>
      <c r="F700" s="4" t="s">
        <v>3266</v>
      </c>
      <c r="H700" s="421">
        <v>582</v>
      </c>
      <c r="I700" s="5" t="str">
        <f t="shared" si="208"/>
        <v>Yes</v>
      </c>
      <c r="J700" s="335"/>
      <c r="K700" s="5" t="str">
        <f t="shared" si="209"/>
        <v>GRA national debt interest</v>
      </c>
      <c r="L700" s="5">
        <f t="shared" si="209"/>
        <v>0</v>
      </c>
      <c r="M700" s="5">
        <f t="shared" si="209"/>
        <v>10</v>
      </c>
      <c r="N700" s="5">
        <f t="shared" si="209"/>
        <v>1</v>
      </c>
      <c r="O700" s="5" t="str">
        <f t="shared" si="209"/>
        <v>weight</v>
      </c>
      <c r="P700" s="468" t="str">
        <f>INDEX('Policy Characteristics'!J:J,MATCH($C700,'Policy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0"/>
        <v>io-model.html</v>
      </c>
      <c r="R700" s="7"/>
      <c r="T700" s="4"/>
    </row>
    <row r="701" spans="1:20" ht="174" x14ac:dyDescent="0.35">
      <c r="A701" s="5" t="str">
        <f t="shared" si="211"/>
        <v>Government Revenue Accounting</v>
      </c>
      <c r="B701" s="5" t="str">
        <f t="shared" si="207"/>
        <v>National Debt Interest</v>
      </c>
      <c r="C701" s="5" t="str">
        <f t="shared" si="207"/>
        <v>GRA for National Debt Interest</v>
      </c>
      <c r="D701" s="4" t="s">
        <v>3263</v>
      </c>
      <c r="F701" s="4" t="s">
        <v>3267</v>
      </c>
      <c r="H701" s="421">
        <v>583</v>
      </c>
      <c r="I701" s="5" t="str">
        <f t="shared" si="208"/>
        <v>Yes</v>
      </c>
      <c r="J701" s="335"/>
      <c r="K701" s="5" t="str">
        <f t="shared" si="209"/>
        <v>GRA national debt interest</v>
      </c>
      <c r="L701" s="5">
        <f t="shared" si="209"/>
        <v>0</v>
      </c>
      <c r="M701" s="5">
        <f t="shared" si="209"/>
        <v>10</v>
      </c>
      <c r="N701" s="5">
        <f t="shared" si="209"/>
        <v>1</v>
      </c>
      <c r="O701" s="5" t="str">
        <f t="shared" si="209"/>
        <v>weight</v>
      </c>
      <c r="P701" s="468" t="str">
        <f>INDEX('Policy Characteristics'!J:J,MATCH($C701,'Policy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0"/>
        <v>io-model.html</v>
      </c>
      <c r="R701" s="7"/>
      <c r="T701" s="4"/>
    </row>
    <row r="702" spans="1:20" ht="174" x14ac:dyDescent="0.35">
      <c r="A702" s="5" t="str">
        <f t="shared" si="211"/>
        <v>Government Revenue Accounting</v>
      </c>
      <c r="B702" s="5" t="str">
        <f t="shared" si="207"/>
        <v>National Debt Interest</v>
      </c>
      <c r="C702" s="5" t="str">
        <f t="shared" si="207"/>
        <v>GRA for National Debt Interest</v>
      </c>
      <c r="D702" s="4" t="s">
        <v>3264</v>
      </c>
      <c r="F702" s="4" t="s">
        <v>3268</v>
      </c>
      <c r="H702" s="421">
        <v>584</v>
      </c>
      <c r="I702" s="5" t="str">
        <f t="shared" si="208"/>
        <v>Yes</v>
      </c>
      <c r="J702" s="335"/>
      <c r="K702" s="5" t="str">
        <f t="shared" si="209"/>
        <v>GRA national debt interest</v>
      </c>
      <c r="L702" s="5">
        <f t="shared" si="209"/>
        <v>0</v>
      </c>
      <c r="M702" s="5">
        <f t="shared" si="209"/>
        <v>10</v>
      </c>
      <c r="N702" s="5">
        <f t="shared" si="209"/>
        <v>1</v>
      </c>
      <c r="O702" s="5" t="str">
        <f t="shared" si="209"/>
        <v>weight</v>
      </c>
      <c r="P702" s="468" t="str">
        <f>INDEX('Policy Characteristics'!J:J,MATCH($C702,'Policy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0"/>
        <v>io-model.html</v>
      </c>
      <c r="R702" s="7"/>
      <c r="T702" s="4"/>
    </row>
    <row r="703" spans="1:20" ht="174" x14ac:dyDescent="0.35">
      <c r="A703" s="4" t="s">
        <v>3243</v>
      </c>
      <c r="B703" s="4" t="s">
        <v>3250</v>
      </c>
      <c r="C703" s="4" t="s">
        <v>3259</v>
      </c>
      <c r="D703" s="4" t="s">
        <v>3260</v>
      </c>
      <c r="F703" s="4" t="s">
        <v>3265</v>
      </c>
      <c r="H703" s="421">
        <v>585</v>
      </c>
      <c r="I703" s="4" t="s">
        <v>46</v>
      </c>
      <c r="J703" s="335"/>
      <c r="K703" s="343" t="s">
        <v>3301</v>
      </c>
      <c r="L703" s="78">
        <v>0</v>
      </c>
      <c r="M703" s="4">
        <v>10</v>
      </c>
      <c r="N703" s="4">
        <v>1</v>
      </c>
      <c r="O703" s="4" t="s">
        <v>3217</v>
      </c>
      <c r="P703" s="468" t="str">
        <f>INDEX('Policy Characteristics'!J:J,MATCH($C703,'Policy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3218</v>
      </c>
      <c r="R703" s="7"/>
      <c r="T703" s="4"/>
    </row>
    <row r="704" spans="1:20" ht="174" x14ac:dyDescent="0.35">
      <c r="A704" s="5" t="str">
        <f>A$703</f>
        <v>Government Revenue Accounting</v>
      </c>
      <c r="B704" s="5" t="str">
        <f t="shared" ref="B704:C704" si="212">B$703</f>
        <v>Remaining Government Cash Flows</v>
      </c>
      <c r="C704" s="5" t="str">
        <f t="shared" si="212"/>
        <v>GRA for Remaining Government Cash Flow Changes</v>
      </c>
      <c r="D704" s="4" t="s">
        <v>3261</v>
      </c>
      <c r="F704" s="4" t="s">
        <v>3291</v>
      </c>
      <c r="H704" s="421">
        <v>586</v>
      </c>
      <c r="I704" s="5" t="str">
        <f t="shared" ref="I704:I707" si="213">I$703</f>
        <v>Yes</v>
      </c>
      <c r="J704" s="335"/>
      <c r="K704" s="5" t="str">
        <f t="shared" ref="K704:O707" si="214">K$703</f>
        <v>GRA remaining cash flow changes</v>
      </c>
      <c r="L704" s="5">
        <f t="shared" si="214"/>
        <v>0</v>
      </c>
      <c r="M704" s="5">
        <f t="shared" si="214"/>
        <v>10</v>
      </c>
      <c r="N704" s="5">
        <f t="shared" si="214"/>
        <v>1</v>
      </c>
      <c r="O704" s="5" t="str">
        <f t="shared" si="214"/>
        <v>weight</v>
      </c>
      <c r="P704" s="468" t="str">
        <f>INDEX('Policy Characteristics'!J:J,MATCH($C704,'Policy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5">Q$703</f>
        <v>io-model.html</v>
      </c>
      <c r="R704" s="7"/>
      <c r="T704" s="4"/>
    </row>
    <row r="705" spans="1:20" ht="174" x14ac:dyDescent="0.35">
      <c r="A705" s="5" t="str">
        <f t="shared" ref="A705:C707" si="216">A$703</f>
        <v>Government Revenue Accounting</v>
      </c>
      <c r="B705" s="5" t="str">
        <f t="shared" si="216"/>
        <v>Remaining Government Cash Flows</v>
      </c>
      <c r="C705" s="5" t="str">
        <f t="shared" si="216"/>
        <v>GRA for Remaining Government Cash Flow Changes</v>
      </c>
      <c r="D705" s="4" t="s">
        <v>3262</v>
      </c>
      <c r="F705" s="4" t="s">
        <v>3266</v>
      </c>
      <c r="H705" s="421">
        <v>587</v>
      </c>
      <c r="I705" s="5" t="str">
        <f t="shared" si="213"/>
        <v>Yes</v>
      </c>
      <c r="J705" s="335"/>
      <c r="K705" s="5" t="str">
        <f t="shared" si="214"/>
        <v>GRA remaining cash flow changes</v>
      </c>
      <c r="L705" s="5">
        <f t="shared" si="214"/>
        <v>0</v>
      </c>
      <c r="M705" s="5">
        <f t="shared" si="214"/>
        <v>10</v>
      </c>
      <c r="N705" s="5">
        <f t="shared" si="214"/>
        <v>1</v>
      </c>
      <c r="O705" s="5" t="str">
        <f t="shared" si="214"/>
        <v>weight</v>
      </c>
      <c r="P705" s="468" t="str">
        <f>INDEX('Policy Characteristics'!J:J,MATCH($C705,'Policy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5"/>
        <v>io-model.html</v>
      </c>
      <c r="R705" s="7"/>
      <c r="T705" s="4"/>
    </row>
    <row r="706" spans="1:20" ht="174" x14ac:dyDescent="0.35">
      <c r="A706" s="5" t="str">
        <f t="shared" si="216"/>
        <v>Government Revenue Accounting</v>
      </c>
      <c r="B706" s="5" t="str">
        <f t="shared" si="216"/>
        <v>Remaining Government Cash Flows</v>
      </c>
      <c r="C706" s="5" t="str">
        <f t="shared" si="216"/>
        <v>GRA for Remaining Government Cash Flow Changes</v>
      </c>
      <c r="D706" s="4" t="s">
        <v>3263</v>
      </c>
      <c r="F706" s="4" t="s">
        <v>3267</v>
      </c>
      <c r="H706" s="421">
        <v>588</v>
      </c>
      <c r="I706" s="5" t="str">
        <f t="shared" si="213"/>
        <v>Yes</v>
      </c>
      <c r="J706" s="335"/>
      <c r="K706" s="5" t="str">
        <f t="shared" si="214"/>
        <v>GRA remaining cash flow changes</v>
      </c>
      <c r="L706" s="5">
        <f t="shared" si="214"/>
        <v>0</v>
      </c>
      <c r="M706" s="5">
        <f t="shared" si="214"/>
        <v>10</v>
      </c>
      <c r="N706" s="5">
        <f t="shared" si="214"/>
        <v>1</v>
      </c>
      <c r="O706" s="5" t="str">
        <f t="shared" si="214"/>
        <v>weight</v>
      </c>
      <c r="P706" s="468" t="str">
        <f>INDEX('Policy Characteristics'!J:J,MATCH($C706,'Policy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5"/>
        <v>io-model.html</v>
      </c>
      <c r="R706" s="7"/>
      <c r="T706" s="4"/>
    </row>
    <row r="707" spans="1:20" ht="174" x14ac:dyDescent="0.35">
      <c r="A707" s="5" t="str">
        <f t="shared" si="216"/>
        <v>Government Revenue Accounting</v>
      </c>
      <c r="B707" s="5" t="str">
        <f t="shared" si="216"/>
        <v>Remaining Government Cash Flows</v>
      </c>
      <c r="C707" s="5" t="str">
        <f t="shared" si="216"/>
        <v>GRA for Remaining Government Cash Flow Changes</v>
      </c>
      <c r="D707" s="4" t="s">
        <v>3264</v>
      </c>
      <c r="F707" s="4" t="s">
        <v>3268</v>
      </c>
      <c r="H707" s="421">
        <v>589</v>
      </c>
      <c r="I707" s="5" t="str">
        <f t="shared" si="213"/>
        <v>Yes</v>
      </c>
      <c r="J707" s="335"/>
      <c r="K707" s="5" t="str">
        <f t="shared" si="214"/>
        <v>GRA remaining cash flow changes</v>
      </c>
      <c r="L707" s="5">
        <f t="shared" si="214"/>
        <v>0</v>
      </c>
      <c r="M707" s="5">
        <f t="shared" si="214"/>
        <v>10</v>
      </c>
      <c r="N707" s="5">
        <f t="shared" si="214"/>
        <v>1</v>
      </c>
      <c r="O707" s="5" t="str">
        <f t="shared" si="214"/>
        <v>weight</v>
      </c>
      <c r="P707" s="468" t="str">
        <f>INDEX('Policy Characteristics'!J:J,MATCH($C707,'Policy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5"/>
        <v>io-model.html</v>
      </c>
      <c r="R707" s="7"/>
      <c r="T707" s="4"/>
    </row>
    <row r="708" spans="1:20" x14ac:dyDescent="0.35">
      <c r="A708" s="4"/>
      <c r="B708" s="4"/>
      <c r="C708" s="4"/>
      <c r="H708" s="4"/>
      <c r="J708" s="4"/>
      <c r="M708" s="4"/>
      <c r="N708" s="4"/>
      <c r="R708" s="7"/>
      <c r="T708" s="4"/>
    </row>
    <row r="709" spans="1:20" x14ac:dyDescent="0.35">
      <c r="A709" s="4"/>
      <c r="B709" s="4"/>
      <c r="C709" s="4"/>
      <c r="H709" s="4"/>
      <c r="J709" s="4"/>
      <c r="M709" s="4"/>
      <c r="N709" s="4"/>
      <c r="R709" s="7"/>
      <c r="T709" s="4"/>
    </row>
    <row r="710" spans="1:20" x14ac:dyDescent="0.35">
      <c r="A710" s="4"/>
      <c r="B710" s="4"/>
      <c r="C710" s="4"/>
      <c r="H710" s="4"/>
      <c r="J710" s="4"/>
      <c r="M710" s="4"/>
      <c r="N710" s="4"/>
      <c r="R710" s="7"/>
      <c r="T710" s="4"/>
    </row>
    <row r="711" spans="1:20" x14ac:dyDescent="0.35">
      <c r="A711" s="4"/>
      <c r="B711" s="4"/>
      <c r="C711" s="4"/>
      <c r="H711" s="4"/>
      <c r="J711" s="4"/>
      <c r="M711" s="4"/>
      <c r="N711" s="4"/>
      <c r="R711" s="7"/>
      <c r="T711" s="4"/>
    </row>
    <row r="712" spans="1:20" x14ac:dyDescent="0.35">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08984375" defaultRowHeight="14.5" x14ac:dyDescent="0.35"/>
  <cols>
    <col min="1" max="2" width="76.81640625" style="342" bestFit="1" customWidth="1"/>
    <col min="3" max="16384" width="9.08984375" style="342"/>
  </cols>
  <sheetData>
    <row r="1" spans="1:2" x14ac:dyDescent="0.35">
      <c r="A1" s="469" t="s">
        <v>3082</v>
      </c>
      <c r="B1" s="469"/>
    </row>
    <row r="2" spans="1:2" x14ac:dyDescent="0.35">
      <c r="A2" s="400" t="s">
        <v>3083</v>
      </c>
      <c r="B2" s="400" t="s">
        <v>3084</v>
      </c>
    </row>
    <row r="3" spans="1:2" x14ac:dyDescent="0.35">
      <c r="A3" s="401" t="s">
        <v>400</v>
      </c>
      <c r="B3" s="342" t="str">
        <f>A3</f>
        <v>million metric tons / year</v>
      </c>
    </row>
    <row r="4" spans="1:2" x14ac:dyDescent="0.35">
      <c r="A4" s="401" t="s">
        <v>3189</v>
      </c>
      <c r="B4" s="342" t="str">
        <f>A4</f>
        <v>g CO2e / 2019 dollar</v>
      </c>
    </row>
    <row r="5" spans="1:2" x14ac:dyDescent="0.35">
      <c r="A5" s="402" t="s">
        <v>2464</v>
      </c>
      <c r="B5" s="342" t="str">
        <f t="shared" ref="B5:B40" si="0">A5</f>
        <v>thousand metric tons / year</v>
      </c>
    </row>
    <row r="6" spans="1:2" x14ac:dyDescent="0.35">
      <c r="A6" s="402" t="s">
        <v>3190</v>
      </c>
      <c r="B6" s="342" t="str">
        <f>A6</f>
        <v>g CO2 / 2019 dollar</v>
      </c>
    </row>
    <row r="7" spans="1:2" x14ac:dyDescent="0.35">
      <c r="A7" s="402" t="s">
        <v>3290</v>
      </c>
      <c r="B7" s="342" t="str">
        <f t="shared" si="0"/>
        <v>2019 dollars / ton CO2e abated, Annual average abatement (MtCO2e)</v>
      </c>
    </row>
    <row r="8" spans="1:2" x14ac:dyDescent="0.35">
      <c r="A8" s="402" t="s">
        <v>3191</v>
      </c>
      <c r="B8" s="342" t="str">
        <f t="shared" si="0"/>
        <v>billion 2019 dollars / year</v>
      </c>
    </row>
    <row r="9" spans="1:2" x14ac:dyDescent="0.35">
      <c r="A9" s="402" t="s">
        <v>3232</v>
      </c>
      <c r="B9" s="342" t="str">
        <f t="shared" si="0"/>
        <v>billion 2019 dollars</v>
      </c>
    </row>
    <row r="10" spans="1:2" x14ac:dyDescent="0.35">
      <c r="A10" s="402" t="s">
        <v>3132</v>
      </c>
      <c r="B10" s="342" t="str">
        <f t="shared" si="0"/>
        <v>jobs</v>
      </c>
    </row>
    <row r="11" spans="1:2" x14ac:dyDescent="0.35">
      <c r="A11" s="402" t="s">
        <v>3179</v>
      </c>
      <c r="B11" s="342" t="str">
        <f t="shared" si="0"/>
        <v>incidents / year</v>
      </c>
    </row>
    <row r="12" spans="1:2" x14ac:dyDescent="0.35">
      <c r="A12" s="402" t="s">
        <v>3154</v>
      </c>
      <c r="B12" s="342" t="str">
        <f t="shared" si="0"/>
        <v>% change</v>
      </c>
    </row>
    <row r="13" spans="1:2" x14ac:dyDescent="0.35">
      <c r="A13" s="402" t="s">
        <v>3192</v>
      </c>
      <c r="B13" s="342" t="str">
        <f t="shared" si="0"/>
        <v>2019 dollars / employee-year</v>
      </c>
    </row>
    <row r="14" spans="1:2" x14ac:dyDescent="0.35">
      <c r="A14" s="402" t="s">
        <v>401</v>
      </c>
      <c r="B14" s="342" t="str">
        <f t="shared" si="0"/>
        <v>lives / year</v>
      </c>
    </row>
    <row r="15" spans="1:2" x14ac:dyDescent="0.35">
      <c r="A15" s="402" t="s">
        <v>402</v>
      </c>
      <c r="B15" s="342" t="str">
        <f t="shared" si="0"/>
        <v>terawatt-hours (TWh) / year</v>
      </c>
    </row>
    <row r="16" spans="1:2" x14ac:dyDescent="0.35">
      <c r="A16" s="402" t="s">
        <v>403</v>
      </c>
      <c r="B16" s="342" t="str">
        <f t="shared" si="0"/>
        <v>gigawatts (GW) / year</v>
      </c>
    </row>
    <row r="17" spans="1:2" x14ac:dyDescent="0.35">
      <c r="A17" s="402" t="s">
        <v>3193</v>
      </c>
      <c r="B17" s="342" t="str">
        <f t="shared" si="0"/>
        <v>2019 dollars / megawatt-hour (MWh)</v>
      </c>
    </row>
    <row r="18" spans="1:2" x14ac:dyDescent="0.35">
      <c r="A18" s="402" t="s">
        <v>2645</v>
      </c>
      <c r="B18" s="342" t="str">
        <f t="shared" si="0"/>
        <v>cubic km / yr</v>
      </c>
    </row>
    <row r="19" spans="1:2" x14ac:dyDescent="0.35">
      <c r="A19" s="402" t="s">
        <v>2541</v>
      </c>
      <c r="B19" s="342" t="str">
        <f t="shared" si="0"/>
        <v>trillion passenger-miles / year</v>
      </c>
    </row>
    <row r="20" spans="1:2" x14ac:dyDescent="0.35">
      <c r="A20" s="402" t="s">
        <v>2542</v>
      </c>
      <c r="B20" s="342" t="str">
        <f t="shared" si="0"/>
        <v>trillion freight ton-miles / year</v>
      </c>
    </row>
    <row r="21" spans="1:2" x14ac:dyDescent="0.35">
      <c r="A21" s="402" t="s">
        <v>538</v>
      </c>
      <c r="B21" s="342" t="str">
        <f t="shared" si="0"/>
        <v>million vehicles / year</v>
      </c>
    </row>
    <row r="22" spans="1:2" x14ac:dyDescent="0.35">
      <c r="A22" s="402" t="s">
        <v>2519</v>
      </c>
      <c r="B22" s="342" t="str">
        <f t="shared" si="0"/>
        <v>thousand vehicles / year</v>
      </c>
    </row>
    <row r="23" spans="1:2" x14ac:dyDescent="0.35">
      <c r="A23" s="402" t="s">
        <v>2518</v>
      </c>
      <c r="B23" s="342" t="str">
        <f t="shared" si="0"/>
        <v>million vehicles</v>
      </c>
    </row>
    <row r="24" spans="1:2" x14ac:dyDescent="0.35">
      <c r="A24" s="402" t="s">
        <v>2551</v>
      </c>
      <c r="B24" s="342" t="str">
        <f t="shared" si="0"/>
        <v>thousand vehicles</v>
      </c>
    </row>
    <row r="25" spans="1:2" x14ac:dyDescent="0.35">
      <c r="A25" s="402" t="s">
        <v>512</v>
      </c>
      <c r="B25" s="342" t="str">
        <f t="shared" si="0"/>
        <v>quads / year</v>
      </c>
    </row>
    <row r="26" spans="1:2" x14ac:dyDescent="0.35">
      <c r="A26" s="402" t="s">
        <v>3194</v>
      </c>
      <c r="B26" s="342" t="str">
        <f>A26</f>
        <v>thousand BTU / 2019 dollar</v>
      </c>
    </row>
    <row r="27" spans="1:2" x14ac:dyDescent="0.35">
      <c r="A27" s="402" t="s">
        <v>2524</v>
      </c>
      <c r="B27" s="342" t="str">
        <f t="shared" si="0"/>
        <v>millions of short tons / year</v>
      </c>
    </row>
    <row r="28" spans="1:2" x14ac:dyDescent="0.35">
      <c r="A28" s="402" t="s">
        <v>2525</v>
      </c>
      <c r="B28" s="342" t="str">
        <f t="shared" si="0"/>
        <v>trillion cubic feet / year</v>
      </c>
    </row>
    <row r="29" spans="1:2" x14ac:dyDescent="0.35">
      <c r="A29" s="402" t="s">
        <v>2456</v>
      </c>
      <c r="B29" s="342" t="str">
        <f t="shared" si="0"/>
        <v>million barrels / year</v>
      </c>
    </row>
    <row r="30" spans="1:2" x14ac:dyDescent="0.35">
      <c r="A30" s="402" t="s">
        <v>2858</v>
      </c>
      <c r="B30" s="342" t="str">
        <f t="shared" si="0"/>
        <v>million gallons / year</v>
      </c>
    </row>
    <row r="31" spans="1:2" x14ac:dyDescent="0.35">
      <c r="A31" s="402" t="s">
        <v>2595</v>
      </c>
      <c r="B31" s="342" t="str">
        <f t="shared" si="0"/>
        <v>trillion BTU / year</v>
      </c>
    </row>
    <row r="32" spans="1:2" x14ac:dyDescent="0.35">
      <c r="A32" s="402" t="s">
        <v>3195</v>
      </c>
      <c r="B32" s="342" t="str">
        <f t="shared" si="0"/>
        <v>2019 dollars / short ton</v>
      </c>
    </row>
    <row r="33" spans="1:2" x14ac:dyDescent="0.35">
      <c r="A33" s="402" t="s">
        <v>3196</v>
      </c>
      <c r="B33" s="342" t="str">
        <f t="shared" si="0"/>
        <v>2019 dollars / thousand cubic feet</v>
      </c>
    </row>
    <row r="34" spans="1:2" x14ac:dyDescent="0.35">
      <c r="A34" s="402" t="s">
        <v>3197</v>
      </c>
      <c r="B34" s="342" t="str">
        <f t="shared" si="0"/>
        <v>2019 dollars / gallon</v>
      </c>
    </row>
    <row r="35" spans="1:2" x14ac:dyDescent="0.35">
      <c r="A35" s="402" t="s">
        <v>3198</v>
      </c>
      <c r="B35" s="342" t="str">
        <f t="shared" si="0"/>
        <v>2019 dollars / barrel</v>
      </c>
    </row>
    <row r="36" spans="1:2" x14ac:dyDescent="0.35">
      <c r="A36" s="402" t="s">
        <v>3199</v>
      </c>
      <c r="B36" s="342" t="str">
        <f t="shared" si="0"/>
        <v>2019 dollars / kg</v>
      </c>
    </row>
    <row r="37" spans="1:2" x14ac:dyDescent="0.35">
      <c r="A37" s="402" t="s">
        <v>3200</v>
      </c>
      <c r="B37" s="342" t="str">
        <f t="shared" si="0"/>
        <v>2019 dollars / kilowatt-hour (kWh)</v>
      </c>
    </row>
    <row r="38" spans="1:2" x14ac:dyDescent="0.35">
      <c r="A38" s="402" t="s">
        <v>3201</v>
      </c>
      <c r="B38" s="342" t="str">
        <f t="shared" si="0"/>
        <v>cost of eqpt. to capture 1 metric ton CO2e/yr (2019 dollars)</v>
      </c>
    </row>
    <row r="39" spans="1:2" x14ac:dyDescent="0.35">
      <c r="A39" s="402" t="s">
        <v>3202</v>
      </c>
      <c r="B39" s="342" t="str">
        <f t="shared" si="0"/>
        <v>million 2019 dollars / megawatt (MW)</v>
      </c>
    </row>
    <row r="40" spans="1:2" x14ac:dyDescent="0.35">
      <c r="A40" s="402" t="s">
        <v>3203</v>
      </c>
      <c r="B40" s="342" t="str">
        <f t="shared" si="0"/>
        <v>cost of eqpt. to produce 1 kg H2/yr (2019 dollars)</v>
      </c>
    </row>
    <row r="42" spans="1:2" x14ac:dyDescent="0.35">
      <c r="A42" s="469" t="s">
        <v>3086</v>
      </c>
      <c r="B42" s="469"/>
    </row>
    <row r="43" spans="1:2" x14ac:dyDescent="0.35">
      <c r="A43" s="400" t="s">
        <v>3083</v>
      </c>
      <c r="B43" s="400" t="s">
        <v>3084</v>
      </c>
    </row>
    <row r="44" spans="1:2" x14ac:dyDescent="0.35">
      <c r="A44" s="330" t="s">
        <v>157</v>
      </c>
      <c r="B44" s="342" t="str">
        <f t="shared" ref="B44:B45" si="1">A44</f>
        <v>$/metric ton CO2e</v>
      </c>
    </row>
    <row r="45" spans="1:2" x14ac:dyDescent="0.35">
      <c r="A45" s="330" t="s">
        <v>159</v>
      </c>
      <c r="B45" s="342"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activeCell="G4" sqref="G4"/>
    </sheetView>
  </sheetViews>
  <sheetFormatPr defaultColWidth="9.08984375" defaultRowHeight="14.5" x14ac:dyDescent="0.35"/>
  <cols>
    <col min="1" max="1" width="37.26953125" style="78" customWidth="1"/>
    <col min="2" max="2" width="27.36328125" style="78" customWidth="1"/>
    <col min="3" max="3" width="9" style="4" customWidth="1"/>
    <col min="4" max="4" width="18.7265625" style="78" customWidth="1"/>
    <col min="5" max="5" width="18.08984375" style="78" customWidth="1"/>
    <col min="6" max="6" width="34.08984375" style="4" customWidth="1"/>
    <col min="7" max="7" width="95" style="78" customWidth="1"/>
    <col min="8" max="8" width="37.36328125" style="78" customWidth="1"/>
    <col min="9" max="9" width="34.26953125" style="78" customWidth="1"/>
    <col min="10" max="10" width="25.36328125" style="78" customWidth="1"/>
    <col min="11" max="11" width="11.08984375" style="78" customWidth="1"/>
    <col min="12" max="13" width="16" style="78" customWidth="1"/>
    <col min="14" max="14" width="37.36328125" style="78" customWidth="1"/>
    <col min="15" max="15" width="25.36328125" style="78" customWidth="1"/>
    <col min="16" max="16" width="11.08984375" style="78" customWidth="1"/>
    <col min="17" max="18" width="16" style="78" customWidth="1"/>
    <col min="19" max="19" width="37.36328125" style="78" customWidth="1"/>
    <col min="20" max="16384" width="9.08984375" style="78"/>
  </cols>
  <sheetData>
    <row r="1" spans="1:19" s="340" customFormat="1" ht="29" x14ac:dyDescent="0.35">
      <c r="A1" s="337" t="s">
        <v>2454</v>
      </c>
      <c r="B1" s="338" t="s">
        <v>2455</v>
      </c>
      <c r="C1" s="404" t="s">
        <v>3085</v>
      </c>
      <c r="D1" s="338" t="s">
        <v>64</v>
      </c>
      <c r="E1" s="338" t="s">
        <v>66</v>
      </c>
      <c r="F1" s="403" t="s">
        <v>494</v>
      </c>
      <c r="G1" s="338" t="s">
        <v>65</v>
      </c>
      <c r="H1" s="338" t="s">
        <v>2477</v>
      </c>
      <c r="I1" s="339" t="s">
        <v>338</v>
      </c>
      <c r="J1" s="422" t="s">
        <v>3269</v>
      </c>
      <c r="K1" s="422" t="s">
        <v>3270</v>
      </c>
      <c r="L1" s="422" t="s">
        <v>3271</v>
      </c>
      <c r="M1" s="422" t="s">
        <v>3272</v>
      </c>
      <c r="N1" s="422" t="s">
        <v>3273</v>
      </c>
      <c r="O1" s="422" t="s">
        <v>3274</v>
      </c>
      <c r="P1" s="422" t="s">
        <v>3275</v>
      </c>
      <c r="Q1" s="422" t="s">
        <v>3276</v>
      </c>
      <c r="R1" s="422" t="s">
        <v>3277</v>
      </c>
      <c r="S1" s="422" t="s">
        <v>3278</v>
      </c>
    </row>
    <row r="2" spans="1:19" x14ac:dyDescent="0.35">
      <c r="A2" s="345" t="s">
        <v>2482</v>
      </c>
      <c r="B2" s="343" t="s">
        <v>2483</v>
      </c>
      <c r="C2" s="398">
        <v>1</v>
      </c>
      <c r="D2" s="343" t="s">
        <v>67</v>
      </c>
      <c r="E2" s="343" t="s">
        <v>68</v>
      </c>
      <c r="F2" s="4" t="str">
        <f>UnitControlCenter!$B$3</f>
        <v>million metric tons / year</v>
      </c>
      <c r="G2" s="343" t="s">
        <v>198</v>
      </c>
      <c r="J2" s="4"/>
      <c r="K2" s="4"/>
      <c r="L2" s="6"/>
      <c r="M2" s="6"/>
      <c r="N2" s="4"/>
    </row>
    <row r="3" spans="1:19" x14ac:dyDescent="0.35">
      <c r="A3" s="345" t="s">
        <v>2482</v>
      </c>
      <c r="B3" s="343" t="s">
        <v>2484</v>
      </c>
      <c r="C3" s="347">
        <v>1</v>
      </c>
      <c r="D3" s="344" t="s">
        <v>67</v>
      </c>
      <c r="E3" s="344" t="s">
        <v>68</v>
      </c>
      <c r="F3" s="4" t="str">
        <f>UnitControlCenter!$B$3</f>
        <v>million metric tons / year</v>
      </c>
      <c r="G3" s="343" t="s">
        <v>2453</v>
      </c>
      <c r="I3" s="343"/>
    </row>
    <row r="4" spans="1:19" ht="72.5" x14ac:dyDescent="0.35">
      <c r="A4" s="345" t="s">
        <v>2482</v>
      </c>
      <c r="B4" s="344" t="s">
        <v>2485</v>
      </c>
      <c r="C4" s="398">
        <v>1</v>
      </c>
      <c r="D4" s="343" t="s">
        <v>69</v>
      </c>
      <c r="E4" s="343" t="s">
        <v>70</v>
      </c>
      <c r="F4" s="4" t="str">
        <f>UnitControlCenter!$B$3</f>
        <v>million metric tons / year</v>
      </c>
      <c r="G4" s="343" t="s">
        <v>3057</v>
      </c>
      <c r="H4" s="343" t="s">
        <v>3058</v>
      </c>
      <c r="I4" s="343" t="s">
        <v>3059</v>
      </c>
    </row>
    <row r="5" spans="1:19" ht="29" x14ac:dyDescent="0.35">
      <c r="A5" s="345" t="s">
        <v>2482</v>
      </c>
      <c r="B5" s="344" t="s">
        <v>2486</v>
      </c>
      <c r="C5" s="398">
        <v>1</v>
      </c>
      <c r="D5" s="343" t="s">
        <v>69</v>
      </c>
      <c r="E5" s="343" t="s">
        <v>70</v>
      </c>
      <c r="F5" s="4" t="str">
        <f>UnitControlCenter!$B$3</f>
        <v>million metric tons / year</v>
      </c>
      <c r="G5" s="343" t="s">
        <v>3060</v>
      </c>
      <c r="H5" s="343" t="s">
        <v>3061</v>
      </c>
      <c r="I5" s="343" t="s">
        <v>3062</v>
      </c>
    </row>
    <row r="6" spans="1:19" ht="29" x14ac:dyDescent="0.35">
      <c r="A6" s="345" t="s">
        <v>2482</v>
      </c>
      <c r="B6" s="344" t="s">
        <v>2487</v>
      </c>
      <c r="C6" s="398">
        <v>1</v>
      </c>
      <c r="D6" s="343" t="s">
        <v>69</v>
      </c>
      <c r="E6" s="343" t="s">
        <v>70</v>
      </c>
      <c r="F6" s="4" t="str">
        <f>UnitControlCenter!$B$3</f>
        <v>million metric tons / year</v>
      </c>
      <c r="G6" s="343" t="s">
        <v>2826</v>
      </c>
      <c r="H6" s="78" t="s">
        <v>2827</v>
      </c>
      <c r="I6" s="343" t="s">
        <v>2828</v>
      </c>
    </row>
    <row r="7" spans="1:19" x14ac:dyDescent="0.35">
      <c r="A7" s="345" t="s">
        <v>2482</v>
      </c>
      <c r="B7" s="344" t="s">
        <v>3142</v>
      </c>
      <c r="C7" s="399">
        <v>0</v>
      </c>
      <c r="D7" s="343" t="s">
        <v>67</v>
      </c>
      <c r="E7" s="343" t="s">
        <v>68</v>
      </c>
      <c r="F7" s="1" t="str">
        <f>UnitControlCenter!$B$4</f>
        <v>g CO2e / 2019 dollar</v>
      </c>
      <c r="G7" s="343" t="s">
        <v>3088</v>
      </c>
      <c r="I7" s="343"/>
    </row>
    <row r="8" spans="1:19" x14ac:dyDescent="0.35">
      <c r="A8" s="345" t="s">
        <v>2482</v>
      </c>
      <c r="B8" s="344" t="s">
        <v>149</v>
      </c>
      <c r="C8" s="398">
        <v>1</v>
      </c>
      <c r="D8" s="343" t="s">
        <v>67</v>
      </c>
      <c r="E8" s="343" t="s">
        <v>68</v>
      </c>
      <c r="F8" s="4" t="str">
        <f>UnitControlCenter!$B$3</f>
        <v>million metric tons / year</v>
      </c>
      <c r="G8" s="343" t="s">
        <v>2600</v>
      </c>
      <c r="I8" s="343"/>
    </row>
    <row r="9" spans="1:19" x14ac:dyDescent="0.35">
      <c r="A9" s="345" t="s">
        <v>2482</v>
      </c>
      <c r="B9" s="344" t="s">
        <v>2598</v>
      </c>
      <c r="C9" s="398">
        <v>1</v>
      </c>
      <c r="D9" s="343" t="s">
        <v>67</v>
      </c>
      <c r="E9" s="343" t="s">
        <v>68</v>
      </c>
      <c r="F9" s="4" t="str">
        <f>UnitControlCenter!$B$3</f>
        <v>million metric tons / year</v>
      </c>
      <c r="G9" s="343" t="s">
        <v>2601</v>
      </c>
      <c r="I9" s="343"/>
    </row>
    <row r="10" spans="1:19" x14ac:dyDescent="0.35">
      <c r="A10" s="345" t="s">
        <v>2482</v>
      </c>
      <c r="B10" s="344" t="s">
        <v>2674</v>
      </c>
      <c r="C10" s="398">
        <v>1</v>
      </c>
      <c r="D10" s="343" t="s">
        <v>67</v>
      </c>
      <c r="E10" s="343" t="s">
        <v>68</v>
      </c>
      <c r="F10" s="4" t="str">
        <f>UnitControlCenter!$B$3</f>
        <v>million metric tons / year</v>
      </c>
      <c r="G10" s="343" t="s">
        <v>2687</v>
      </c>
      <c r="I10" s="343"/>
    </row>
    <row r="11" spans="1:19" x14ac:dyDescent="0.35">
      <c r="A11" s="345" t="s">
        <v>2482</v>
      </c>
      <c r="B11" s="344" t="s">
        <v>100</v>
      </c>
      <c r="C11" s="398">
        <v>1</v>
      </c>
      <c r="D11" s="343" t="s">
        <v>67</v>
      </c>
      <c r="E11" s="343" t="s">
        <v>68</v>
      </c>
      <c r="F11" s="4" t="str">
        <f>UnitControlCenter!$B$3</f>
        <v>million metric tons / year</v>
      </c>
      <c r="G11" s="343" t="s">
        <v>2602</v>
      </c>
      <c r="I11" s="343"/>
    </row>
    <row r="12" spans="1:19" x14ac:dyDescent="0.35">
      <c r="A12" s="345" t="s">
        <v>2482</v>
      </c>
      <c r="B12" s="344" t="s">
        <v>9</v>
      </c>
      <c r="C12" s="398">
        <v>1</v>
      </c>
      <c r="D12" s="343" t="s">
        <v>67</v>
      </c>
      <c r="E12" s="343" t="s">
        <v>68</v>
      </c>
      <c r="F12" s="4" t="str">
        <f>UnitControlCenter!$B$3</f>
        <v>million metric tons / year</v>
      </c>
      <c r="G12" s="343" t="s">
        <v>2629</v>
      </c>
      <c r="I12" s="343"/>
    </row>
    <row r="13" spans="1:19" x14ac:dyDescent="0.35">
      <c r="A13" s="345" t="s">
        <v>2482</v>
      </c>
      <c r="B13" s="344" t="s">
        <v>2599</v>
      </c>
      <c r="C13" s="398">
        <v>1</v>
      </c>
      <c r="D13" s="343" t="s">
        <v>67</v>
      </c>
      <c r="E13" s="343" t="s">
        <v>68</v>
      </c>
      <c r="F13" s="4" t="str">
        <f>UnitControlCenter!$B$3</f>
        <v>million metric tons / year</v>
      </c>
      <c r="G13" s="343" t="s">
        <v>2603</v>
      </c>
      <c r="I13" s="343"/>
    </row>
    <row r="14" spans="1:19" x14ac:dyDescent="0.35">
      <c r="A14" s="345" t="s">
        <v>2482</v>
      </c>
      <c r="B14" s="344" t="s">
        <v>4</v>
      </c>
      <c r="C14" s="398">
        <v>1</v>
      </c>
      <c r="D14" s="343" t="s">
        <v>67</v>
      </c>
      <c r="E14" s="343" t="s">
        <v>68</v>
      </c>
      <c r="F14" s="4" t="str">
        <f>UnitControlCenter!$B$3</f>
        <v>million metric tons / year</v>
      </c>
      <c r="G14" s="343" t="s">
        <v>2604</v>
      </c>
      <c r="I14" s="343"/>
    </row>
    <row r="15" spans="1:19" ht="15" thickBot="1" x14ac:dyDescent="0.4">
      <c r="A15" s="396" t="s">
        <v>2482</v>
      </c>
      <c r="B15" s="390" t="s">
        <v>2608</v>
      </c>
      <c r="C15" s="405">
        <v>1</v>
      </c>
      <c r="D15" s="391" t="s">
        <v>67</v>
      </c>
      <c r="E15" s="391" t="s">
        <v>68</v>
      </c>
      <c r="F15" s="394" t="str">
        <f>UnitControlCenter!$B$3</f>
        <v>million metric tons / year</v>
      </c>
      <c r="G15" s="391" t="s">
        <v>2605</v>
      </c>
      <c r="H15" s="392"/>
      <c r="I15" s="391"/>
      <c r="J15" s="392"/>
      <c r="K15" s="392"/>
      <c r="L15" s="392"/>
      <c r="M15" s="392"/>
      <c r="N15" s="392"/>
      <c r="O15" s="392"/>
      <c r="P15" s="392"/>
      <c r="Q15" s="392"/>
      <c r="R15" s="392"/>
      <c r="S15" s="392"/>
    </row>
    <row r="16" spans="1:19" x14ac:dyDescent="0.35">
      <c r="A16" s="344" t="s">
        <v>2488</v>
      </c>
      <c r="B16" s="344" t="s">
        <v>2341</v>
      </c>
      <c r="C16" s="398">
        <v>1</v>
      </c>
      <c r="D16" s="343" t="s">
        <v>67</v>
      </c>
      <c r="E16" s="343" t="s">
        <v>68</v>
      </c>
      <c r="F16" s="4" t="str">
        <f>UnitControlCenter!$B$3</f>
        <v>million metric tons / year</v>
      </c>
      <c r="G16" s="343" t="s">
        <v>2476</v>
      </c>
      <c r="I16" s="343"/>
    </row>
    <row r="17" spans="1:19" x14ac:dyDescent="0.35">
      <c r="A17" s="344" t="s">
        <v>2488</v>
      </c>
      <c r="B17" s="345" t="s">
        <v>2357</v>
      </c>
      <c r="C17" s="398">
        <v>1</v>
      </c>
      <c r="D17" s="343" t="s">
        <v>67</v>
      </c>
      <c r="E17" s="343" t="s">
        <v>68</v>
      </c>
      <c r="F17" s="4" t="str">
        <f>UnitControlCenter!$B$3</f>
        <v>million metric tons / year</v>
      </c>
      <c r="G17" s="343" t="s">
        <v>2467</v>
      </c>
      <c r="I17" s="343"/>
    </row>
    <row r="18" spans="1:19" x14ac:dyDescent="0.35">
      <c r="A18" s="344" t="s">
        <v>2488</v>
      </c>
      <c r="B18" s="345" t="s">
        <v>2359</v>
      </c>
      <c r="C18" s="398">
        <v>1</v>
      </c>
      <c r="D18" s="343" t="s">
        <v>67</v>
      </c>
      <c r="E18" s="343" t="s">
        <v>68</v>
      </c>
      <c r="F18" s="4" t="str">
        <f>UnitControlCenter!$B$3</f>
        <v>million metric tons / year</v>
      </c>
      <c r="G18" s="343" t="s">
        <v>2466</v>
      </c>
      <c r="I18" s="343"/>
    </row>
    <row r="19" spans="1:19" x14ac:dyDescent="0.35">
      <c r="A19" s="344" t="s">
        <v>2488</v>
      </c>
      <c r="B19" s="345" t="s">
        <v>2463</v>
      </c>
      <c r="C19" s="398">
        <v>1</v>
      </c>
      <c r="D19" s="343" t="s">
        <v>67</v>
      </c>
      <c r="E19" s="343" t="s">
        <v>68</v>
      </c>
      <c r="F19" s="4" t="str">
        <f>UnitControlCenter!$B$3</f>
        <v>million metric tons / year</v>
      </c>
      <c r="G19" s="343" t="s">
        <v>2465</v>
      </c>
      <c r="I19" s="343"/>
    </row>
    <row r="20" spans="1:19" x14ac:dyDescent="0.35">
      <c r="A20" s="344" t="s">
        <v>2488</v>
      </c>
      <c r="B20" s="345" t="s">
        <v>2462</v>
      </c>
      <c r="C20" s="398">
        <v>1</v>
      </c>
      <c r="D20" s="343" t="s">
        <v>67</v>
      </c>
      <c r="E20" s="343" t="s">
        <v>68</v>
      </c>
      <c r="F20" s="4" t="str">
        <f>UnitControlCenter!$B$5</f>
        <v>thousand metric tons / year</v>
      </c>
      <c r="G20" s="343" t="s">
        <v>2471</v>
      </c>
      <c r="I20" s="343"/>
    </row>
    <row r="21" spans="1:19" x14ac:dyDescent="0.35">
      <c r="A21" s="344" t="s">
        <v>2488</v>
      </c>
      <c r="B21" s="345" t="s">
        <v>2348</v>
      </c>
      <c r="C21" s="398">
        <v>1</v>
      </c>
      <c r="D21" s="343" t="s">
        <v>67</v>
      </c>
      <c r="E21" s="343" t="s">
        <v>68</v>
      </c>
      <c r="F21" s="4" t="str">
        <f>UnitControlCenter!$B$5</f>
        <v>thousand metric tons / year</v>
      </c>
      <c r="G21" s="343" t="s">
        <v>2472</v>
      </c>
      <c r="I21" s="343"/>
    </row>
    <row r="22" spans="1:19" x14ac:dyDescent="0.35">
      <c r="A22" s="344" t="s">
        <v>2488</v>
      </c>
      <c r="B22" s="345" t="s">
        <v>2353</v>
      </c>
      <c r="C22" s="398">
        <v>1</v>
      </c>
      <c r="D22" s="343" t="s">
        <v>67</v>
      </c>
      <c r="E22" s="343" t="s">
        <v>68</v>
      </c>
      <c r="F22" s="4" t="str">
        <f>UnitControlCenter!$B$5</f>
        <v>thousand metric tons / year</v>
      </c>
      <c r="G22" s="343" t="s">
        <v>2469</v>
      </c>
      <c r="I22" s="343"/>
    </row>
    <row r="23" spans="1:19" x14ac:dyDescent="0.35">
      <c r="A23" s="344" t="s">
        <v>2488</v>
      </c>
      <c r="B23" s="345" t="s">
        <v>2355</v>
      </c>
      <c r="C23" s="398">
        <v>1</v>
      </c>
      <c r="D23" s="343" t="s">
        <v>67</v>
      </c>
      <c r="E23" s="343" t="s">
        <v>68</v>
      </c>
      <c r="F23" s="4" t="str">
        <f>UnitControlCenter!$B$5</f>
        <v>thousand metric tons / year</v>
      </c>
      <c r="G23" s="343" t="s">
        <v>2468</v>
      </c>
      <c r="I23" s="343"/>
    </row>
    <row r="24" spans="1:19" x14ac:dyDescent="0.35">
      <c r="A24" s="344" t="s">
        <v>2488</v>
      </c>
      <c r="B24" s="345" t="s">
        <v>2346</v>
      </c>
      <c r="C24" s="398">
        <v>1</v>
      </c>
      <c r="D24" s="343" t="s">
        <v>67</v>
      </c>
      <c r="E24" s="343" t="s">
        <v>68</v>
      </c>
      <c r="F24" s="4" t="str">
        <f>UnitControlCenter!$B$3</f>
        <v>million metric tons / year</v>
      </c>
      <c r="G24" s="343" t="s">
        <v>2473</v>
      </c>
      <c r="I24" s="343"/>
    </row>
    <row r="25" spans="1:19" x14ac:dyDescent="0.35">
      <c r="A25" s="344" t="s">
        <v>2488</v>
      </c>
      <c r="B25" s="345" t="s">
        <v>2343</v>
      </c>
      <c r="C25" s="398">
        <v>1</v>
      </c>
      <c r="D25" s="343" t="s">
        <v>67</v>
      </c>
      <c r="E25" s="343" t="s">
        <v>68</v>
      </c>
      <c r="F25" s="4" t="str">
        <f>UnitControlCenter!$B$5</f>
        <v>thousand metric tons / year</v>
      </c>
      <c r="G25" s="343" t="s">
        <v>2475</v>
      </c>
      <c r="I25" s="343"/>
    </row>
    <row r="26" spans="1:19" x14ac:dyDescent="0.35">
      <c r="A26" s="344" t="s">
        <v>2488</v>
      </c>
      <c r="B26" s="345" t="s">
        <v>2351</v>
      </c>
      <c r="C26" s="398">
        <v>1</v>
      </c>
      <c r="D26" s="343" t="s">
        <v>67</v>
      </c>
      <c r="E26" s="343" t="s">
        <v>68</v>
      </c>
      <c r="F26" s="4" t="str">
        <f>UnitControlCenter!$B$3</f>
        <v>million metric tons / year</v>
      </c>
      <c r="G26" s="343" t="s">
        <v>2470</v>
      </c>
      <c r="I26" s="343"/>
    </row>
    <row r="27" spans="1:19" ht="15" thickBot="1" x14ac:dyDescent="0.4">
      <c r="A27" s="390" t="s">
        <v>2488</v>
      </c>
      <c r="B27" s="396" t="s">
        <v>548</v>
      </c>
      <c r="C27" s="405">
        <v>1</v>
      </c>
      <c r="D27" s="391" t="s">
        <v>67</v>
      </c>
      <c r="E27" s="391" t="s">
        <v>68</v>
      </c>
      <c r="F27" s="394" t="str">
        <f>UnitControlCenter!$B$3</f>
        <v>million metric tons / year</v>
      </c>
      <c r="G27" s="391" t="s">
        <v>2474</v>
      </c>
      <c r="H27" s="392"/>
      <c r="I27" s="391"/>
      <c r="J27" s="392"/>
      <c r="K27" s="392"/>
      <c r="L27" s="392"/>
      <c r="M27" s="392"/>
      <c r="N27" s="392"/>
      <c r="O27" s="392"/>
      <c r="P27" s="392"/>
      <c r="Q27" s="392"/>
      <c r="R27" s="392"/>
      <c r="S27" s="392"/>
    </row>
    <row r="28" spans="1:19" ht="72.5" x14ac:dyDescent="0.35">
      <c r="A28" s="344" t="s">
        <v>2489</v>
      </c>
      <c r="B28" s="344" t="s">
        <v>2485</v>
      </c>
      <c r="C28" s="398">
        <v>1</v>
      </c>
      <c r="D28" s="343" t="s">
        <v>69</v>
      </c>
      <c r="E28" s="343" t="s">
        <v>70</v>
      </c>
      <c r="F28" s="4" t="str">
        <f>UnitControlCenter!$B$3</f>
        <v>million metric tons / year</v>
      </c>
      <c r="G28" s="343" t="s">
        <v>3157</v>
      </c>
      <c r="H28" s="78" t="s">
        <v>3158</v>
      </c>
      <c r="I28" s="343" t="s">
        <v>3159</v>
      </c>
    </row>
    <row r="29" spans="1:19" ht="87" x14ac:dyDescent="0.35">
      <c r="A29" s="344" t="s">
        <v>2489</v>
      </c>
      <c r="B29" s="344" t="s">
        <v>2688</v>
      </c>
      <c r="C29" s="398">
        <v>1</v>
      </c>
      <c r="D29" s="343" t="s">
        <v>69</v>
      </c>
      <c r="E29" s="343" t="s">
        <v>70</v>
      </c>
      <c r="F29" s="4" t="str">
        <f>UnitControlCenter!$B$3</f>
        <v>million metric tons / year</v>
      </c>
      <c r="G29" s="343" t="s">
        <v>3160</v>
      </c>
      <c r="H29" s="78" t="s">
        <v>3161</v>
      </c>
      <c r="I29" s="343" t="s">
        <v>3162</v>
      </c>
    </row>
    <row r="30" spans="1:19" ht="58" x14ac:dyDescent="0.35">
      <c r="A30" s="344" t="s">
        <v>2489</v>
      </c>
      <c r="B30" s="344" t="s">
        <v>2490</v>
      </c>
      <c r="C30" s="406">
        <v>1</v>
      </c>
      <c r="D30" s="343" t="s">
        <v>69</v>
      </c>
      <c r="E30" s="343" t="s">
        <v>70</v>
      </c>
      <c r="F30" s="7" t="str">
        <f>UnitControlCenter!$B$3</f>
        <v>million metric tons / year</v>
      </c>
      <c r="G30" s="397" t="s">
        <v>3163</v>
      </c>
      <c r="H30" s="397" t="s">
        <v>3164</v>
      </c>
      <c r="I30" s="343" t="s">
        <v>3165</v>
      </c>
    </row>
    <row r="31" spans="1:19" ht="15" thickBot="1" x14ac:dyDescent="0.4">
      <c r="A31" s="390" t="s">
        <v>2489</v>
      </c>
      <c r="B31" s="390" t="s">
        <v>3142</v>
      </c>
      <c r="C31" s="405">
        <v>0</v>
      </c>
      <c r="D31" s="391" t="s">
        <v>67</v>
      </c>
      <c r="E31" s="391" t="s">
        <v>68</v>
      </c>
      <c r="F31" s="408" t="str">
        <f>UnitControlCenter!$B$6</f>
        <v>g CO2 / 2019 dollar</v>
      </c>
      <c r="G31" s="392" t="s">
        <v>3087</v>
      </c>
      <c r="H31" s="392"/>
      <c r="I31" s="391"/>
      <c r="J31" s="392"/>
      <c r="K31" s="392"/>
      <c r="L31" s="392"/>
      <c r="M31" s="392"/>
      <c r="N31" s="392"/>
      <c r="O31" s="392"/>
      <c r="P31" s="392"/>
      <c r="Q31" s="392"/>
      <c r="R31" s="392"/>
      <c r="S31" s="392"/>
    </row>
    <row r="32" spans="1:19" ht="87" x14ac:dyDescent="0.35">
      <c r="A32" s="344" t="s">
        <v>2968</v>
      </c>
      <c r="B32" s="344" t="s">
        <v>2781</v>
      </c>
      <c r="C32" s="398">
        <v>1</v>
      </c>
      <c r="D32" s="343" t="s">
        <v>67</v>
      </c>
      <c r="E32" s="343" t="s">
        <v>3283</v>
      </c>
      <c r="F32" s="4" t="str">
        <f>UnitControlCenter!$B$3</f>
        <v>million metric tons / year</v>
      </c>
      <c r="G32" s="78" t="s">
        <v>3333</v>
      </c>
      <c r="I32" s="343"/>
    </row>
    <row r="33" spans="1:19" x14ac:dyDescent="0.35">
      <c r="A33" s="344" t="s">
        <v>2968</v>
      </c>
      <c r="B33" s="344" t="s">
        <v>149</v>
      </c>
      <c r="C33" s="398">
        <v>1</v>
      </c>
      <c r="D33" s="343" t="s">
        <v>67</v>
      </c>
      <c r="E33" s="343" t="s">
        <v>3283</v>
      </c>
      <c r="F33" s="4" t="str">
        <f>UnitControlCenter!$B$3</f>
        <v>million metric tons / year</v>
      </c>
      <c r="G33" s="343" t="s">
        <v>2600</v>
      </c>
      <c r="I33" s="343"/>
    </row>
    <row r="34" spans="1:19" x14ac:dyDescent="0.35">
      <c r="A34" s="344" t="s">
        <v>2968</v>
      </c>
      <c r="B34" s="344" t="s">
        <v>2598</v>
      </c>
      <c r="C34" s="398">
        <v>1</v>
      </c>
      <c r="D34" s="343" t="s">
        <v>67</v>
      </c>
      <c r="E34" s="343" t="s">
        <v>3283</v>
      </c>
      <c r="F34" s="4" t="str">
        <f>UnitControlCenter!$B$3</f>
        <v>million metric tons / year</v>
      </c>
      <c r="G34" s="343" t="s">
        <v>2601</v>
      </c>
      <c r="I34" s="343"/>
    </row>
    <row r="35" spans="1:19" x14ac:dyDescent="0.35">
      <c r="A35" s="344" t="s">
        <v>2968</v>
      </c>
      <c r="B35" s="344" t="s">
        <v>2674</v>
      </c>
      <c r="C35" s="398">
        <v>1</v>
      </c>
      <c r="D35" s="343" t="s">
        <v>67</v>
      </c>
      <c r="E35" s="343" t="s">
        <v>3283</v>
      </c>
      <c r="F35" s="4" t="str">
        <f>UnitControlCenter!$B$3</f>
        <v>million metric tons / year</v>
      </c>
      <c r="G35" s="343" t="s">
        <v>2687</v>
      </c>
      <c r="I35" s="343"/>
    </row>
    <row r="36" spans="1:19" x14ac:dyDescent="0.35">
      <c r="A36" s="344" t="s">
        <v>2968</v>
      </c>
      <c r="B36" s="344" t="s">
        <v>100</v>
      </c>
      <c r="C36" s="398">
        <v>1</v>
      </c>
      <c r="D36" s="343" t="s">
        <v>67</v>
      </c>
      <c r="E36" s="343" t="s">
        <v>3283</v>
      </c>
      <c r="F36" s="4" t="str">
        <f>UnitControlCenter!$B$3</f>
        <v>million metric tons / year</v>
      </c>
      <c r="G36" s="343" t="s">
        <v>2602</v>
      </c>
      <c r="I36" s="343"/>
    </row>
    <row r="37" spans="1:19" ht="29" x14ac:dyDescent="0.35">
      <c r="A37" s="344" t="s">
        <v>2968</v>
      </c>
      <c r="B37" s="344" t="s">
        <v>9</v>
      </c>
      <c r="C37" s="398">
        <v>1</v>
      </c>
      <c r="D37" s="343" t="s">
        <v>67</v>
      </c>
      <c r="E37" s="343" t="s">
        <v>3283</v>
      </c>
      <c r="F37" s="4" t="str">
        <f>UnitControlCenter!$B$3</f>
        <v>million metric tons / year</v>
      </c>
      <c r="G37" s="343" t="s">
        <v>3334</v>
      </c>
      <c r="I37" s="343"/>
    </row>
    <row r="38" spans="1:19" ht="15" thickBot="1" x14ac:dyDescent="0.4">
      <c r="A38" s="390" t="s">
        <v>2968</v>
      </c>
      <c r="B38" s="390" t="s">
        <v>4</v>
      </c>
      <c r="C38" s="405">
        <v>1</v>
      </c>
      <c r="D38" s="391" t="s">
        <v>67</v>
      </c>
      <c r="E38" s="391" t="s">
        <v>3283</v>
      </c>
      <c r="F38" s="394" t="str">
        <f>UnitControlCenter!$B$3</f>
        <v>million metric tons / year</v>
      </c>
      <c r="G38" s="391" t="s">
        <v>2604</v>
      </c>
      <c r="H38" s="392"/>
      <c r="I38" s="391"/>
      <c r="J38" s="392"/>
      <c r="K38" s="392"/>
      <c r="L38" s="392"/>
      <c r="M38" s="392"/>
      <c r="N38" s="392"/>
      <c r="O38" s="392"/>
      <c r="P38" s="392"/>
      <c r="Q38" s="392"/>
      <c r="R38" s="392"/>
      <c r="S38" s="392"/>
    </row>
    <row r="39" spans="1:19" ht="29" x14ac:dyDescent="0.35">
      <c r="A39" s="344" t="s">
        <v>404</v>
      </c>
      <c r="B39" s="344" t="s">
        <v>3237</v>
      </c>
      <c r="C39" s="398">
        <v>1</v>
      </c>
      <c r="D39" s="343" t="s">
        <v>69</v>
      </c>
      <c r="E39" s="343" t="s">
        <v>492</v>
      </c>
      <c r="F39" s="4" t="str">
        <f>UnitControlCenter!$B$7</f>
        <v>2019 dollars / ton CO2e abated, Annual average abatement (MtCO2e)</v>
      </c>
      <c r="G39" s="78" t="s">
        <v>3335</v>
      </c>
      <c r="I39" s="343"/>
    </row>
    <row r="40" spans="1:19" ht="29.5" thickBot="1" x14ac:dyDescent="0.4">
      <c r="A40" s="390" t="s">
        <v>404</v>
      </c>
      <c r="B40" s="390" t="s">
        <v>3238</v>
      </c>
      <c r="C40" s="405">
        <v>1</v>
      </c>
      <c r="D40" s="391" t="s">
        <v>69</v>
      </c>
      <c r="E40" s="391" t="s">
        <v>492</v>
      </c>
      <c r="F40" s="394" t="str">
        <f>UnitControlCenter!$B$7</f>
        <v>2019 dollars / ton CO2e abated, Annual average abatement (MtCO2e)</v>
      </c>
      <c r="G40" s="392" t="s">
        <v>3335</v>
      </c>
      <c r="H40" s="392"/>
      <c r="I40" s="391"/>
      <c r="J40" s="392"/>
      <c r="K40" s="392"/>
      <c r="L40" s="392"/>
      <c r="M40" s="392"/>
      <c r="N40" s="392"/>
      <c r="O40" s="392"/>
      <c r="P40" s="392"/>
      <c r="Q40" s="392"/>
      <c r="R40" s="392"/>
      <c r="S40" s="392"/>
    </row>
    <row r="41" spans="1:19" ht="43.5" x14ac:dyDescent="0.35">
      <c r="A41" s="344" t="s">
        <v>2491</v>
      </c>
      <c r="B41" s="344" t="s">
        <v>3242</v>
      </c>
      <c r="C41" s="398">
        <v>1</v>
      </c>
      <c r="D41" s="343" t="s">
        <v>69</v>
      </c>
      <c r="E41" s="343" t="s">
        <v>68</v>
      </c>
      <c r="F41" s="4" t="str">
        <f>UnitControlCenter!$B$8</f>
        <v>billion 2019 dollars / year</v>
      </c>
      <c r="G41" s="78" t="s">
        <v>3239</v>
      </c>
      <c r="H41" s="78" t="s">
        <v>2582</v>
      </c>
      <c r="I41" s="343" t="s">
        <v>2558</v>
      </c>
    </row>
    <row r="42" spans="1:19" x14ac:dyDescent="0.35">
      <c r="A42" s="344" t="s">
        <v>2491</v>
      </c>
      <c r="B42" s="389" t="s">
        <v>2996</v>
      </c>
      <c r="C42" s="398">
        <v>1</v>
      </c>
      <c r="D42" s="343" t="s">
        <v>67</v>
      </c>
      <c r="E42" s="343" t="s">
        <v>68</v>
      </c>
      <c r="F42" s="4" t="str">
        <f>UnitControlCenter!$B$8</f>
        <v>billion 2019 dollars / year</v>
      </c>
      <c r="G42" s="78" t="s">
        <v>2984</v>
      </c>
      <c r="I42" s="343"/>
    </row>
    <row r="43" spans="1:19" s="397" customFormat="1" ht="58" x14ac:dyDescent="0.35">
      <c r="A43" s="344" t="s">
        <v>2491</v>
      </c>
      <c r="B43" s="344" t="s">
        <v>3226</v>
      </c>
      <c r="C43" s="406">
        <v>1</v>
      </c>
      <c r="D43" s="343" t="s">
        <v>69</v>
      </c>
      <c r="E43" s="343" t="s">
        <v>70</v>
      </c>
      <c r="F43" s="7" t="str">
        <f>UnitControlCenter!$B$8</f>
        <v>billion 2019 dollars / year</v>
      </c>
      <c r="G43" s="7" t="s">
        <v>3227</v>
      </c>
      <c r="H43" s="7" t="s">
        <v>3228</v>
      </c>
      <c r="I43" s="7" t="s">
        <v>3229</v>
      </c>
    </row>
    <row r="44" spans="1:19" s="397" customFormat="1" ht="29" x14ac:dyDescent="0.35">
      <c r="A44" s="344" t="s">
        <v>2491</v>
      </c>
      <c r="B44" s="389" t="s">
        <v>3231</v>
      </c>
      <c r="C44" s="406">
        <v>1</v>
      </c>
      <c r="D44" s="343" t="s">
        <v>67</v>
      </c>
      <c r="E44" s="343" t="s">
        <v>68</v>
      </c>
      <c r="F44" s="7" t="str">
        <f>UnitControlCenter!$B$9</f>
        <v>billion 2019 dollars</v>
      </c>
      <c r="G44" s="397" t="s">
        <v>3233</v>
      </c>
      <c r="I44" s="343"/>
    </row>
    <row r="45" spans="1:19" s="397" customFormat="1" ht="29" x14ac:dyDescent="0.35">
      <c r="A45" s="344" t="s">
        <v>2491</v>
      </c>
      <c r="B45" s="344" t="s">
        <v>3234</v>
      </c>
      <c r="C45" s="406">
        <v>1</v>
      </c>
      <c r="D45" s="343" t="s">
        <v>67</v>
      </c>
      <c r="E45" s="343" t="s">
        <v>68</v>
      </c>
      <c r="F45" s="7" t="str">
        <f>UnitControlCenter!$B$8</f>
        <v>billion 2019 dollars / year</v>
      </c>
      <c r="G45" s="7" t="s">
        <v>3235</v>
      </c>
      <c r="H45" s="7"/>
      <c r="I45" s="7"/>
      <c r="K45" s="344"/>
      <c r="L45" s="344"/>
      <c r="N45" s="343"/>
    </row>
    <row r="46" spans="1:19" ht="116.5" thickBot="1" x14ac:dyDescent="0.4">
      <c r="A46" s="390" t="s">
        <v>2491</v>
      </c>
      <c r="B46" s="395" t="s">
        <v>3329</v>
      </c>
      <c r="C46" s="405">
        <v>1</v>
      </c>
      <c r="D46" s="391" t="s">
        <v>69</v>
      </c>
      <c r="E46" s="391" t="s">
        <v>68</v>
      </c>
      <c r="F46" s="394" t="str">
        <f>[1]UnitControlCenter!$B$8</f>
        <v>billion 2019 dollars / year</v>
      </c>
      <c r="G46" s="392" t="s">
        <v>3330</v>
      </c>
      <c r="H46" s="392" t="s">
        <v>3331</v>
      </c>
      <c r="I46" s="391" t="s">
        <v>3332</v>
      </c>
      <c r="J46" s="392"/>
      <c r="K46" s="392"/>
      <c r="L46" s="392"/>
      <c r="M46" s="392"/>
      <c r="N46" s="392"/>
      <c r="O46" s="392"/>
      <c r="P46" s="392"/>
      <c r="Q46" s="392"/>
      <c r="R46" s="392"/>
      <c r="S46" s="392"/>
    </row>
    <row r="47" spans="1:19" ht="29" x14ac:dyDescent="0.35">
      <c r="A47" s="344" t="s">
        <v>3129</v>
      </c>
      <c r="B47" s="389" t="s">
        <v>3146</v>
      </c>
      <c r="C47" s="413">
        <v>1</v>
      </c>
      <c r="D47" s="343" t="s">
        <v>69</v>
      </c>
      <c r="E47" s="343" t="s">
        <v>68</v>
      </c>
      <c r="F47" s="7" t="str">
        <f>UnitControlCenter!$B$10</f>
        <v>jobs</v>
      </c>
      <c r="G47" s="397" t="s">
        <v>3137</v>
      </c>
      <c r="H47" s="397" t="s">
        <v>3136</v>
      </c>
      <c r="I47" s="343" t="s">
        <v>2559</v>
      </c>
    </row>
    <row r="48" spans="1:19" ht="29" x14ac:dyDescent="0.35">
      <c r="A48" s="344" t="s">
        <v>3129</v>
      </c>
      <c r="B48" s="389" t="s">
        <v>3147</v>
      </c>
      <c r="C48" s="416">
        <v>1</v>
      </c>
      <c r="D48" s="343" t="s">
        <v>69</v>
      </c>
      <c r="E48" s="343" t="s">
        <v>68</v>
      </c>
      <c r="F48" s="7" t="str">
        <f>UnitControlCenter!$B$10</f>
        <v>jobs</v>
      </c>
      <c r="G48" s="397" t="s">
        <v>3150</v>
      </c>
      <c r="H48" s="397" t="s">
        <v>3151</v>
      </c>
      <c r="I48" s="343" t="s">
        <v>3152</v>
      </c>
    </row>
    <row r="49" spans="1:19" ht="29" x14ac:dyDescent="0.35">
      <c r="A49" s="344" t="s">
        <v>3129</v>
      </c>
      <c r="B49" s="389" t="s">
        <v>3210</v>
      </c>
      <c r="C49" s="418">
        <v>1</v>
      </c>
      <c r="D49" s="343" t="s">
        <v>69</v>
      </c>
      <c r="E49" s="343" t="s">
        <v>68</v>
      </c>
      <c r="F49" s="7" t="str">
        <f>UnitControlCenter!$B$10</f>
        <v>jobs</v>
      </c>
      <c r="G49" s="397" t="s">
        <v>3214</v>
      </c>
      <c r="H49" s="397" t="s">
        <v>3213</v>
      </c>
      <c r="I49" s="343" t="s">
        <v>3225</v>
      </c>
    </row>
    <row r="50" spans="1:19" ht="43.5" x14ac:dyDescent="0.35">
      <c r="A50" s="344" t="s">
        <v>3129</v>
      </c>
      <c r="B50" s="389" t="s">
        <v>3280</v>
      </c>
      <c r="C50" s="423">
        <v>1</v>
      </c>
      <c r="D50" s="343" t="s">
        <v>69</v>
      </c>
      <c r="E50" s="343" t="s">
        <v>68</v>
      </c>
      <c r="F50" s="7" t="str">
        <f>UnitControlCenter!$B$10</f>
        <v>jobs</v>
      </c>
      <c r="G50" s="397" t="s">
        <v>3279</v>
      </c>
      <c r="H50" s="397" t="s">
        <v>3136</v>
      </c>
      <c r="I50" s="343" t="s">
        <v>2559</v>
      </c>
    </row>
    <row r="51" spans="1:19" ht="43.5" x14ac:dyDescent="0.35">
      <c r="A51" s="344" t="s">
        <v>3129</v>
      </c>
      <c r="B51" s="389" t="s">
        <v>3131</v>
      </c>
      <c r="C51" s="413">
        <v>1</v>
      </c>
      <c r="D51" s="343" t="s">
        <v>69</v>
      </c>
      <c r="E51" s="343" t="s">
        <v>68</v>
      </c>
      <c r="F51" s="4" t="str">
        <f>UnitControlCenter!$B$8</f>
        <v>billion 2019 dollars / year</v>
      </c>
      <c r="G51" s="397" t="s">
        <v>3138</v>
      </c>
      <c r="H51" s="397" t="s">
        <v>3140</v>
      </c>
      <c r="I51" s="343" t="s">
        <v>2559</v>
      </c>
    </row>
    <row r="52" spans="1:19" ht="43.5" x14ac:dyDescent="0.35">
      <c r="A52" s="344" t="s">
        <v>3129</v>
      </c>
      <c r="B52" s="389" t="s">
        <v>3153</v>
      </c>
      <c r="C52" s="417">
        <v>1</v>
      </c>
      <c r="D52" s="343" t="s">
        <v>69</v>
      </c>
      <c r="E52" s="343" t="s">
        <v>68</v>
      </c>
      <c r="F52" s="4" t="str">
        <f>UnitControlCenter!$B$12</f>
        <v>% change</v>
      </c>
      <c r="G52" s="397" t="s">
        <v>3155</v>
      </c>
      <c r="H52" s="397" t="s">
        <v>3140</v>
      </c>
      <c r="I52" s="343" t="s">
        <v>2559</v>
      </c>
    </row>
    <row r="53" spans="1:19" ht="29" x14ac:dyDescent="0.35">
      <c r="A53" s="344" t="s">
        <v>3129</v>
      </c>
      <c r="B53" s="389" t="s">
        <v>3211</v>
      </c>
      <c r="C53" s="418">
        <v>1</v>
      </c>
      <c r="D53" s="343" t="s">
        <v>69</v>
      </c>
      <c r="E53" s="343" t="s">
        <v>68</v>
      </c>
      <c r="F53" s="4" t="str">
        <f>UnitControlCenter!$B$8</f>
        <v>billion 2019 dollars / year</v>
      </c>
      <c r="G53" s="397" t="s">
        <v>3215</v>
      </c>
      <c r="H53" s="397" t="s">
        <v>3213</v>
      </c>
      <c r="I53" s="343" t="s">
        <v>3225</v>
      </c>
    </row>
    <row r="54" spans="1:19" ht="43.5" x14ac:dyDescent="0.35">
      <c r="A54" s="344" t="s">
        <v>3129</v>
      </c>
      <c r="B54" s="389" t="s">
        <v>3145</v>
      </c>
      <c r="C54" s="413">
        <v>1</v>
      </c>
      <c r="D54" s="343" t="s">
        <v>69</v>
      </c>
      <c r="E54" s="343" t="s">
        <v>68</v>
      </c>
      <c r="F54" s="4" t="str">
        <f>UnitControlCenter!$B$8</f>
        <v>billion 2019 dollars / year</v>
      </c>
      <c r="G54" s="397" t="s">
        <v>3141</v>
      </c>
      <c r="H54" s="397" t="s">
        <v>3139</v>
      </c>
      <c r="I54" s="343" t="s">
        <v>2559</v>
      </c>
    </row>
    <row r="55" spans="1:19" ht="29" x14ac:dyDescent="0.35">
      <c r="A55" s="344" t="s">
        <v>3129</v>
      </c>
      <c r="B55" s="389" t="s">
        <v>3143</v>
      </c>
      <c r="C55" s="406">
        <v>1</v>
      </c>
      <c r="D55" s="343" t="s">
        <v>67</v>
      </c>
      <c r="E55" s="343" t="s">
        <v>68</v>
      </c>
      <c r="F55" s="7" t="str">
        <f>UnitControlCenter!$B$13</f>
        <v>2019 dollars / employee-year</v>
      </c>
      <c r="G55" s="397" t="s">
        <v>3144</v>
      </c>
      <c r="H55" s="397"/>
      <c r="I55" s="343"/>
    </row>
    <row r="56" spans="1:19" ht="29.5" thickBot="1" x14ac:dyDescent="0.4">
      <c r="A56" s="390" t="s">
        <v>3129</v>
      </c>
      <c r="B56" s="395" t="s">
        <v>3212</v>
      </c>
      <c r="C56" s="405">
        <v>1</v>
      </c>
      <c r="D56" s="391" t="s">
        <v>69</v>
      </c>
      <c r="E56" s="391" t="s">
        <v>68</v>
      </c>
      <c r="F56" s="394" t="str">
        <f>UnitControlCenter!$B$8</f>
        <v>billion 2019 dollars / year</v>
      </c>
      <c r="G56" s="392" t="s">
        <v>3216</v>
      </c>
      <c r="H56" s="392" t="s">
        <v>3213</v>
      </c>
      <c r="I56" s="391" t="s">
        <v>3225</v>
      </c>
      <c r="J56" s="392"/>
      <c r="K56" s="392"/>
      <c r="L56" s="392"/>
      <c r="M56" s="392"/>
      <c r="N56" s="392"/>
      <c r="O56" s="392"/>
      <c r="P56" s="392"/>
      <c r="Q56" s="392"/>
      <c r="R56" s="392"/>
      <c r="S56" s="392"/>
    </row>
    <row r="57" spans="1:19" ht="87" x14ac:dyDescent="0.35">
      <c r="A57" s="344" t="s">
        <v>3130</v>
      </c>
      <c r="B57" s="344" t="s">
        <v>2896</v>
      </c>
      <c r="C57" s="398">
        <v>1</v>
      </c>
      <c r="D57" s="343" t="s">
        <v>69</v>
      </c>
      <c r="E57" s="343" t="s">
        <v>68</v>
      </c>
      <c r="F57" s="4" t="str">
        <f>UnitControlCenter!$B$8</f>
        <v>billion 2019 dollars / year</v>
      </c>
      <c r="G57" s="4" t="s">
        <v>2897</v>
      </c>
      <c r="H57" s="4" t="s">
        <v>2898</v>
      </c>
      <c r="I57" s="4" t="s">
        <v>2871</v>
      </c>
    </row>
    <row r="58" spans="1:19" ht="43.5" x14ac:dyDescent="0.35">
      <c r="A58" s="344" t="s">
        <v>3130</v>
      </c>
      <c r="B58" s="344" t="s">
        <v>2900</v>
      </c>
      <c r="C58" s="398">
        <v>1</v>
      </c>
      <c r="D58" s="343" t="s">
        <v>69</v>
      </c>
      <c r="E58" s="343" t="s">
        <v>68</v>
      </c>
      <c r="F58" s="4" t="str">
        <f>UnitControlCenter!$B$8</f>
        <v>billion 2019 dollars / year</v>
      </c>
      <c r="G58" s="4" t="s">
        <v>2910</v>
      </c>
      <c r="H58" s="4" t="s">
        <v>2911</v>
      </c>
      <c r="I58" s="4" t="s">
        <v>2912</v>
      </c>
    </row>
    <row r="59" spans="1:19" ht="58" x14ac:dyDescent="0.35">
      <c r="A59" s="344" t="s">
        <v>3130</v>
      </c>
      <c r="B59" s="344" t="s">
        <v>2901</v>
      </c>
      <c r="C59" s="398">
        <v>1</v>
      </c>
      <c r="D59" s="343" t="s">
        <v>69</v>
      </c>
      <c r="E59" s="343" t="s">
        <v>68</v>
      </c>
      <c r="F59" s="4" t="str">
        <f>UnitControlCenter!$B$8</f>
        <v>billion 2019 dollars / year</v>
      </c>
      <c r="G59" s="4" t="s">
        <v>2921</v>
      </c>
      <c r="H59" s="4" t="s">
        <v>2919</v>
      </c>
      <c r="I59" s="4" t="s">
        <v>2920</v>
      </c>
    </row>
    <row r="60" spans="1:19" ht="43.5" x14ac:dyDescent="0.35">
      <c r="A60" s="344" t="s">
        <v>3130</v>
      </c>
      <c r="B60" s="344" t="s">
        <v>2902</v>
      </c>
      <c r="C60" s="398">
        <v>1</v>
      </c>
      <c r="D60" s="343" t="s">
        <v>69</v>
      </c>
      <c r="E60" s="343" t="s">
        <v>68</v>
      </c>
      <c r="F60" s="4" t="str">
        <f>UnitControlCenter!$B$8</f>
        <v>billion 2019 dollars / year</v>
      </c>
      <c r="G60" s="4" t="s">
        <v>2915</v>
      </c>
      <c r="H60" s="4" t="s">
        <v>2911</v>
      </c>
      <c r="I60" s="4" t="s">
        <v>2913</v>
      </c>
    </row>
    <row r="61" spans="1:19" ht="43.5" x14ac:dyDescent="0.35">
      <c r="A61" s="344" t="s">
        <v>3130</v>
      </c>
      <c r="B61" s="344" t="s">
        <v>2903</v>
      </c>
      <c r="C61" s="398">
        <v>1</v>
      </c>
      <c r="D61" s="343" t="s">
        <v>69</v>
      </c>
      <c r="E61" s="343" t="s">
        <v>68</v>
      </c>
      <c r="F61" s="4" t="str">
        <f>UnitControlCenter!$B$8</f>
        <v>billion 2019 dollars / year</v>
      </c>
      <c r="G61" s="4" t="s">
        <v>2916</v>
      </c>
      <c r="H61" s="4" t="s">
        <v>2911</v>
      </c>
      <c r="I61" s="4" t="s">
        <v>2914</v>
      </c>
    </row>
    <row r="62" spans="1:19" ht="58" x14ac:dyDescent="0.35">
      <c r="A62" s="344" t="s">
        <v>3130</v>
      </c>
      <c r="B62" s="344" t="s">
        <v>2904</v>
      </c>
      <c r="C62" s="398">
        <v>1</v>
      </c>
      <c r="D62" s="343" t="s">
        <v>69</v>
      </c>
      <c r="E62" s="343" t="s">
        <v>68</v>
      </c>
      <c r="F62" s="4" t="str">
        <f>UnitControlCenter!$B$8</f>
        <v>billion 2019 dollars / year</v>
      </c>
      <c r="G62" s="4" t="s">
        <v>2922</v>
      </c>
      <c r="H62" s="4" t="s">
        <v>2919</v>
      </c>
      <c r="I62" s="4" t="s">
        <v>2920</v>
      </c>
    </row>
    <row r="63" spans="1:19" ht="58" x14ac:dyDescent="0.35">
      <c r="A63" s="344" t="s">
        <v>3130</v>
      </c>
      <c r="B63" s="344" t="s">
        <v>2905</v>
      </c>
      <c r="C63" s="398">
        <v>1</v>
      </c>
      <c r="D63" s="343" t="s">
        <v>69</v>
      </c>
      <c r="E63" s="343" t="s">
        <v>68</v>
      </c>
      <c r="F63" s="4" t="str">
        <f>UnitControlCenter!$B$8</f>
        <v>billion 2019 dollars / year</v>
      </c>
      <c r="G63" s="4" t="s">
        <v>2923</v>
      </c>
      <c r="H63" s="4" t="s">
        <v>2919</v>
      </c>
      <c r="I63" s="4" t="s">
        <v>2920</v>
      </c>
    </row>
    <row r="64" spans="1:19" ht="72.5" x14ac:dyDescent="0.35">
      <c r="A64" s="344" t="s">
        <v>3130</v>
      </c>
      <c r="B64" s="344" t="s">
        <v>2906</v>
      </c>
      <c r="C64" s="398">
        <v>1</v>
      </c>
      <c r="D64" s="343" t="s">
        <v>69</v>
      </c>
      <c r="E64" s="343" t="s">
        <v>68</v>
      </c>
      <c r="F64" s="4" t="str">
        <f>UnitControlCenter!$B$8</f>
        <v>billion 2019 dollars / year</v>
      </c>
      <c r="G64" s="4" t="s">
        <v>2924</v>
      </c>
      <c r="H64" s="4" t="s">
        <v>2919</v>
      </c>
      <c r="I64" s="4" t="s">
        <v>2920</v>
      </c>
    </row>
    <row r="65" spans="1:19" ht="58" x14ac:dyDescent="0.35">
      <c r="A65" s="344" t="s">
        <v>3130</v>
      </c>
      <c r="B65" s="344" t="s">
        <v>2930</v>
      </c>
      <c r="C65" s="398">
        <v>1</v>
      </c>
      <c r="D65" s="343" t="s">
        <v>69</v>
      </c>
      <c r="E65" s="343" t="s">
        <v>68</v>
      </c>
      <c r="F65" s="4" t="str">
        <f>UnitControlCenter!$B$8</f>
        <v>billion 2019 dollars / year</v>
      </c>
      <c r="G65" s="4" t="s">
        <v>2928</v>
      </c>
      <c r="H65" s="4" t="s">
        <v>2919</v>
      </c>
      <c r="I65" s="4" t="s">
        <v>2926</v>
      </c>
    </row>
    <row r="66" spans="1:19" ht="58.5" thickBot="1" x14ac:dyDescent="0.4">
      <c r="A66" s="390" t="s">
        <v>3130</v>
      </c>
      <c r="B66" s="390" t="s">
        <v>2931</v>
      </c>
      <c r="C66" s="405">
        <v>1</v>
      </c>
      <c r="D66" s="391" t="s">
        <v>69</v>
      </c>
      <c r="E66" s="391" t="s">
        <v>68</v>
      </c>
      <c r="F66" s="394" t="str">
        <f>UnitControlCenter!$B$8</f>
        <v>billion 2019 dollars / year</v>
      </c>
      <c r="G66" s="394" t="s">
        <v>2929</v>
      </c>
      <c r="H66" s="394" t="s">
        <v>2919</v>
      </c>
      <c r="I66" s="394" t="s">
        <v>2927</v>
      </c>
      <c r="J66" s="392"/>
      <c r="K66" s="392"/>
      <c r="L66" s="392"/>
      <c r="M66" s="392"/>
      <c r="N66" s="392"/>
      <c r="O66" s="392"/>
      <c r="P66" s="392"/>
      <c r="Q66" s="392"/>
      <c r="R66" s="392"/>
      <c r="S66" s="392"/>
    </row>
    <row r="67" spans="1:19" ht="29" x14ac:dyDescent="0.35">
      <c r="A67" s="344" t="s">
        <v>2492</v>
      </c>
      <c r="B67" s="344" t="s">
        <v>3281</v>
      </c>
      <c r="C67" s="423">
        <v>1</v>
      </c>
      <c r="D67" s="343" t="s">
        <v>67</v>
      </c>
      <c r="E67" s="343" t="s">
        <v>3284</v>
      </c>
      <c r="F67" s="4" t="str">
        <f>UnitControlCenter!$B$11</f>
        <v>incidents / year</v>
      </c>
      <c r="G67" s="343" t="s">
        <v>3180</v>
      </c>
      <c r="I67" s="343"/>
    </row>
    <row r="68" spans="1:19" x14ac:dyDescent="0.35">
      <c r="A68" s="344" t="s">
        <v>2492</v>
      </c>
      <c r="B68" s="344" t="s">
        <v>3172</v>
      </c>
      <c r="C68" s="398">
        <v>1</v>
      </c>
      <c r="D68" s="343" t="s">
        <v>67</v>
      </c>
      <c r="E68" s="343" t="s">
        <v>68</v>
      </c>
      <c r="F68" s="4" t="str">
        <f>UnitControlCenter!$B$11</f>
        <v>incidents / year</v>
      </c>
      <c r="G68" s="343" t="s">
        <v>3180</v>
      </c>
      <c r="I68" s="343"/>
    </row>
    <row r="69" spans="1:19" ht="29" x14ac:dyDescent="0.35">
      <c r="A69" s="344" t="s">
        <v>2492</v>
      </c>
      <c r="B69" s="344" t="s">
        <v>2493</v>
      </c>
      <c r="C69" s="406">
        <v>1</v>
      </c>
      <c r="D69" s="343" t="s">
        <v>67</v>
      </c>
      <c r="E69" s="343" t="s">
        <v>68</v>
      </c>
      <c r="F69" s="7" t="str">
        <f>UnitControlCenter!$B$8</f>
        <v>billion 2019 dollars / year</v>
      </c>
      <c r="G69" s="343" t="s">
        <v>71</v>
      </c>
      <c r="H69" s="397"/>
      <c r="I69" s="343"/>
    </row>
    <row r="70" spans="1:19" x14ac:dyDescent="0.35">
      <c r="A70" s="344" t="s">
        <v>2492</v>
      </c>
      <c r="B70" s="344" t="s">
        <v>3173</v>
      </c>
      <c r="C70" s="406">
        <v>1</v>
      </c>
      <c r="D70" s="343" t="s">
        <v>67</v>
      </c>
      <c r="E70" s="343" t="s">
        <v>68</v>
      </c>
      <c r="F70" s="4" t="str">
        <f>UnitControlCenter!$B$11</f>
        <v>incidents / year</v>
      </c>
      <c r="G70" s="343" t="s">
        <v>3181</v>
      </c>
      <c r="H70" s="397"/>
      <c r="I70" s="343"/>
    </row>
    <row r="71" spans="1:19" ht="29" x14ac:dyDescent="0.35">
      <c r="A71" s="344" t="s">
        <v>2492</v>
      </c>
      <c r="B71" s="344" t="s">
        <v>3174</v>
      </c>
      <c r="C71" s="406">
        <v>1</v>
      </c>
      <c r="D71" s="343" t="s">
        <v>67</v>
      </c>
      <c r="E71" s="343" t="s">
        <v>68</v>
      </c>
      <c r="F71" s="4" t="str">
        <f>UnitControlCenter!$B$11</f>
        <v>incidents / year</v>
      </c>
      <c r="G71" s="343" t="s">
        <v>3182</v>
      </c>
      <c r="H71" s="397"/>
      <c r="I71" s="343"/>
    </row>
    <row r="72" spans="1:19" x14ac:dyDescent="0.35">
      <c r="A72" s="344" t="s">
        <v>2492</v>
      </c>
      <c r="B72" s="344" t="s">
        <v>3187</v>
      </c>
      <c r="C72" s="406">
        <v>1</v>
      </c>
      <c r="D72" s="343" t="s">
        <v>67</v>
      </c>
      <c r="E72" s="343" t="s">
        <v>68</v>
      </c>
      <c r="F72" s="4" t="str">
        <f>UnitControlCenter!$B$11</f>
        <v>incidents / year</v>
      </c>
      <c r="G72" s="343" t="s">
        <v>3188</v>
      </c>
      <c r="H72" s="397"/>
      <c r="I72" s="343"/>
    </row>
    <row r="73" spans="1:19" x14ac:dyDescent="0.35">
      <c r="A73" s="344" t="s">
        <v>2492</v>
      </c>
      <c r="B73" s="344" t="s">
        <v>3175</v>
      </c>
      <c r="C73" s="406">
        <v>1</v>
      </c>
      <c r="D73" s="343" t="s">
        <v>67</v>
      </c>
      <c r="E73" s="343" t="s">
        <v>68</v>
      </c>
      <c r="F73" s="4" t="str">
        <f>UnitControlCenter!$B$11</f>
        <v>incidents / year</v>
      </c>
      <c r="G73" s="343" t="s">
        <v>3183</v>
      </c>
      <c r="H73" s="397"/>
      <c r="I73" s="343"/>
    </row>
    <row r="74" spans="1:19" x14ac:dyDescent="0.35">
      <c r="A74" s="344" t="s">
        <v>2492</v>
      </c>
      <c r="B74" s="344" t="s">
        <v>3176</v>
      </c>
      <c r="C74" s="406">
        <v>1</v>
      </c>
      <c r="D74" s="343" t="s">
        <v>67</v>
      </c>
      <c r="E74" s="343" t="s">
        <v>68</v>
      </c>
      <c r="F74" s="4" t="str">
        <f>UnitControlCenter!$B$11</f>
        <v>incidents / year</v>
      </c>
      <c r="G74" s="343" t="s">
        <v>3184</v>
      </c>
      <c r="H74" s="397"/>
      <c r="I74" s="343"/>
    </row>
    <row r="75" spans="1:19" x14ac:dyDescent="0.35">
      <c r="A75" s="344" t="s">
        <v>2492</v>
      </c>
      <c r="B75" s="344" t="s">
        <v>3177</v>
      </c>
      <c r="C75" s="406">
        <v>1</v>
      </c>
      <c r="D75" s="343" t="s">
        <v>67</v>
      </c>
      <c r="E75" s="343" t="s">
        <v>68</v>
      </c>
      <c r="F75" s="4" t="str">
        <f>UnitControlCenter!$B$11</f>
        <v>incidents / year</v>
      </c>
      <c r="G75" s="343" t="s">
        <v>3185</v>
      </c>
      <c r="H75" s="397"/>
      <c r="I75" s="343"/>
    </row>
    <row r="76" spans="1:19" ht="29.5" thickBot="1" x14ac:dyDescent="0.4">
      <c r="A76" s="390" t="s">
        <v>2492</v>
      </c>
      <c r="B76" s="390" t="s">
        <v>3178</v>
      </c>
      <c r="C76" s="405">
        <v>1</v>
      </c>
      <c r="D76" s="391" t="s">
        <v>67</v>
      </c>
      <c r="E76" s="391" t="s">
        <v>68</v>
      </c>
      <c r="F76" s="394" t="str">
        <f>UnitControlCenter!$B$11</f>
        <v>incidents / year</v>
      </c>
      <c r="G76" s="391" t="s">
        <v>3186</v>
      </c>
      <c r="H76" s="392"/>
      <c r="I76" s="391"/>
      <c r="J76" s="392"/>
      <c r="K76" s="392"/>
      <c r="L76" s="392"/>
      <c r="M76" s="392"/>
      <c r="N76" s="392"/>
      <c r="O76" s="392"/>
      <c r="P76" s="392"/>
      <c r="Q76" s="392"/>
      <c r="R76" s="392"/>
      <c r="S76" s="392"/>
    </row>
    <row r="77" spans="1:19" ht="130.5" x14ac:dyDescent="0.35">
      <c r="A77" s="344" t="s">
        <v>2649</v>
      </c>
      <c r="B77" s="344" t="s">
        <v>2494</v>
      </c>
      <c r="C77" s="398">
        <v>1</v>
      </c>
      <c r="D77" s="343" t="s">
        <v>69</v>
      </c>
      <c r="E77" s="343" t="s">
        <v>70</v>
      </c>
      <c r="F77" s="4" t="str">
        <f>UnitControlCenter!$B$15</f>
        <v>terawatt-hours (TWh) / year</v>
      </c>
      <c r="G77" s="343" t="s">
        <v>2689</v>
      </c>
      <c r="H77" s="78" t="s">
        <v>2690</v>
      </c>
      <c r="I77" s="343" t="s">
        <v>2697</v>
      </c>
    </row>
    <row r="78" spans="1:19" ht="145" x14ac:dyDescent="0.35">
      <c r="A78" s="344" t="s">
        <v>2649</v>
      </c>
      <c r="B78" s="344" t="s">
        <v>2495</v>
      </c>
      <c r="C78" s="398">
        <v>1</v>
      </c>
      <c r="D78" s="343" t="s">
        <v>69</v>
      </c>
      <c r="E78" s="343" t="s">
        <v>68</v>
      </c>
      <c r="F78" s="4" t="str">
        <f>UnitControlCenter!$B$15</f>
        <v>terawatt-hours (TWh) / year</v>
      </c>
      <c r="G78" s="343" t="s">
        <v>2691</v>
      </c>
      <c r="H78" s="78" t="s">
        <v>2692</v>
      </c>
      <c r="I78" s="343" t="s">
        <v>2698</v>
      </c>
    </row>
    <row r="79" spans="1:19" ht="130.5" x14ac:dyDescent="0.35">
      <c r="A79" s="344" t="s">
        <v>2649</v>
      </c>
      <c r="B79" s="344" t="s">
        <v>2496</v>
      </c>
      <c r="C79" s="398">
        <v>1</v>
      </c>
      <c r="D79" s="343" t="s">
        <v>69</v>
      </c>
      <c r="E79" s="343" t="s">
        <v>70</v>
      </c>
      <c r="F79" s="4" t="str">
        <f>UnitControlCenter!$B$16</f>
        <v>gigawatts (GW) / year</v>
      </c>
      <c r="G79" s="343" t="s">
        <v>2693</v>
      </c>
      <c r="H79" s="78" t="s">
        <v>2694</v>
      </c>
      <c r="I79" s="343" t="s">
        <v>2699</v>
      </c>
    </row>
    <row r="80" spans="1:19" ht="145" x14ac:dyDescent="0.35">
      <c r="A80" s="344" t="s">
        <v>2649</v>
      </c>
      <c r="B80" s="344" t="s">
        <v>2497</v>
      </c>
      <c r="C80" s="398">
        <v>1</v>
      </c>
      <c r="D80" s="343" t="s">
        <v>69</v>
      </c>
      <c r="E80" s="343" t="s">
        <v>68</v>
      </c>
      <c r="F80" s="4" t="str">
        <f>UnitControlCenter!$B$16</f>
        <v>gigawatts (GW) / year</v>
      </c>
      <c r="G80" s="343" t="s">
        <v>2695</v>
      </c>
      <c r="H80" s="78" t="s">
        <v>2696</v>
      </c>
      <c r="I80" s="343" t="s">
        <v>2700</v>
      </c>
    </row>
    <row r="81" spans="1:19" ht="44" thickBot="1" x14ac:dyDescent="0.4">
      <c r="A81" s="390" t="s">
        <v>2649</v>
      </c>
      <c r="B81" s="390" t="s">
        <v>2650</v>
      </c>
      <c r="C81" s="405">
        <v>1</v>
      </c>
      <c r="D81" s="391" t="s">
        <v>69</v>
      </c>
      <c r="E81" s="391" t="s">
        <v>70</v>
      </c>
      <c r="F81" s="394" t="str">
        <f>UnitControlCenter!$B$15</f>
        <v>terawatt-hours (TWh) / year</v>
      </c>
      <c r="G81" s="391" t="s">
        <v>3096</v>
      </c>
      <c r="H81" s="391" t="s">
        <v>3097</v>
      </c>
      <c r="I81" s="391" t="s">
        <v>2701</v>
      </c>
      <c r="J81" s="392"/>
      <c r="K81" s="392"/>
      <c r="L81" s="392"/>
      <c r="M81" s="392"/>
      <c r="N81" s="392"/>
      <c r="O81" s="392"/>
      <c r="P81" s="392"/>
      <c r="Q81" s="392"/>
      <c r="R81" s="392"/>
      <c r="S81" s="392"/>
    </row>
    <row r="82" spans="1:19" ht="116" x14ac:dyDescent="0.35">
      <c r="A82" s="344" t="s">
        <v>2642</v>
      </c>
      <c r="B82" s="344" t="s">
        <v>2498</v>
      </c>
      <c r="C82" s="398">
        <v>1</v>
      </c>
      <c r="D82" s="343" t="s">
        <v>69</v>
      </c>
      <c r="E82" s="343" t="s">
        <v>2516</v>
      </c>
      <c r="F82" s="4" t="str">
        <f>UnitControlCenter!$B$17</f>
        <v>2019 dollars / megawatt-hour (MWh)</v>
      </c>
      <c r="G82" s="343" t="s">
        <v>2702</v>
      </c>
      <c r="H82" s="78" t="s">
        <v>2703</v>
      </c>
      <c r="I82" s="343" t="s">
        <v>2704</v>
      </c>
    </row>
    <row r="83" spans="1:19" ht="29" x14ac:dyDescent="0.35">
      <c r="A83" s="344" t="s">
        <v>2642</v>
      </c>
      <c r="B83" s="344" t="s">
        <v>2499</v>
      </c>
      <c r="C83" s="398">
        <v>1</v>
      </c>
      <c r="D83" s="343" t="s">
        <v>69</v>
      </c>
      <c r="E83" s="343" t="s">
        <v>70</v>
      </c>
      <c r="F83" s="4" t="str">
        <f>UnitControlCenter!$B$15</f>
        <v>terawatt-hours (TWh) / year</v>
      </c>
      <c r="G83" s="343" t="s">
        <v>3022</v>
      </c>
      <c r="H83" s="78" t="s">
        <v>3023</v>
      </c>
      <c r="I83" s="343" t="s">
        <v>3024</v>
      </c>
    </row>
    <row r="84" spans="1:19" ht="101.5" x14ac:dyDescent="0.35">
      <c r="A84" s="344" t="s">
        <v>2642</v>
      </c>
      <c r="B84" s="344" t="s">
        <v>2643</v>
      </c>
      <c r="C84" s="398">
        <v>1</v>
      </c>
      <c r="D84" s="343" t="s">
        <v>69</v>
      </c>
      <c r="E84" s="343" t="s">
        <v>70</v>
      </c>
      <c r="F84" s="4" t="str">
        <f>UnitControlCenter!$B$18</f>
        <v>cubic km / yr</v>
      </c>
      <c r="G84" s="343" t="s">
        <v>2705</v>
      </c>
      <c r="H84" s="78" t="s">
        <v>2706</v>
      </c>
      <c r="I84" s="343" t="s">
        <v>2707</v>
      </c>
    </row>
    <row r="85" spans="1:19" ht="102" thickBot="1" x14ac:dyDescent="0.4">
      <c r="A85" s="390" t="s">
        <v>2642</v>
      </c>
      <c r="B85" s="390" t="s">
        <v>2644</v>
      </c>
      <c r="C85" s="405">
        <v>1</v>
      </c>
      <c r="D85" s="391" t="s">
        <v>69</v>
      </c>
      <c r="E85" s="391" t="s">
        <v>70</v>
      </c>
      <c r="F85" s="394" t="str">
        <f>UnitControlCenter!$B$18</f>
        <v>cubic km / yr</v>
      </c>
      <c r="G85" s="391" t="s">
        <v>2708</v>
      </c>
      <c r="H85" s="392" t="s">
        <v>2709</v>
      </c>
      <c r="I85" s="391" t="s">
        <v>2710</v>
      </c>
    </row>
    <row r="86" spans="1:19" ht="72.5" x14ac:dyDescent="0.35">
      <c r="A86" s="344" t="s">
        <v>2985</v>
      </c>
      <c r="B86" s="344" t="s">
        <v>2986</v>
      </c>
      <c r="C86" s="398">
        <v>1</v>
      </c>
      <c r="D86" s="343" t="s">
        <v>69</v>
      </c>
      <c r="E86" s="343" t="s">
        <v>70</v>
      </c>
      <c r="F86" s="4" t="str">
        <f>UnitControlCenter!$B$21</f>
        <v>million vehicles / year</v>
      </c>
      <c r="G86" s="343" t="s">
        <v>2831</v>
      </c>
      <c r="H86" s="343" t="s">
        <v>2832</v>
      </c>
      <c r="I86" s="343" t="s">
        <v>2833</v>
      </c>
    </row>
    <row r="87" spans="1:19" ht="72.5" x14ac:dyDescent="0.35">
      <c r="A87" s="344" t="s">
        <v>2985</v>
      </c>
      <c r="B87" s="344" t="s">
        <v>2987</v>
      </c>
      <c r="C87" s="398">
        <v>1</v>
      </c>
      <c r="D87" s="343" t="s">
        <v>69</v>
      </c>
      <c r="E87" s="343" t="s">
        <v>70</v>
      </c>
      <c r="F87" s="4" t="str">
        <f>UnitControlCenter!$B$22</f>
        <v>thousand vehicles / year</v>
      </c>
      <c r="G87" s="343" t="s">
        <v>2834</v>
      </c>
      <c r="H87" s="343" t="s">
        <v>2835</v>
      </c>
      <c r="I87" s="343" t="s">
        <v>2836</v>
      </c>
    </row>
    <row r="88" spans="1:19" ht="72.5" x14ac:dyDescent="0.35">
      <c r="A88" s="344" t="s">
        <v>2985</v>
      </c>
      <c r="B88" s="344" t="s">
        <v>2988</v>
      </c>
      <c r="C88" s="398">
        <v>1</v>
      </c>
      <c r="D88" s="343" t="s">
        <v>69</v>
      </c>
      <c r="E88" s="343" t="s">
        <v>70</v>
      </c>
      <c r="F88" s="4" t="str">
        <f>UnitControlCenter!$B$22</f>
        <v>thousand vehicles / year</v>
      </c>
      <c r="G88" s="343" t="s">
        <v>2837</v>
      </c>
      <c r="H88" s="343" t="s">
        <v>2832</v>
      </c>
      <c r="I88" s="343" t="s">
        <v>2833</v>
      </c>
    </row>
    <row r="89" spans="1:19" ht="72.5" x14ac:dyDescent="0.35">
      <c r="A89" s="344" t="s">
        <v>2985</v>
      </c>
      <c r="B89" s="344" t="s">
        <v>2989</v>
      </c>
      <c r="C89" s="398">
        <v>1</v>
      </c>
      <c r="D89" s="343" t="s">
        <v>69</v>
      </c>
      <c r="E89" s="343" t="s">
        <v>70</v>
      </c>
      <c r="F89" s="4" t="str">
        <f>UnitControlCenter!$B$22</f>
        <v>thousand vehicles / year</v>
      </c>
      <c r="G89" s="343" t="s">
        <v>2838</v>
      </c>
      <c r="H89" s="343" t="s">
        <v>2835</v>
      </c>
      <c r="I89" s="343" t="s">
        <v>2836</v>
      </c>
    </row>
    <row r="90" spans="1:19" ht="29" x14ac:dyDescent="0.35">
      <c r="A90" s="344" t="s">
        <v>2985</v>
      </c>
      <c r="B90" s="344" t="s">
        <v>2990</v>
      </c>
      <c r="C90" s="398">
        <v>1</v>
      </c>
      <c r="D90" s="343" t="s">
        <v>69</v>
      </c>
      <c r="E90" s="343" t="s">
        <v>70</v>
      </c>
      <c r="F90" s="4" t="str">
        <f>UnitControlCenter!$B$22</f>
        <v>thousand vehicles / year</v>
      </c>
      <c r="G90" s="343" t="s">
        <v>2711</v>
      </c>
      <c r="H90" s="343" t="s">
        <v>2712</v>
      </c>
      <c r="I90" s="343" t="s">
        <v>2815</v>
      </c>
    </row>
    <row r="91" spans="1:19" ht="72.5" x14ac:dyDescent="0.35">
      <c r="A91" s="344" t="s">
        <v>2985</v>
      </c>
      <c r="B91" s="344" t="s">
        <v>2991</v>
      </c>
      <c r="C91" s="398">
        <v>1</v>
      </c>
      <c r="D91" s="343" t="s">
        <v>69</v>
      </c>
      <c r="E91" s="343" t="s">
        <v>70</v>
      </c>
      <c r="F91" s="4" t="str">
        <f>UnitControlCenter!$B$23</f>
        <v>million vehicles</v>
      </c>
      <c r="G91" s="343" t="s">
        <v>2839</v>
      </c>
      <c r="H91" s="343" t="s">
        <v>2832</v>
      </c>
      <c r="I91" s="343" t="s">
        <v>2833</v>
      </c>
    </row>
    <row r="92" spans="1:19" ht="72.5" x14ac:dyDescent="0.35">
      <c r="A92" s="344" t="s">
        <v>2985</v>
      </c>
      <c r="B92" s="344" t="s">
        <v>2992</v>
      </c>
      <c r="C92" s="398">
        <v>1</v>
      </c>
      <c r="D92" s="343" t="s">
        <v>69</v>
      </c>
      <c r="E92" s="343" t="s">
        <v>70</v>
      </c>
      <c r="F92" s="4" t="str">
        <f>UnitControlCenter!$B$24</f>
        <v>thousand vehicles</v>
      </c>
      <c r="G92" s="343" t="s">
        <v>3094</v>
      </c>
      <c r="H92" s="343" t="s">
        <v>2835</v>
      </c>
      <c r="I92" s="343" t="s">
        <v>2836</v>
      </c>
    </row>
    <row r="93" spans="1:19" ht="58" x14ac:dyDescent="0.35">
      <c r="A93" s="344" t="s">
        <v>2985</v>
      </c>
      <c r="B93" s="344" t="s">
        <v>2993</v>
      </c>
      <c r="C93" s="398">
        <v>1</v>
      </c>
      <c r="D93" s="343" t="s">
        <v>69</v>
      </c>
      <c r="E93" s="343" t="s">
        <v>70</v>
      </c>
      <c r="F93" s="4" t="str">
        <f>UnitControlCenter!$B$23</f>
        <v>million vehicles</v>
      </c>
      <c r="G93" s="343" t="s">
        <v>2840</v>
      </c>
      <c r="H93" s="343" t="s">
        <v>2832</v>
      </c>
      <c r="I93" s="343" t="s">
        <v>2833</v>
      </c>
    </row>
    <row r="94" spans="1:19" ht="58" x14ac:dyDescent="0.35">
      <c r="A94" s="344" t="s">
        <v>2985</v>
      </c>
      <c r="B94" s="344" t="s">
        <v>2994</v>
      </c>
      <c r="C94" s="398">
        <v>1</v>
      </c>
      <c r="D94" s="343" t="s">
        <v>69</v>
      </c>
      <c r="E94" s="343" t="s">
        <v>70</v>
      </c>
      <c r="F94" s="4" t="str">
        <f>UnitControlCenter!$B$23</f>
        <v>million vehicles</v>
      </c>
      <c r="G94" s="343" t="s">
        <v>2841</v>
      </c>
      <c r="H94" s="343" t="s">
        <v>2835</v>
      </c>
      <c r="I94" s="343" t="s">
        <v>2836</v>
      </c>
    </row>
    <row r="95" spans="1:19" ht="29.5" thickBot="1" x14ac:dyDescent="0.4">
      <c r="A95" s="390" t="s">
        <v>2985</v>
      </c>
      <c r="B95" s="390" t="s">
        <v>2995</v>
      </c>
      <c r="C95" s="405">
        <v>1</v>
      </c>
      <c r="D95" s="391" t="s">
        <v>69</v>
      </c>
      <c r="E95" s="391" t="s">
        <v>70</v>
      </c>
      <c r="F95" s="394" t="str">
        <f>UnitControlCenter!$B$23</f>
        <v>million vehicles</v>
      </c>
      <c r="G95" s="391" t="s">
        <v>2816</v>
      </c>
      <c r="H95" s="391" t="s">
        <v>2712</v>
      </c>
      <c r="I95" s="391" t="s">
        <v>2815</v>
      </c>
      <c r="J95" s="392"/>
      <c r="K95" s="392"/>
      <c r="L95" s="392"/>
      <c r="M95" s="392"/>
      <c r="N95" s="392"/>
      <c r="O95" s="392"/>
      <c r="P95" s="392"/>
      <c r="Q95" s="392"/>
      <c r="R95" s="392"/>
      <c r="S95" s="392"/>
    </row>
    <row r="96" spans="1:19" ht="130.5" x14ac:dyDescent="0.35">
      <c r="A96" s="344" t="s">
        <v>3126</v>
      </c>
      <c r="B96" s="344" t="s">
        <v>2502</v>
      </c>
      <c r="C96" s="398">
        <v>1</v>
      </c>
      <c r="D96" s="343" t="s">
        <v>69</v>
      </c>
      <c r="E96" s="343" t="s">
        <v>70</v>
      </c>
      <c r="F96" s="4" t="str">
        <f>UnitControlCenter!$B$3</f>
        <v>million metric tons / year</v>
      </c>
      <c r="G96" s="343" t="s">
        <v>2817</v>
      </c>
      <c r="H96" s="343" t="s">
        <v>3021</v>
      </c>
      <c r="I96" s="343" t="s">
        <v>2818</v>
      </c>
    </row>
    <row r="97" spans="1:19" ht="87" x14ac:dyDescent="0.35">
      <c r="A97" s="344" t="s">
        <v>3126</v>
      </c>
      <c r="B97" s="344" t="s">
        <v>2503</v>
      </c>
      <c r="C97" s="398">
        <v>1</v>
      </c>
      <c r="D97" s="343" t="s">
        <v>69</v>
      </c>
      <c r="E97" s="343" t="s">
        <v>70</v>
      </c>
      <c r="F97" s="4" t="str">
        <f>UnitControlCenter!$B$25</f>
        <v>quads / year</v>
      </c>
      <c r="G97" s="343" t="s">
        <v>3020</v>
      </c>
      <c r="H97" s="343" t="s">
        <v>2842</v>
      </c>
      <c r="I97" s="343" t="s">
        <v>2843</v>
      </c>
    </row>
    <row r="98" spans="1:19" ht="116" x14ac:dyDescent="0.35">
      <c r="A98" s="344" t="s">
        <v>3126</v>
      </c>
      <c r="B98" s="344" t="s">
        <v>2557</v>
      </c>
      <c r="C98" s="406">
        <v>1</v>
      </c>
      <c r="D98" s="343" t="s">
        <v>69</v>
      </c>
      <c r="E98" s="343" t="s">
        <v>70</v>
      </c>
      <c r="F98" s="7" t="str">
        <f>UnitControlCenter!$B$25</f>
        <v>quads / year</v>
      </c>
      <c r="G98" s="343" t="s">
        <v>2819</v>
      </c>
      <c r="H98" s="343" t="s">
        <v>3021</v>
      </c>
      <c r="I98" s="343" t="s">
        <v>2818</v>
      </c>
    </row>
    <row r="99" spans="1:19" ht="43.5" x14ac:dyDescent="0.35">
      <c r="A99" s="344" t="s">
        <v>3126</v>
      </c>
      <c r="B99" s="344" t="s">
        <v>3127</v>
      </c>
      <c r="C99" s="406">
        <v>1</v>
      </c>
      <c r="D99" s="343" t="s">
        <v>69</v>
      </c>
      <c r="E99" s="343" t="s">
        <v>70</v>
      </c>
      <c r="F99" s="7" t="str">
        <f>UnitControlCenter!$B$19</f>
        <v>trillion passenger-miles / year</v>
      </c>
      <c r="G99" s="343" t="s">
        <v>2517</v>
      </c>
      <c r="H99" s="397" t="s">
        <v>2773</v>
      </c>
      <c r="I99" s="343" t="s">
        <v>2774</v>
      </c>
    </row>
    <row r="100" spans="1:19" ht="44" thickBot="1" x14ac:dyDescent="0.4">
      <c r="A100" s="390" t="s">
        <v>3126</v>
      </c>
      <c r="B100" s="390" t="s">
        <v>3128</v>
      </c>
      <c r="C100" s="405">
        <v>1</v>
      </c>
      <c r="D100" s="391" t="s">
        <v>69</v>
      </c>
      <c r="E100" s="391" t="s">
        <v>70</v>
      </c>
      <c r="F100" s="394" t="str">
        <f>UnitControlCenter!$B$20</f>
        <v>trillion freight ton-miles / year</v>
      </c>
      <c r="G100" s="391" t="s">
        <v>2812</v>
      </c>
      <c r="H100" s="392" t="s">
        <v>2813</v>
      </c>
      <c r="I100" s="391" t="s">
        <v>2814</v>
      </c>
      <c r="J100" s="392"/>
      <c r="K100" s="392"/>
      <c r="L100" s="392"/>
      <c r="M100" s="392"/>
      <c r="N100" s="392"/>
      <c r="O100" s="392"/>
      <c r="P100" s="392"/>
      <c r="Q100" s="392"/>
      <c r="R100" s="392"/>
      <c r="S100" s="392"/>
    </row>
    <row r="101" spans="1:19" ht="58" x14ac:dyDescent="0.35">
      <c r="A101" s="346" t="s">
        <v>2504</v>
      </c>
      <c r="B101" s="344" t="s">
        <v>2972</v>
      </c>
      <c r="C101" s="398">
        <v>1</v>
      </c>
      <c r="D101" s="343" t="s">
        <v>69</v>
      </c>
      <c r="E101" s="343" t="s">
        <v>70</v>
      </c>
      <c r="F101" s="4" t="str">
        <f>UnitControlCenter!$B$25</f>
        <v>quads / year</v>
      </c>
      <c r="G101" s="343" t="s">
        <v>2824</v>
      </c>
      <c r="H101" s="78" t="s">
        <v>2821</v>
      </c>
      <c r="I101" s="343" t="s">
        <v>2822</v>
      </c>
    </row>
    <row r="102" spans="1:19" ht="72.5" x14ac:dyDescent="0.35">
      <c r="A102" s="346" t="s">
        <v>2504</v>
      </c>
      <c r="B102" s="344" t="s">
        <v>2973</v>
      </c>
      <c r="C102" s="398">
        <v>1</v>
      </c>
      <c r="D102" s="343" t="s">
        <v>69</v>
      </c>
      <c r="E102" s="343" t="s">
        <v>70</v>
      </c>
      <c r="F102" s="4" t="str">
        <f>UnitControlCenter!$B$25</f>
        <v>quads / year</v>
      </c>
      <c r="G102" s="343" t="s">
        <v>2969</v>
      </c>
      <c r="H102" s="78" t="s">
        <v>2970</v>
      </c>
      <c r="I102" s="343" t="s">
        <v>2971</v>
      </c>
    </row>
    <row r="103" spans="1:19" ht="72.5" x14ac:dyDescent="0.35">
      <c r="A103" s="346" t="s">
        <v>2504</v>
      </c>
      <c r="B103" s="344" t="s">
        <v>2974</v>
      </c>
      <c r="C103" s="398">
        <v>1</v>
      </c>
      <c r="D103" s="343" t="s">
        <v>69</v>
      </c>
      <c r="E103" s="343" t="s">
        <v>70</v>
      </c>
      <c r="F103" s="4" t="str">
        <f>UnitControlCenter!$B$25</f>
        <v>quads / year</v>
      </c>
      <c r="G103" s="343" t="s">
        <v>2976</v>
      </c>
      <c r="H103" s="78" t="s">
        <v>2821</v>
      </c>
      <c r="I103" s="343" t="s">
        <v>2822</v>
      </c>
    </row>
    <row r="104" spans="1:19" ht="102" thickBot="1" x14ac:dyDescent="0.4">
      <c r="A104" s="393" t="s">
        <v>2504</v>
      </c>
      <c r="B104" s="390" t="s">
        <v>2975</v>
      </c>
      <c r="C104" s="405">
        <v>1</v>
      </c>
      <c r="D104" s="391" t="s">
        <v>69</v>
      </c>
      <c r="E104" s="391" t="s">
        <v>70</v>
      </c>
      <c r="F104" s="394" t="str">
        <f>UnitControlCenter!$B$25</f>
        <v>quads / year</v>
      </c>
      <c r="G104" s="391" t="s">
        <v>2977</v>
      </c>
      <c r="H104" s="392" t="s">
        <v>2970</v>
      </c>
      <c r="I104" s="391" t="s">
        <v>2971</v>
      </c>
      <c r="J104" s="392"/>
      <c r="K104" s="392"/>
      <c r="L104" s="392"/>
      <c r="M104" s="392"/>
      <c r="N104" s="392"/>
      <c r="O104" s="392"/>
      <c r="P104" s="392"/>
      <c r="Q104" s="392"/>
      <c r="R104" s="392"/>
      <c r="S104" s="392"/>
    </row>
    <row r="105" spans="1:19" ht="72.5" x14ac:dyDescent="0.35">
      <c r="A105" s="346" t="s">
        <v>3077</v>
      </c>
      <c r="B105" s="344" t="s">
        <v>2553</v>
      </c>
      <c r="C105" s="398">
        <v>1</v>
      </c>
      <c r="D105" s="343" t="s">
        <v>69</v>
      </c>
      <c r="E105" s="343" t="s">
        <v>70</v>
      </c>
      <c r="F105" s="4" t="str">
        <f>UnitControlCenter!$B$3</f>
        <v>million metric tons / year</v>
      </c>
      <c r="G105" s="343" t="s">
        <v>2820</v>
      </c>
      <c r="H105" s="78" t="s">
        <v>2821</v>
      </c>
      <c r="I105" s="343" t="s">
        <v>2822</v>
      </c>
    </row>
    <row r="106" spans="1:19" ht="43.5" x14ac:dyDescent="0.35">
      <c r="A106" s="346" t="s">
        <v>3077</v>
      </c>
      <c r="B106" s="344" t="s">
        <v>2554</v>
      </c>
      <c r="C106" s="398">
        <v>1</v>
      </c>
      <c r="D106" s="343" t="s">
        <v>69</v>
      </c>
      <c r="E106" s="343" t="s">
        <v>70</v>
      </c>
      <c r="F106" s="4" t="str">
        <f>UnitControlCenter!$B$3</f>
        <v>million metric tons / year</v>
      </c>
      <c r="G106" s="343" t="s">
        <v>2829</v>
      </c>
      <c r="H106" s="78" t="s">
        <v>2827</v>
      </c>
      <c r="I106" s="343" t="s">
        <v>2828</v>
      </c>
    </row>
    <row r="107" spans="1:19" ht="58" x14ac:dyDescent="0.35">
      <c r="A107" s="346" t="s">
        <v>3077</v>
      </c>
      <c r="B107" s="344" t="s">
        <v>2555</v>
      </c>
      <c r="C107" s="398">
        <v>1</v>
      </c>
      <c r="D107" s="343" t="s">
        <v>69</v>
      </c>
      <c r="E107" s="343" t="s">
        <v>70</v>
      </c>
      <c r="F107" s="4" t="str">
        <f>UnitControlCenter!$B$3</f>
        <v>million metric tons / year</v>
      </c>
      <c r="G107" s="343" t="s">
        <v>2823</v>
      </c>
      <c r="H107" s="78" t="s">
        <v>2821</v>
      </c>
      <c r="I107" s="343" t="s">
        <v>2822</v>
      </c>
    </row>
    <row r="108" spans="1:19" ht="29" x14ac:dyDescent="0.35">
      <c r="A108" s="346" t="s">
        <v>3077</v>
      </c>
      <c r="B108" s="344" t="s">
        <v>2556</v>
      </c>
      <c r="C108" s="406">
        <v>1</v>
      </c>
      <c r="D108" s="343" t="s">
        <v>69</v>
      </c>
      <c r="E108" s="343" t="s">
        <v>70</v>
      </c>
      <c r="F108" s="7" t="str">
        <f>UnitControlCenter!$B$3</f>
        <v>million metric tons / year</v>
      </c>
      <c r="G108" s="343" t="s">
        <v>2830</v>
      </c>
      <c r="H108" s="397" t="s">
        <v>2827</v>
      </c>
      <c r="I108" s="343" t="s">
        <v>2828</v>
      </c>
    </row>
    <row r="109" spans="1:19" s="397" customFormat="1" ht="72.5" x14ac:dyDescent="0.35">
      <c r="A109" s="346" t="s">
        <v>3077</v>
      </c>
      <c r="B109" s="344" t="s">
        <v>3075</v>
      </c>
      <c r="C109" s="406">
        <v>1</v>
      </c>
      <c r="D109" s="343" t="s">
        <v>69</v>
      </c>
      <c r="E109" s="343" t="s">
        <v>70</v>
      </c>
      <c r="F109" s="7" t="str">
        <f>UnitControlCenter!$B$3</f>
        <v>million metric tons / year</v>
      </c>
      <c r="G109" s="343" t="s">
        <v>3080</v>
      </c>
      <c r="H109" s="78" t="s">
        <v>2821</v>
      </c>
      <c r="I109" s="343" t="s">
        <v>2822</v>
      </c>
    </row>
    <row r="110" spans="1:19" ht="44" thickBot="1" x14ac:dyDescent="0.4">
      <c r="A110" s="393" t="s">
        <v>3077</v>
      </c>
      <c r="B110" s="390" t="s">
        <v>3076</v>
      </c>
      <c r="C110" s="405">
        <v>1</v>
      </c>
      <c r="D110" s="391" t="s">
        <v>69</v>
      </c>
      <c r="E110" s="391" t="s">
        <v>70</v>
      </c>
      <c r="F110" s="394" t="str">
        <f>UnitControlCenter!$B$3</f>
        <v>million metric tons / year</v>
      </c>
      <c r="G110" s="391" t="s">
        <v>3123</v>
      </c>
      <c r="H110" s="392" t="s">
        <v>3078</v>
      </c>
      <c r="I110" s="391" t="s">
        <v>3079</v>
      </c>
      <c r="J110" s="392"/>
      <c r="K110" s="392"/>
      <c r="L110" s="392"/>
      <c r="M110" s="392"/>
      <c r="N110" s="392"/>
      <c r="O110" s="392"/>
      <c r="P110" s="392"/>
      <c r="Q110" s="392"/>
      <c r="R110" s="392"/>
      <c r="S110" s="392"/>
    </row>
    <row r="111" spans="1:19" ht="43.5" x14ac:dyDescent="0.35">
      <c r="A111" s="346" t="s">
        <v>2505</v>
      </c>
      <c r="B111" s="344" t="s">
        <v>2506</v>
      </c>
      <c r="C111" s="406">
        <v>1</v>
      </c>
      <c r="D111" s="343" t="s">
        <v>69</v>
      </c>
      <c r="E111" s="343" t="s">
        <v>70</v>
      </c>
      <c r="F111" s="4" t="str">
        <f>UnitControlCenter!$B$25</f>
        <v>quads / year</v>
      </c>
      <c r="G111" s="343" t="s">
        <v>2520</v>
      </c>
      <c r="H111" s="78" t="s">
        <v>2521</v>
      </c>
      <c r="I111" s="343" t="s">
        <v>2805</v>
      </c>
    </row>
    <row r="112" spans="1:19" ht="29" x14ac:dyDescent="0.35">
      <c r="A112" s="346" t="s">
        <v>2505</v>
      </c>
      <c r="B112" s="344" t="s">
        <v>2507</v>
      </c>
      <c r="C112" s="406">
        <v>1</v>
      </c>
      <c r="D112" s="343" t="s">
        <v>69</v>
      </c>
      <c r="E112" s="343" t="s">
        <v>70</v>
      </c>
      <c r="F112" s="4" t="str">
        <f>UnitControlCenter!$B$25</f>
        <v>quads / year</v>
      </c>
      <c r="G112" s="343" t="s">
        <v>2538</v>
      </c>
      <c r="H112" s="78" t="s">
        <v>2522</v>
      </c>
      <c r="I112" s="343" t="s">
        <v>2523</v>
      </c>
    </row>
    <row r="113" spans="1:19" ht="73" thickBot="1" x14ac:dyDescent="0.4">
      <c r="A113" s="393" t="s">
        <v>2505</v>
      </c>
      <c r="B113" s="390" t="s">
        <v>2508</v>
      </c>
      <c r="C113" s="405">
        <v>1</v>
      </c>
      <c r="D113" s="391" t="s">
        <v>69</v>
      </c>
      <c r="E113" s="391" t="s">
        <v>70</v>
      </c>
      <c r="F113" s="394" t="str">
        <f>UnitControlCenter!$B$25</f>
        <v>quads / year</v>
      </c>
      <c r="G113" s="391" t="s">
        <v>2852</v>
      </c>
      <c r="H113" s="392" t="s">
        <v>2854</v>
      </c>
      <c r="I113" s="391" t="s">
        <v>2853</v>
      </c>
      <c r="J113" s="392"/>
      <c r="K113" s="392"/>
      <c r="L113" s="392"/>
      <c r="M113" s="392"/>
      <c r="N113" s="392"/>
      <c r="O113" s="392"/>
      <c r="P113" s="392"/>
      <c r="Q113" s="392"/>
      <c r="R113" s="392"/>
      <c r="S113" s="392"/>
    </row>
    <row r="114" spans="1:19" ht="101.5" x14ac:dyDescent="0.35">
      <c r="A114" s="344" t="s">
        <v>2583</v>
      </c>
      <c r="B114" s="344" t="s">
        <v>2584</v>
      </c>
      <c r="C114" s="406">
        <v>1</v>
      </c>
      <c r="D114" s="343" t="s">
        <v>69</v>
      </c>
      <c r="E114" s="343" t="s">
        <v>70</v>
      </c>
      <c r="F114" s="4" t="str">
        <f>UnitControlCenter!$B$25</f>
        <v>quads / year</v>
      </c>
      <c r="G114" s="343" t="s">
        <v>2872</v>
      </c>
      <c r="H114" s="343" t="s">
        <v>2873</v>
      </c>
      <c r="I114" s="343" t="s">
        <v>2874</v>
      </c>
    </row>
    <row r="115" spans="1:19" ht="58" x14ac:dyDescent="0.35">
      <c r="A115" s="344" t="s">
        <v>2583</v>
      </c>
      <c r="B115" s="344" t="s">
        <v>2585</v>
      </c>
      <c r="C115" s="406">
        <v>1</v>
      </c>
      <c r="D115" s="343" t="s">
        <v>69</v>
      </c>
      <c r="E115" s="343" t="s">
        <v>70</v>
      </c>
      <c r="F115" s="4" t="str">
        <f>UnitControlCenter!$B$25</f>
        <v>quads / year</v>
      </c>
      <c r="G115" s="343" t="s">
        <v>3015</v>
      </c>
      <c r="H115" s="343" t="s">
        <v>3016</v>
      </c>
      <c r="I115" s="343" t="s">
        <v>3017</v>
      </c>
    </row>
    <row r="116" spans="1:19" x14ac:dyDescent="0.35">
      <c r="A116" s="344" t="s">
        <v>2583</v>
      </c>
      <c r="B116" s="344" t="s">
        <v>3142</v>
      </c>
      <c r="C116" s="406">
        <v>0</v>
      </c>
      <c r="D116" s="343" t="s">
        <v>67</v>
      </c>
      <c r="E116" s="343" t="s">
        <v>68</v>
      </c>
      <c r="F116" s="1" t="str">
        <f>UnitControlCenter!$B$26</f>
        <v>thousand BTU / 2019 dollar</v>
      </c>
      <c r="G116" s="343" t="s">
        <v>3089</v>
      </c>
      <c r="H116" s="343"/>
      <c r="I116" s="343"/>
    </row>
    <row r="117" spans="1:19" x14ac:dyDescent="0.35">
      <c r="A117" s="344" t="s">
        <v>2583</v>
      </c>
      <c r="B117" s="344" t="s">
        <v>2586</v>
      </c>
      <c r="C117" s="406">
        <v>1</v>
      </c>
      <c r="D117" s="343" t="s">
        <v>67</v>
      </c>
      <c r="E117" s="343" t="s">
        <v>68</v>
      </c>
      <c r="F117" s="4" t="str">
        <f>UnitControlCenter!$B$15</f>
        <v>terawatt-hours (TWh) / year</v>
      </c>
      <c r="G117" s="343" t="s">
        <v>2461</v>
      </c>
      <c r="I117" s="343"/>
    </row>
    <row r="118" spans="1:19" x14ac:dyDescent="0.35">
      <c r="A118" s="344" t="s">
        <v>2583</v>
      </c>
      <c r="B118" s="344" t="s">
        <v>2587</v>
      </c>
      <c r="C118" s="406">
        <v>1</v>
      </c>
      <c r="D118" s="343" t="s">
        <v>67</v>
      </c>
      <c r="E118" s="343" t="s">
        <v>68</v>
      </c>
      <c r="F118" s="4" t="str">
        <f>UnitControlCenter!$B$27</f>
        <v>millions of short tons / year</v>
      </c>
      <c r="G118" s="343" t="s">
        <v>2460</v>
      </c>
      <c r="I118" s="343"/>
    </row>
    <row r="119" spans="1:19" x14ac:dyDescent="0.35">
      <c r="A119" s="344" t="s">
        <v>2583</v>
      </c>
      <c r="B119" s="344" t="s">
        <v>2588</v>
      </c>
      <c r="C119" s="406">
        <v>1</v>
      </c>
      <c r="D119" s="343" t="s">
        <v>67</v>
      </c>
      <c r="E119" s="343" t="s">
        <v>68</v>
      </c>
      <c r="F119" s="4" t="str">
        <f>UnitControlCenter!$B$27</f>
        <v>millions of short tons / year</v>
      </c>
      <c r="G119" s="343" t="s">
        <v>2459</v>
      </c>
      <c r="I119" s="343"/>
    </row>
    <row r="120" spans="1:19" x14ac:dyDescent="0.35">
      <c r="A120" s="344" t="s">
        <v>2583</v>
      </c>
      <c r="B120" s="344" t="s">
        <v>2589</v>
      </c>
      <c r="C120" s="406">
        <v>1</v>
      </c>
      <c r="D120" s="343" t="s">
        <v>67</v>
      </c>
      <c r="E120" s="343" t="s">
        <v>68</v>
      </c>
      <c r="F120" s="4" t="str">
        <f>UnitControlCenter!$B$28</f>
        <v>trillion cubic feet / year</v>
      </c>
      <c r="G120" s="343" t="s">
        <v>2458</v>
      </c>
      <c r="I120" s="343"/>
    </row>
    <row r="121" spans="1:19" x14ac:dyDescent="0.35">
      <c r="A121" s="344" t="s">
        <v>2583</v>
      </c>
      <c r="B121" s="344" t="s">
        <v>2590</v>
      </c>
      <c r="C121" s="406">
        <v>1</v>
      </c>
      <c r="D121" s="343" t="s">
        <v>67</v>
      </c>
      <c r="E121" s="343" t="s">
        <v>68</v>
      </c>
      <c r="F121" s="4" t="str">
        <f>UnitControlCenter!$B$29</f>
        <v>million barrels / year</v>
      </c>
      <c r="G121" s="343" t="s">
        <v>2457</v>
      </c>
      <c r="I121" s="343"/>
    </row>
    <row r="122" spans="1:19" x14ac:dyDescent="0.35">
      <c r="A122" s="344" t="s">
        <v>2583</v>
      </c>
      <c r="B122" s="344" t="s">
        <v>2591</v>
      </c>
      <c r="C122" s="406">
        <v>1</v>
      </c>
      <c r="D122" s="343" t="s">
        <v>67</v>
      </c>
      <c r="E122" s="343" t="s">
        <v>68</v>
      </c>
      <c r="F122" s="4" t="str">
        <f>UnitControlCenter!$B$29</f>
        <v>million barrels / year</v>
      </c>
      <c r="G122" s="343" t="s">
        <v>2526</v>
      </c>
      <c r="I122" s="343"/>
    </row>
    <row r="123" spans="1:19" x14ac:dyDescent="0.35">
      <c r="A123" s="344" t="s">
        <v>2583</v>
      </c>
      <c r="B123" s="344" t="s">
        <v>2592</v>
      </c>
      <c r="C123" s="406">
        <v>1</v>
      </c>
      <c r="D123" s="343" t="s">
        <v>67</v>
      </c>
      <c r="E123" s="343" t="s">
        <v>68</v>
      </c>
      <c r="F123" s="4" t="str">
        <f>UnitControlCenter!$B$27</f>
        <v>millions of short tons / year</v>
      </c>
      <c r="G123" s="343" t="s">
        <v>2527</v>
      </c>
      <c r="I123" s="343"/>
    </row>
    <row r="124" spans="1:19" ht="29" x14ac:dyDescent="0.35">
      <c r="A124" s="344" t="s">
        <v>2583</v>
      </c>
      <c r="B124" s="344" t="s">
        <v>2855</v>
      </c>
      <c r="C124" s="406">
        <v>1</v>
      </c>
      <c r="D124" s="343" t="s">
        <v>67</v>
      </c>
      <c r="E124" s="343" t="s">
        <v>68</v>
      </c>
      <c r="F124" s="4" t="str">
        <f>UnitControlCenter!$B$30</f>
        <v>million gallons / year</v>
      </c>
      <c r="G124" s="343" t="s">
        <v>2859</v>
      </c>
      <c r="I124" s="343"/>
    </row>
    <row r="125" spans="1:19" ht="29" x14ac:dyDescent="0.35">
      <c r="A125" s="344" t="s">
        <v>2583</v>
      </c>
      <c r="B125" s="344" t="s">
        <v>2856</v>
      </c>
      <c r="C125" s="406">
        <v>1</v>
      </c>
      <c r="D125" s="343" t="s">
        <v>67</v>
      </c>
      <c r="E125" s="343" t="s">
        <v>68</v>
      </c>
      <c r="F125" s="4" t="str">
        <f>UnitControlCenter!$B$27</f>
        <v>millions of short tons / year</v>
      </c>
      <c r="G125" s="343" t="s">
        <v>2860</v>
      </c>
      <c r="I125" s="343"/>
    </row>
    <row r="126" spans="1:19" ht="15" thickBot="1" x14ac:dyDescent="0.4">
      <c r="A126" s="390" t="s">
        <v>2583</v>
      </c>
      <c r="B126" s="390" t="s">
        <v>2857</v>
      </c>
      <c r="C126" s="405">
        <v>1</v>
      </c>
      <c r="D126" s="391" t="s">
        <v>67</v>
      </c>
      <c r="E126" s="391" t="s">
        <v>68</v>
      </c>
      <c r="F126" s="394" t="str">
        <f>UnitControlCenter!$B$5</f>
        <v>thousand metric tons / year</v>
      </c>
      <c r="G126" s="391" t="s">
        <v>2861</v>
      </c>
      <c r="H126" s="392"/>
      <c r="I126" s="391"/>
      <c r="J126" s="392"/>
      <c r="K126" s="392"/>
      <c r="L126" s="392"/>
      <c r="M126" s="392"/>
      <c r="N126" s="392"/>
      <c r="O126" s="392"/>
      <c r="P126" s="392"/>
      <c r="Q126" s="392"/>
      <c r="R126" s="392"/>
      <c r="S126" s="392"/>
    </row>
    <row r="127" spans="1:19" ht="58" x14ac:dyDescent="0.35">
      <c r="A127" s="344" t="s">
        <v>3001</v>
      </c>
      <c r="B127" s="344" t="s">
        <v>2867</v>
      </c>
      <c r="C127" s="406">
        <v>1</v>
      </c>
      <c r="D127" s="343" t="s">
        <v>69</v>
      </c>
      <c r="E127" s="343" t="s">
        <v>70</v>
      </c>
      <c r="F127" s="4" t="str">
        <f>UnitControlCenter!$B$31</f>
        <v>trillion BTU / year</v>
      </c>
      <c r="G127" s="343" t="s">
        <v>2875</v>
      </c>
      <c r="H127" s="78" t="s">
        <v>2876</v>
      </c>
      <c r="I127" s="343" t="s">
        <v>2877</v>
      </c>
    </row>
    <row r="128" spans="1:19" ht="58" x14ac:dyDescent="0.35">
      <c r="A128" s="344" t="s">
        <v>3001</v>
      </c>
      <c r="B128" s="344" t="s">
        <v>2593</v>
      </c>
      <c r="C128" s="406">
        <v>1</v>
      </c>
      <c r="D128" s="343" t="s">
        <v>69</v>
      </c>
      <c r="E128" s="343" t="s">
        <v>68</v>
      </c>
      <c r="F128" s="4" t="str">
        <f>UnitControlCenter!$B$31</f>
        <v>trillion BTU / year</v>
      </c>
      <c r="G128" s="343" t="s">
        <v>2878</v>
      </c>
      <c r="H128" s="78" t="s">
        <v>2876</v>
      </c>
      <c r="I128" s="343" t="s">
        <v>2877</v>
      </c>
    </row>
    <row r="129" spans="1:19" ht="58" x14ac:dyDescent="0.35">
      <c r="A129" s="344" t="s">
        <v>3001</v>
      </c>
      <c r="B129" s="344" t="s">
        <v>2868</v>
      </c>
      <c r="C129" s="406">
        <v>1</v>
      </c>
      <c r="D129" s="343" t="s">
        <v>69</v>
      </c>
      <c r="E129" s="343" t="s">
        <v>70</v>
      </c>
      <c r="F129" s="4" t="str">
        <f>UnitControlCenter!$B$8</f>
        <v>billion 2019 dollars / year</v>
      </c>
      <c r="G129" s="343" t="s">
        <v>2879</v>
      </c>
      <c r="H129" s="78" t="s">
        <v>2876</v>
      </c>
      <c r="I129" s="343" t="s">
        <v>2877</v>
      </c>
    </row>
    <row r="130" spans="1:19" ht="72.5" x14ac:dyDescent="0.35">
      <c r="A130" s="344" t="s">
        <v>3001</v>
      </c>
      <c r="B130" s="344" t="s">
        <v>2865</v>
      </c>
      <c r="C130" s="406">
        <v>1</v>
      </c>
      <c r="D130" s="343" t="s">
        <v>69</v>
      </c>
      <c r="E130" s="343" t="s">
        <v>68</v>
      </c>
      <c r="F130" s="4" t="str">
        <f>UnitControlCenter!$B$8</f>
        <v>billion 2019 dollars / year</v>
      </c>
      <c r="G130" s="343" t="s">
        <v>2880</v>
      </c>
      <c r="H130" s="78" t="s">
        <v>2876</v>
      </c>
      <c r="I130" s="343" t="s">
        <v>2877</v>
      </c>
    </row>
    <row r="131" spans="1:19" ht="43.5" x14ac:dyDescent="0.35">
      <c r="A131" s="344" t="s">
        <v>3001</v>
      </c>
      <c r="B131" s="344" t="s">
        <v>3166</v>
      </c>
      <c r="C131" s="406">
        <v>1</v>
      </c>
      <c r="D131" s="343" t="s">
        <v>69</v>
      </c>
      <c r="E131" s="343" t="s">
        <v>70</v>
      </c>
      <c r="F131" s="4" t="str">
        <f>UnitControlCenter!B3</f>
        <v>million metric tons / year</v>
      </c>
      <c r="G131" s="343" t="s">
        <v>3170</v>
      </c>
      <c r="H131" s="78" t="s">
        <v>3168</v>
      </c>
      <c r="I131" s="343" t="s">
        <v>3169</v>
      </c>
    </row>
    <row r="132" spans="1:19" ht="58" x14ac:dyDescent="0.35">
      <c r="A132" s="344" t="s">
        <v>3001</v>
      </c>
      <c r="B132" s="344" t="s">
        <v>3167</v>
      </c>
      <c r="C132" s="406">
        <v>1</v>
      </c>
      <c r="D132" s="343" t="s">
        <v>69</v>
      </c>
      <c r="E132" s="343" t="s">
        <v>68</v>
      </c>
      <c r="F132" s="4" t="str">
        <f>UnitControlCenter!B3</f>
        <v>million metric tons / year</v>
      </c>
      <c r="G132" s="343" t="s">
        <v>3171</v>
      </c>
      <c r="H132" s="78" t="s">
        <v>3168</v>
      </c>
      <c r="I132" s="343" t="s">
        <v>3169</v>
      </c>
    </row>
    <row r="133" spans="1:19" ht="58" x14ac:dyDescent="0.35">
      <c r="A133" s="344" t="s">
        <v>3001</v>
      </c>
      <c r="B133" s="344" t="s">
        <v>2869</v>
      </c>
      <c r="C133" s="406">
        <v>1</v>
      </c>
      <c r="D133" s="343" t="s">
        <v>69</v>
      </c>
      <c r="E133" s="343" t="s">
        <v>70</v>
      </c>
      <c r="F133" s="4" t="str">
        <f>UnitControlCenter!$B$31</f>
        <v>trillion BTU / year</v>
      </c>
      <c r="G133" s="343" t="s">
        <v>2964</v>
      </c>
      <c r="H133" s="78" t="s">
        <v>2959</v>
      </c>
      <c r="I133" s="343" t="s">
        <v>2960</v>
      </c>
    </row>
    <row r="134" spans="1:19" ht="72.5" x14ac:dyDescent="0.35">
      <c r="A134" s="344" t="s">
        <v>3001</v>
      </c>
      <c r="B134" s="344" t="s">
        <v>2594</v>
      </c>
      <c r="C134" s="406">
        <v>1</v>
      </c>
      <c r="D134" s="343" t="s">
        <v>69</v>
      </c>
      <c r="E134" s="343" t="s">
        <v>68</v>
      </c>
      <c r="F134" s="4" t="str">
        <f>UnitControlCenter!$B$31</f>
        <v>trillion BTU / year</v>
      </c>
      <c r="G134" s="343" t="s">
        <v>2965</v>
      </c>
      <c r="H134" s="78" t="s">
        <v>2959</v>
      </c>
      <c r="I134" s="343" t="s">
        <v>2961</v>
      </c>
    </row>
    <row r="135" spans="1:19" ht="72.5" x14ac:dyDescent="0.35">
      <c r="A135" s="344" t="s">
        <v>3001</v>
      </c>
      <c r="B135" s="344" t="s">
        <v>2870</v>
      </c>
      <c r="C135" s="406">
        <v>1</v>
      </c>
      <c r="D135" s="343" t="s">
        <v>69</v>
      </c>
      <c r="E135" s="343" t="s">
        <v>70</v>
      </c>
      <c r="F135" s="4" t="str">
        <f>UnitControlCenter!$B$8</f>
        <v>billion 2019 dollars / year</v>
      </c>
      <c r="G135" s="343" t="s">
        <v>2966</v>
      </c>
      <c r="H135" s="78" t="s">
        <v>2959</v>
      </c>
      <c r="I135" s="343" t="s">
        <v>2962</v>
      </c>
    </row>
    <row r="136" spans="1:19" ht="87" x14ac:dyDescent="0.35">
      <c r="A136" s="344" t="s">
        <v>3001</v>
      </c>
      <c r="B136" s="344" t="s">
        <v>2866</v>
      </c>
      <c r="C136" s="406">
        <v>1</v>
      </c>
      <c r="D136" s="343" t="s">
        <v>69</v>
      </c>
      <c r="E136" s="343" t="s">
        <v>68</v>
      </c>
      <c r="F136" s="4" t="str">
        <f>UnitControlCenter!$B$8</f>
        <v>billion 2019 dollars / year</v>
      </c>
      <c r="G136" s="343" t="s">
        <v>2967</v>
      </c>
      <c r="H136" s="78" t="s">
        <v>2959</v>
      </c>
      <c r="I136" s="343" t="s">
        <v>2963</v>
      </c>
    </row>
    <row r="137" spans="1:19" ht="101.5" x14ac:dyDescent="0.35">
      <c r="A137" s="344" t="s">
        <v>3001</v>
      </c>
      <c r="B137" s="344" t="s">
        <v>3002</v>
      </c>
      <c r="C137" s="406">
        <v>1</v>
      </c>
      <c r="D137" s="343" t="s">
        <v>69</v>
      </c>
      <c r="E137" s="343" t="s">
        <v>70</v>
      </c>
      <c r="F137" s="4" t="str">
        <f>UnitControlCenter!$B$25</f>
        <v>quads / year</v>
      </c>
      <c r="G137" s="343" t="s">
        <v>3004</v>
      </c>
      <c r="H137" s="78" t="s">
        <v>3006</v>
      </c>
      <c r="I137" s="343" t="s">
        <v>3007</v>
      </c>
    </row>
    <row r="138" spans="1:19" ht="116.5" thickBot="1" x14ac:dyDescent="0.4">
      <c r="A138" s="390" t="s">
        <v>3001</v>
      </c>
      <c r="B138" s="390" t="s">
        <v>3003</v>
      </c>
      <c r="C138" s="405">
        <v>1</v>
      </c>
      <c r="D138" s="391" t="s">
        <v>69</v>
      </c>
      <c r="E138" s="391" t="s">
        <v>68</v>
      </c>
      <c r="F138" s="394" t="str">
        <f>UnitControlCenter!$B$25</f>
        <v>quads / year</v>
      </c>
      <c r="G138" s="391" t="s">
        <v>3005</v>
      </c>
      <c r="H138" s="392" t="s">
        <v>3006</v>
      </c>
      <c r="I138" s="391" t="s">
        <v>3007</v>
      </c>
      <c r="J138" s="392"/>
      <c r="K138" s="392"/>
      <c r="L138" s="392"/>
      <c r="M138" s="392"/>
      <c r="N138" s="392"/>
      <c r="O138" s="392"/>
      <c r="P138" s="392"/>
      <c r="Q138" s="392"/>
      <c r="R138" s="392"/>
      <c r="S138" s="392"/>
    </row>
    <row r="139" spans="1:19" ht="58" x14ac:dyDescent="0.35">
      <c r="A139" s="346" t="s">
        <v>2509</v>
      </c>
      <c r="B139" s="344" t="s">
        <v>100</v>
      </c>
      <c r="C139" s="406">
        <v>1</v>
      </c>
      <c r="D139" s="343" t="s">
        <v>69</v>
      </c>
      <c r="E139" s="343" t="s">
        <v>2516</v>
      </c>
      <c r="F139" s="4" t="str">
        <f>UnitControlCenter!$B$17</f>
        <v>2019 dollars / megawatt-hour (MWh)</v>
      </c>
      <c r="G139" s="343" t="s">
        <v>2881</v>
      </c>
      <c r="H139" s="78" t="s">
        <v>3098</v>
      </c>
      <c r="I139" s="343" t="s">
        <v>2882</v>
      </c>
    </row>
    <row r="140" spans="1:19" ht="43.5" x14ac:dyDescent="0.35">
      <c r="A140" s="346" t="s">
        <v>2509</v>
      </c>
      <c r="B140" s="344" t="s">
        <v>501</v>
      </c>
      <c r="C140" s="406">
        <v>1</v>
      </c>
      <c r="D140" s="343" t="s">
        <v>69</v>
      </c>
      <c r="E140" s="343" t="s">
        <v>2516</v>
      </c>
      <c r="F140" s="4" t="str">
        <f>UnitControlCenter!$B$32</f>
        <v>2019 dollars / short ton</v>
      </c>
      <c r="G140" s="343" t="s">
        <v>2891</v>
      </c>
      <c r="H140" s="78" t="s">
        <v>2892</v>
      </c>
      <c r="I140" s="343" t="s">
        <v>2893</v>
      </c>
    </row>
    <row r="141" spans="1:19" x14ac:dyDescent="0.35">
      <c r="A141" s="346" t="s">
        <v>2509</v>
      </c>
      <c r="B141" s="344" t="s">
        <v>498</v>
      </c>
      <c r="C141" s="406">
        <v>1</v>
      </c>
      <c r="D141" s="343" t="s">
        <v>69</v>
      </c>
      <c r="E141" s="343" t="s">
        <v>2516</v>
      </c>
      <c r="F141" s="4" t="str">
        <f>UnitControlCenter!$B$32</f>
        <v>2019 dollars / short ton</v>
      </c>
      <c r="G141" s="343" t="s">
        <v>2529</v>
      </c>
      <c r="H141" s="78" t="s">
        <v>389</v>
      </c>
      <c r="I141" s="343" t="s">
        <v>2756</v>
      </c>
    </row>
    <row r="142" spans="1:19" ht="72.5" x14ac:dyDescent="0.35">
      <c r="A142" s="346" t="s">
        <v>2509</v>
      </c>
      <c r="B142" s="344" t="s">
        <v>94</v>
      </c>
      <c r="C142" s="406">
        <v>1</v>
      </c>
      <c r="D142" s="343" t="s">
        <v>69</v>
      </c>
      <c r="E142" s="343" t="s">
        <v>2516</v>
      </c>
      <c r="F142" s="4" t="str">
        <f>UnitControlCenter!$B$33</f>
        <v>2019 dollars / thousand cubic feet</v>
      </c>
      <c r="G142" s="343" t="s">
        <v>2883</v>
      </c>
      <c r="H142" s="78" t="s">
        <v>2884</v>
      </c>
      <c r="I142" s="343" t="s">
        <v>2885</v>
      </c>
    </row>
    <row r="143" spans="1:19" x14ac:dyDescent="0.35">
      <c r="A143" s="346" t="s">
        <v>2509</v>
      </c>
      <c r="B143" s="344" t="s">
        <v>102</v>
      </c>
      <c r="C143" s="406">
        <v>1</v>
      </c>
      <c r="D143" s="343" t="s">
        <v>69</v>
      </c>
      <c r="E143" s="343" t="s">
        <v>2516</v>
      </c>
      <c r="F143" s="4" t="str">
        <f>UnitControlCenter!$B$34</f>
        <v>2019 dollars / gallon</v>
      </c>
      <c r="G143" s="343" t="s">
        <v>2531</v>
      </c>
      <c r="H143" s="78" t="s">
        <v>384</v>
      </c>
      <c r="I143" s="54">
        <v>969696</v>
      </c>
    </row>
    <row r="144" spans="1:19" ht="72.5" x14ac:dyDescent="0.35">
      <c r="A144" s="346" t="s">
        <v>2509</v>
      </c>
      <c r="B144" s="344" t="s">
        <v>103</v>
      </c>
      <c r="C144" s="406">
        <v>1</v>
      </c>
      <c r="D144" s="343" t="s">
        <v>69</v>
      </c>
      <c r="E144" s="343" t="s">
        <v>2516</v>
      </c>
      <c r="F144" s="4" t="str">
        <f>UnitControlCenter!$B$34</f>
        <v>2019 dollars / gallon</v>
      </c>
      <c r="G144" s="343" t="s">
        <v>2886</v>
      </c>
      <c r="H144" s="78" t="s">
        <v>2884</v>
      </c>
      <c r="I144" s="343" t="s">
        <v>2885</v>
      </c>
    </row>
    <row r="145" spans="1:19" ht="58" x14ac:dyDescent="0.35">
      <c r="A145" s="346" t="s">
        <v>2509</v>
      </c>
      <c r="B145" s="344" t="s">
        <v>99</v>
      </c>
      <c r="C145" s="406">
        <v>1</v>
      </c>
      <c r="D145" s="343" t="s">
        <v>69</v>
      </c>
      <c r="E145" s="343" t="s">
        <v>2516</v>
      </c>
      <c r="F145" s="4" t="str">
        <f>UnitControlCenter!$B$32</f>
        <v>2019 dollars / short ton</v>
      </c>
      <c r="G145" s="343" t="s">
        <v>2887</v>
      </c>
      <c r="H145" s="78" t="s">
        <v>2888</v>
      </c>
      <c r="I145" s="343" t="s">
        <v>2889</v>
      </c>
    </row>
    <row r="146" spans="1:19" ht="58" x14ac:dyDescent="0.35">
      <c r="A146" s="346" t="s">
        <v>2509</v>
      </c>
      <c r="B146" s="344" t="s">
        <v>2808</v>
      </c>
      <c r="C146" s="406">
        <v>1</v>
      </c>
      <c r="D146" s="343" t="s">
        <v>69</v>
      </c>
      <c r="E146" s="343" t="s">
        <v>2516</v>
      </c>
      <c r="F146" s="4" t="str">
        <f>UnitControlCenter!$B$35</f>
        <v>2019 dollars / barrel</v>
      </c>
      <c r="G146" s="343" t="s">
        <v>2956</v>
      </c>
      <c r="H146" s="78" t="s">
        <v>2957</v>
      </c>
      <c r="I146" s="343" t="s">
        <v>2958</v>
      </c>
    </row>
    <row r="147" spans="1:19" ht="58" x14ac:dyDescent="0.35">
      <c r="A147" s="346" t="s">
        <v>2509</v>
      </c>
      <c r="B147" s="344" t="s">
        <v>2890</v>
      </c>
      <c r="C147" s="406">
        <v>1</v>
      </c>
      <c r="D147" s="343" t="s">
        <v>69</v>
      </c>
      <c r="E147" s="343" t="s">
        <v>2516</v>
      </c>
      <c r="F147" s="4" t="str">
        <f>UnitControlCenter!$B$34</f>
        <v>2019 dollars / gallon</v>
      </c>
      <c r="G147" s="343" t="s">
        <v>2894</v>
      </c>
      <c r="H147" s="78" t="s">
        <v>2528</v>
      </c>
      <c r="I147" s="343" t="s">
        <v>2804</v>
      </c>
    </row>
    <row r="148" spans="1:19" ht="29.5" thickBot="1" x14ac:dyDescent="0.4">
      <c r="A148" s="393" t="s">
        <v>2509</v>
      </c>
      <c r="B148" s="390" t="s">
        <v>2658</v>
      </c>
      <c r="C148" s="405">
        <v>1</v>
      </c>
      <c r="D148" s="391" t="s">
        <v>69</v>
      </c>
      <c r="E148" s="391" t="s">
        <v>2516</v>
      </c>
      <c r="F148" s="394" t="str">
        <f>UnitControlCenter!$B$36</f>
        <v>2019 dollars / kg</v>
      </c>
      <c r="G148" s="391" t="s">
        <v>3012</v>
      </c>
      <c r="H148" s="392" t="s">
        <v>3013</v>
      </c>
      <c r="I148" s="391" t="s">
        <v>3014</v>
      </c>
      <c r="J148" s="392"/>
      <c r="K148" s="392"/>
      <c r="L148" s="392"/>
      <c r="M148" s="392"/>
      <c r="N148" s="392"/>
      <c r="O148" s="392"/>
      <c r="P148" s="392"/>
      <c r="Q148" s="392"/>
      <c r="R148" s="392"/>
      <c r="S148" s="392"/>
    </row>
    <row r="149" spans="1:19" x14ac:dyDescent="0.35">
      <c r="A149" s="346" t="s">
        <v>2510</v>
      </c>
      <c r="B149" s="344" t="s">
        <v>2511</v>
      </c>
      <c r="C149" s="406">
        <v>1</v>
      </c>
      <c r="D149" s="343" t="s">
        <v>67</v>
      </c>
      <c r="E149" s="343" t="s">
        <v>68</v>
      </c>
      <c r="F149" s="4" t="str">
        <f>UnitControlCenter!$B$37</f>
        <v>2019 dollars / kilowatt-hour (kWh)</v>
      </c>
      <c r="G149" s="343" t="s">
        <v>2532</v>
      </c>
      <c r="I149" s="343"/>
    </row>
    <row r="150" spans="1:19" ht="29" x14ac:dyDescent="0.35">
      <c r="A150" s="346" t="s">
        <v>2510</v>
      </c>
      <c r="B150" s="344" t="s">
        <v>2512</v>
      </c>
      <c r="C150" s="406">
        <v>1</v>
      </c>
      <c r="D150" s="343" t="s">
        <v>69</v>
      </c>
      <c r="E150" s="343" t="s">
        <v>68</v>
      </c>
      <c r="F150" s="4" t="str">
        <f>UnitControlCenter!$B$38</f>
        <v>cost of eqpt. to capture 1 metric ton CO2e/yr (2019 dollars)</v>
      </c>
      <c r="G150" s="343" t="s">
        <v>2536</v>
      </c>
      <c r="H150" s="78" t="s">
        <v>2537</v>
      </c>
      <c r="I150" s="343" t="s">
        <v>2763</v>
      </c>
    </row>
    <row r="151" spans="1:19" x14ac:dyDescent="0.35">
      <c r="A151" s="346" t="s">
        <v>2510</v>
      </c>
      <c r="B151" s="344" t="s">
        <v>2513</v>
      </c>
      <c r="C151" s="406">
        <v>1</v>
      </c>
      <c r="D151" s="343" t="s">
        <v>67</v>
      </c>
      <c r="E151" s="343" t="s">
        <v>68</v>
      </c>
      <c r="F151" s="4" t="str">
        <f>UnitControlCenter!$B$39</f>
        <v>million 2019 dollars / megawatt (MW)</v>
      </c>
      <c r="G151" s="343" t="s">
        <v>2533</v>
      </c>
      <c r="I151" s="343"/>
    </row>
    <row r="152" spans="1:19" x14ac:dyDescent="0.35">
      <c r="A152" s="346" t="s">
        <v>2510</v>
      </c>
      <c r="B152" s="344" t="s">
        <v>2514</v>
      </c>
      <c r="C152" s="406">
        <v>1</v>
      </c>
      <c r="D152" s="343" t="s">
        <v>67</v>
      </c>
      <c r="E152" s="343" t="s">
        <v>68</v>
      </c>
      <c r="F152" s="4" t="str">
        <f>UnitControlCenter!$B$39</f>
        <v>million 2019 dollars / megawatt (MW)</v>
      </c>
      <c r="G152" s="343" t="s">
        <v>2534</v>
      </c>
      <c r="I152" s="343"/>
    </row>
    <row r="153" spans="1:19" x14ac:dyDescent="0.35">
      <c r="A153" s="346" t="s">
        <v>2510</v>
      </c>
      <c r="B153" s="344" t="s">
        <v>2515</v>
      </c>
      <c r="C153" s="406">
        <v>1</v>
      </c>
      <c r="D153" s="343" t="s">
        <v>67</v>
      </c>
      <c r="E153" s="343" t="s">
        <v>68</v>
      </c>
      <c r="F153" s="4" t="str">
        <f>UnitControlCenter!$B$39</f>
        <v>million 2019 dollars / megawatt (MW)</v>
      </c>
      <c r="G153" s="343" t="s">
        <v>2535</v>
      </c>
      <c r="I153" s="343"/>
    </row>
    <row r="154" spans="1:19" ht="29.5" thickBot="1" x14ac:dyDescent="0.4">
      <c r="A154" s="393" t="s">
        <v>2510</v>
      </c>
      <c r="B154" s="390" t="s">
        <v>2675</v>
      </c>
      <c r="C154" s="405">
        <v>1</v>
      </c>
      <c r="D154" s="391" t="s">
        <v>67</v>
      </c>
      <c r="E154" s="391" t="s">
        <v>68</v>
      </c>
      <c r="F154" s="394" t="str">
        <f>UnitControlCenter!$B$40</f>
        <v>cost of eqpt. to produce 1 kg H2/yr (2019 dollars)</v>
      </c>
      <c r="G154" s="391" t="s">
        <v>2676</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topLeftCell="A51" workbookViewId="0">
      <selection activeCell="A78" sqref="A78:XFD90"/>
    </sheetView>
  </sheetViews>
  <sheetFormatPr defaultColWidth="8.81640625" defaultRowHeight="14.5" x14ac:dyDescent="0.35"/>
  <cols>
    <col min="1" max="1" width="13.26953125" customWidth="1"/>
    <col min="2" max="2" width="9.08984375" style="366"/>
    <col min="4" max="4" width="46" customWidth="1"/>
    <col min="5" max="5" width="9.08984375" customWidth="1"/>
  </cols>
  <sheetData>
    <row r="1" spans="1:4" x14ac:dyDescent="0.35">
      <c r="A1" s="332" t="s">
        <v>2750</v>
      </c>
      <c r="B1" s="364"/>
      <c r="C1" s="330"/>
      <c r="D1" s="330"/>
    </row>
    <row r="2" spans="1:4" x14ac:dyDescent="0.35">
      <c r="A2" s="363" t="s">
        <v>2714</v>
      </c>
      <c r="B2" s="365" t="s">
        <v>2715</v>
      </c>
      <c r="C2" s="363" t="s">
        <v>2716</v>
      </c>
      <c r="D2" s="363" t="s">
        <v>2717</v>
      </c>
    </row>
    <row r="3" spans="1:4" x14ac:dyDescent="0.35">
      <c r="A3" s="342" t="s">
        <v>2724</v>
      </c>
      <c r="B3" s="366" t="s">
        <v>2735</v>
      </c>
      <c r="C3" s="372"/>
      <c r="D3" t="s">
        <v>490</v>
      </c>
    </row>
    <row r="4" spans="1:4" x14ac:dyDescent="0.35">
      <c r="A4" s="342" t="s">
        <v>2732</v>
      </c>
      <c r="B4" s="367" t="s">
        <v>2733</v>
      </c>
      <c r="C4" s="371"/>
      <c r="D4" t="s">
        <v>99</v>
      </c>
    </row>
    <row r="5" spans="1:4" x14ac:dyDescent="0.35">
      <c r="A5" t="s">
        <v>2761</v>
      </c>
      <c r="B5" s="366" t="s">
        <v>2755</v>
      </c>
      <c r="C5" s="382"/>
      <c r="D5" t="s">
        <v>98</v>
      </c>
    </row>
    <row r="6" spans="1:4" x14ac:dyDescent="0.35">
      <c r="A6" s="342" t="s">
        <v>2739</v>
      </c>
      <c r="B6" s="366" t="s">
        <v>2756</v>
      </c>
      <c r="C6" s="376"/>
      <c r="D6" t="s">
        <v>2751</v>
      </c>
    </row>
    <row r="7" spans="1:4" x14ac:dyDescent="0.35">
      <c r="A7" s="342" t="s">
        <v>2762</v>
      </c>
      <c r="B7" s="366" t="s">
        <v>2530</v>
      </c>
      <c r="C7" s="381"/>
      <c r="D7" t="s">
        <v>2752</v>
      </c>
    </row>
    <row r="8" spans="1:4" x14ac:dyDescent="0.35">
      <c r="A8" t="s">
        <v>2760</v>
      </c>
      <c r="B8" s="366" t="s">
        <v>2757</v>
      </c>
      <c r="C8" s="384"/>
      <c r="D8" t="s">
        <v>506</v>
      </c>
    </row>
    <row r="9" spans="1:4" x14ac:dyDescent="0.35">
      <c r="A9" s="342" t="s">
        <v>2740</v>
      </c>
      <c r="B9" s="366" t="s">
        <v>2736</v>
      </c>
      <c r="C9" s="375"/>
      <c r="D9" t="s">
        <v>509</v>
      </c>
    </row>
    <row r="10" spans="1:4" x14ac:dyDescent="0.35">
      <c r="A10" s="342" t="s">
        <v>2713</v>
      </c>
      <c r="B10" s="368" t="s">
        <v>2720</v>
      </c>
      <c r="C10" s="362"/>
      <c r="D10" t="s">
        <v>96</v>
      </c>
    </row>
    <row r="11" spans="1:4" x14ac:dyDescent="0.35">
      <c r="A11" s="342" t="s">
        <v>2741</v>
      </c>
      <c r="B11" s="366" t="s">
        <v>2737</v>
      </c>
      <c r="C11" s="377"/>
      <c r="D11" t="s">
        <v>95</v>
      </c>
    </row>
    <row r="12" spans="1:4" x14ac:dyDescent="0.35">
      <c r="A12" s="342" t="s">
        <v>2723</v>
      </c>
      <c r="B12" s="367" t="s">
        <v>2728</v>
      </c>
      <c r="C12" s="373"/>
      <c r="D12" t="s">
        <v>2753</v>
      </c>
    </row>
    <row r="13" spans="1:4" x14ac:dyDescent="0.35">
      <c r="A13" t="s">
        <v>2764</v>
      </c>
      <c r="B13" s="366" t="s">
        <v>2758</v>
      </c>
      <c r="C13" s="383"/>
      <c r="D13" t="s">
        <v>2657</v>
      </c>
    </row>
    <row r="14" spans="1:4" x14ac:dyDescent="0.35">
      <c r="A14" s="342" t="s">
        <v>2726</v>
      </c>
      <c r="B14" s="367" t="s">
        <v>2727</v>
      </c>
      <c r="C14" s="361"/>
      <c r="D14" t="s">
        <v>348</v>
      </c>
    </row>
    <row r="15" spans="1:4" s="342" customFormat="1" x14ac:dyDescent="0.35">
      <c r="A15" s="342" t="s">
        <v>2809</v>
      </c>
      <c r="B15" s="367" t="s">
        <v>2811</v>
      </c>
      <c r="C15" s="387"/>
      <c r="D15" s="342" t="s">
        <v>2808</v>
      </c>
    </row>
    <row r="16" spans="1:4" s="342" customFormat="1" x14ac:dyDescent="0.35">
      <c r="A16" s="342" t="s">
        <v>2810</v>
      </c>
      <c r="B16" s="367">
        <v>740000</v>
      </c>
      <c r="C16" s="388"/>
      <c r="D16" s="342" t="s">
        <v>2655</v>
      </c>
    </row>
    <row r="17" spans="1:4" x14ac:dyDescent="0.35">
      <c r="A17" s="342" t="s">
        <v>2742</v>
      </c>
      <c r="B17" s="366" t="s">
        <v>2738</v>
      </c>
      <c r="C17" s="378"/>
      <c r="D17" t="s">
        <v>349</v>
      </c>
    </row>
    <row r="18" spans="1:4" x14ac:dyDescent="0.35">
      <c r="A18" s="342" t="s">
        <v>2725</v>
      </c>
      <c r="B18" s="367" t="s">
        <v>2730</v>
      </c>
      <c r="C18" s="370"/>
      <c r="D18" t="s">
        <v>345</v>
      </c>
    </row>
    <row r="19" spans="1:4" x14ac:dyDescent="0.35">
      <c r="A19" s="358" t="s">
        <v>2749</v>
      </c>
      <c r="B19" s="379" t="s">
        <v>2748</v>
      </c>
      <c r="C19" s="380"/>
      <c r="D19" t="s">
        <v>498</v>
      </c>
    </row>
    <row r="20" spans="1:4" x14ac:dyDescent="0.35">
      <c r="A20" s="342" t="s">
        <v>2719</v>
      </c>
      <c r="B20" s="367" t="s">
        <v>2729</v>
      </c>
      <c r="C20" s="369"/>
      <c r="D20" t="s">
        <v>501</v>
      </c>
    </row>
    <row r="21" spans="1:4" x14ac:dyDescent="0.35">
      <c r="A21" t="s">
        <v>2765</v>
      </c>
      <c r="B21" s="366" t="s">
        <v>2759</v>
      </c>
      <c r="C21" s="385"/>
      <c r="D21" t="s">
        <v>2754</v>
      </c>
    </row>
    <row r="23" spans="1:4" s="342" customFormat="1" x14ac:dyDescent="0.35">
      <c r="A23" s="332" t="s">
        <v>2734</v>
      </c>
      <c r="B23" s="364"/>
      <c r="C23" s="330"/>
      <c r="D23" s="330"/>
    </row>
    <row r="24" spans="1:4" s="363" customFormat="1" x14ac:dyDescent="0.35">
      <c r="A24" s="363" t="s">
        <v>2714</v>
      </c>
      <c r="B24" s="365" t="s">
        <v>2715</v>
      </c>
      <c r="C24" s="363" t="s">
        <v>2716</v>
      </c>
      <c r="D24" s="363" t="s">
        <v>2801</v>
      </c>
    </row>
    <row r="25" spans="1:4" x14ac:dyDescent="0.35">
      <c r="A25" t="s">
        <v>2740</v>
      </c>
      <c r="B25" s="366" t="s">
        <v>2736</v>
      </c>
      <c r="C25" s="375"/>
      <c r="D25" t="s">
        <v>2803</v>
      </c>
    </row>
    <row r="26" spans="1:4" s="342" customFormat="1" x14ac:dyDescent="0.35">
      <c r="A26" s="342" t="s">
        <v>2713</v>
      </c>
      <c r="B26" s="368" t="s">
        <v>2720</v>
      </c>
      <c r="C26" s="362"/>
      <c r="D26" s="342" t="s">
        <v>2802</v>
      </c>
    </row>
    <row r="27" spans="1:4" x14ac:dyDescent="0.35">
      <c r="A27" t="s">
        <v>2725</v>
      </c>
      <c r="B27" s="366" t="s">
        <v>2730</v>
      </c>
      <c r="C27" s="370"/>
      <c r="D27" t="s">
        <v>4</v>
      </c>
    </row>
    <row r="28" spans="1:4" x14ac:dyDescent="0.35">
      <c r="A28" t="s">
        <v>2739</v>
      </c>
      <c r="B28" s="366" t="s">
        <v>2756</v>
      </c>
      <c r="C28" s="376"/>
      <c r="D28" t="s">
        <v>100</v>
      </c>
    </row>
    <row r="29" spans="1:4" x14ac:dyDescent="0.35">
      <c r="A29" t="s">
        <v>2719</v>
      </c>
      <c r="B29" s="366">
        <v>969696</v>
      </c>
      <c r="C29" s="369"/>
      <c r="D29" t="s">
        <v>9</v>
      </c>
    </row>
    <row r="30" spans="1:4" x14ac:dyDescent="0.35">
      <c r="A30" t="s">
        <v>2732</v>
      </c>
      <c r="B30" s="366" t="s">
        <v>2733</v>
      </c>
      <c r="C30" s="371"/>
      <c r="D30" t="s">
        <v>2599</v>
      </c>
    </row>
    <row r="31" spans="1:4" x14ac:dyDescent="0.35">
      <c r="A31" t="s">
        <v>2741</v>
      </c>
      <c r="B31" s="366" t="s">
        <v>2737</v>
      </c>
      <c r="C31" s="377"/>
      <c r="D31" t="s">
        <v>149</v>
      </c>
    </row>
    <row r="32" spans="1:4" s="342" customFormat="1" x14ac:dyDescent="0.35">
      <c r="A32" s="342" t="s">
        <v>2742</v>
      </c>
      <c r="B32" s="366" t="s">
        <v>2738</v>
      </c>
      <c r="C32" s="378"/>
      <c r="D32" s="342" t="s">
        <v>2608</v>
      </c>
    </row>
    <row r="33" spans="1:4" x14ac:dyDescent="0.35">
      <c r="A33" t="s">
        <v>2724</v>
      </c>
      <c r="B33" s="366" t="s">
        <v>2735</v>
      </c>
      <c r="C33" s="374"/>
      <c r="D33" t="s">
        <v>2674</v>
      </c>
    </row>
    <row r="34" spans="1:4" s="342" customFormat="1" x14ac:dyDescent="0.35">
      <c r="A34" s="342" t="s">
        <v>2809</v>
      </c>
      <c r="B34" s="367" t="s">
        <v>2811</v>
      </c>
      <c r="C34" s="387"/>
      <c r="D34" s="342" t="s">
        <v>3055</v>
      </c>
    </row>
    <row r="36" spans="1:4" s="342" customFormat="1" x14ac:dyDescent="0.35">
      <c r="A36" s="332" t="s">
        <v>2743</v>
      </c>
      <c r="B36" s="364"/>
      <c r="C36" s="330"/>
      <c r="D36" s="330"/>
    </row>
    <row r="37" spans="1:4" s="342" customFormat="1" x14ac:dyDescent="0.35">
      <c r="A37" s="363" t="s">
        <v>2714</v>
      </c>
      <c r="B37" s="365" t="s">
        <v>2715</v>
      </c>
      <c r="C37" s="363" t="s">
        <v>2716</v>
      </c>
      <c r="D37" s="363" t="s">
        <v>2717</v>
      </c>
    </row>
    <row r="38" spans="1:4" s="342" customFormat="1" x14ac:dyDescent="0.35">
      <c r="A38" s="342" t="s">
        <v>2725</v>
      </c>
      <c r="B38" s="367" t="s">
        <v>2730</v>
      </c>
      <c r="C38" s="370"/>
      <c r="D38" s="342" t="s">
        <v>2744</v>
      </c>
    </row>
    <row r="39" spans="1:4" s="342" customFormat="1" x14ac:dyDescent="0.35">
      <c r="A39" s="342" t="s">
        <v>2719</v>
      </c>
      <c r="B39" s="366">
        <v>969696</v>
      </c>
      <c r="C39" s="369"/>
      <c r="D39" s="342" t="s">
        <v>2745</v>
      </c>
    </row>
    <row r="40" spans="1:4" s="342" customFormat="1" x14ac:dyDescent="0.35">
      <c r="A40" s="342" t="s">
        <v>2732</v>
      </c>
      <c r="B40" s="366" t="s">
        <v>2733</v>
      </c>
      <c r="C40" s="371"/>
      <c r="D40" s="342" t="s">
        <v>2746</v>
      </c>
    </row>
    <row r="41" spans="1:4" s="342" customFormat="1" x14ac:dyDescent="0.35">
      <c r="A41" s="342" t="s">
        <v>2809</v>
      </c>
      <c r="B41" s="367" t="s">
        <v>2811</v>
      </c>
      <c r="C41" s="387"/>
      <c r="D41" s="342" t="s">
        <v>3056</v>
      </c>
    </row>
    <row r="42" spans="1:4" s="358" customFormat="1" x14ac:dyDescent="0.35">
      <c r="B42" s="379"/>
    </row>
    <row r="43" spans="1:4" s="358" customFormat="1" x14ac:dyDescent="0.35">
      <c r="A43" s="332" t="s">
        <v>2747</v>
      </c>
      <c r="B43" s="364"/>
      <c r="C43" s="330"/>
      <c r="D43" s="330"/>
    </row>
    <row r="44" spans="1:4" s="358" customFormat="1" x14ac:dyDescent="0.35">
      <c r="A44" s="363" t="s">
        <v>2714</v>
      </c>
      <c r="B44" s="365" t="s">
        <v>2715</v>
      </c>
      <c r="C44" s="363" t="s">
        <v>2716</v>
      </c>
      <c r="D44" s="363" t="s">
        <v>2717</v>
      </c>
    </row>
    <row r="45" spans="1:4" s="358" customFormat="1" x14ac:dyDescent="0.35">
      <c r="A45" s="342" t="s">
        <v>2732</v>
      </c>
      <c r="B45" s="366" t="s">
        <v>2733</v>
      </c>
      <c r="C45" s="371"/>
      <c r="D45" s="358" t="s">
        <v>2359</v>
      </c>
    </row>
    <row r="46" spans="1:4" s="358" customFormat="1" x14ac:dyDescent="0.35">
      <c r="A46" s="342" t="s">
        <v>2726</v>
      </c>
      <c r="B46" s="367" t="s">
        <v>2727</v>
      </c>
      <c r="C46" s="361"/>
      <c r="D46" s="358" t="s">
        <v>964</v>
      </c>
    </row>
    <row r="47" spans="1:4" s="358" customFormat="1" x14ac:dyDescent="0.35">
      <c r="A47" s="342" t="s">
        <v>2725</v>
      </c>
      <c r="B47" s="367" t="s">
        <v>2730</v>
      </c>
      <c r="C47" s="370"/>
      <c r="D47" s="358" t="s">
        <v>2357</v>
      </c>
    </row>
    <row r="48" spans="1:4" s="358" customFormat="1" x14ac:dyDescent="0.35">
      <c r="A48" s="342" t="s">
        <v>2719</v>
      </c>
      <c r="B48" s="367" t="s">
        <v>2729</v>
      </c>
      <c r="C48" s="369"/>
      <c r="D48" s="358" t="s">
        <v>2341</v>
      </c>
    </row>
    <row r="49" spans="1:4" s="358" customFormat="1" x14ac:dyDescent="0.35">
      <c r="B49" s="386"/>
    </row>
    <row r="50" spans="1:4" s="358" customFormat="1" x14ac:dyDescent="0.35">
      <c r="A50" s="332" t="s">
        <v>2907</v>
      </c>
      <c r="B50" s="364"/>
      <c r="C50" s="330"/>
      <c r="D50" s="330"/>
    </row>
    <row r="51" spans="1:4" s="358" customFormat="1" x14ac:dyDescent="0.35">
      <c r="A51" s="363" t="s">
        <v>2714</v>
      </c>
      <c r="B51" s="365" t="s">
        <v>2715</v>
      </c>
      <c r="C51" s="363" t="s">
        <v>2716</v>
      </c>
      <c r="D51" s="363" t="s">
        <v>2717</v>
      </c>
    </row>
    <row r="52" spans="1:4" s="358" customFormat="1" x14ac:dyDescent="0.35">
      <c r="A52" s="342" t="s">
        <v>2725</v>
      </c>
      <c r="B52" s="367" t="s">
        <v>2730</v>
      </c>
      <c r="C52" s="370"/>
      <c r="D52" s="358" t="s">
        <v>2777</v>
      </c>
    </row>
    <row r="53" spans="1:4" s="358" customFormat="1" x14ac:dyDescent="0.35">
      <c r="A53" s="342" t="s">
        <v>2740</v>
      </c>
      <c r="B53" s="366" t="s">
        <v>2736</v>
      </c>
      <c r="C53" s="375"/>
      <c r="D53" s="358" t="s">
        <v>2778</v>
      </c>
    </row>
    <row r="54" spans="1:4" s="358" customFormat="1" x14ac:dyDescent="0.35">
      <c r="A54" s="342" t="s">
        <v>2739</v>
      </c>
      <c r="B54" s="366" t="s">
        <v>2756</v>
      </c>
      <c r="C54" s="376"/>
      <c r="D54" s="358" t="s">
        <v>2779</v>
      </c>
    </row>
    <row r="55" spans="1:4" s="358" customFormat="1" x14ac:dyDescent="0.35">
      <c r="A55" s="342" t="s">
        <v>2732</v>
      </c>
      <c r="B55" s="367" t="s">
        <v>2733</v>
      </c>
      <c r="C55" s="371"/>
      <c r="D55" s="358" t="s">
        <v>2780</v>
      </c>
    </row>
    <row r="56" spans="1:4" s="358" customFormat="1" x14ac:dyDescent="0.35">
      <c r="A56" s="342" t="s">
        <v>2726</v>
      </c>
      <c r="B56" s="367" t="s">
        <v>2727</v>
      </c>
      <c r="C56" s="361"/>
      <c r="D56" s="358" t="s">
        <v>2781</v>
      </c>
    </row>
    <row r="57" spans="1:4" s="342" customFormat="1" x14ac:dyDescent="0.35">
      <c r="B57" s="366"/>
      <c r="C57" s="358"/>
    </row>
    <row r="58" spans="1:4" s="342" customFormat="1" x14ac:dyDescent="0.35">
      <c r="A58" s="332" t="s">
        <v>3236</v>
      </c>
      <c r="B58" s="364"/>
      <c r="C58" s="330"/>
      <c r="D58" s="330"/>
    </row>
    <row r="59" spans="1:4" s="342" customFormat="1" x14ac:dyDescent="0.35">
      <c r="A59" s="363" t="s">
        <v>2714</v>
      </c>
      <c r="B59" s="365" t="s">
        <v>2715</v>
      </c>
      <c r="C59" s="363" t="s">
        <v>2716</v>
      </c>
      <c r="D59" s="363" t="s">
        <v>2717</v>
      </c>
    </row>
    <row r="60" spans="1:4" s="342" customFormat="1" x14ac:dyDescent="0.35">
      <c r="A60" s="342" t="s">
        <v>2740</v>
      </c>
      <c r="B60" s="366" t="s">
        <v>2736</v>
      </c>
      <c r="C60" s="375"/>
      <c r="D60" s="342" t="s">
        <v>3224</v>
      </c>
    </row>
    <row r="61" spans="1:4" s="342" customFormat="1" x14ac:dyDescent="0.35">
      <c r="A61" s="342" t="s">
        <v>2725</v>
      </c>
      <c r="B61" s="367" t="s">
        <v>2730</v>
      </c>
      <c r="C61" s="370"/>
      <c r="D61" s="358" t="s">
        <v>3223</v>
      </c>
    </row>
    <row r="62" spans="1:4" s="342" customFormat="1" x14ac:dyDescent="0.35">
      <c r="A62" s="342" t="s">
        <v>2724</v>
      </c>
      <c r="B62" s="366" t="s">
        <v>2735</v>
      </c>
      <c r="C62" s="374"/>
      <c r="D62" s="342" t="s">
        <v>3220</v>
      </c>
    </row>
    <row r="63" spans="1:4" s="342" customFormat="1" x14ac:dyDescent="0.35">
      <c r="A63" s="342" t="s">
        <v>2765</v>
      </c>
      <c r="B63" s="366" t="s">
        <v>2759</v>
      </c>
      <c r="C63" s="385"/>
      <c r="D63" s="342" t="s">
        <v>3221</v>
      </c>
    </row>
    <row r="64" spans="1:4" s="342" customFormat="1" x14ac:dyDescent="0.35">
      <c r="A64" s="342" t="s">
        <v>2742</v>
      </c>
      <c r="B64" s="366" t="s">
        <v>2738</v>
      </c>
      <c r="C64" s="378"/>
      <c r="D64" s="358" t="s">
        <v>3222</v>
      </c>
    </row>
    <row r="65" spans="1:4" s="358" customFormat="1" x14ac:dyDescent="0.35">
      <c r="A65" s="342"/>
      <c r="B65" s="367"/>
    </row>
    <row r="66" spans="1:4" s="358" customFormat="1" x14ac:dyDescent="0.35">
      <c r="A66" s="332" t="s">
        <v>3328</v>
      </c>
      <c r="B66" s="364"/>
      <c r="C66" s="330"/>
      <c r="D66" s="330"/>
    </row>
    <row r="67" spans="1:4" s="358" customFormat="1" x14ac:dyDescent="0.35">
      <c r="A67" s="363" t="s">
        <v>2714</v>
      </c>
      <c r="B67" s="365" t="s">
        <v>2715</v>
      </c>
      <c r="C67" s="363" t="s">
        <v>2716</v>
      </c>
      <c r="D67" s="363" t="s">
        <v>2717</v>
      </c>
    </row>
    <row r="68" spans="1:4" s="358" customFormat="1" x14ac:dyDescent="0.35">
      <c r="A68" s="342" t="s">
        <v>2809</v>
      </c>
      <c r="B68" s="367" t="s">
        <v>2811</v>
      </c>
      <c r="C68" s="387"/>
      <c r="D68" s="342" t="s">
        <v>3244</v>
      </c>
    </row>
    <row r="69" spans="1:4" s="358" customFormat="1" x14ac:dyDescent="0.35">
      <c r="A69" s="342" t="s">
        <v>2740</v>
      </c>
      <c r="B69" s="366" t="s">
        <v>2736</v>
      </c>
      <c r="C69" s="375"/>
      <c r="D69" s="342" t="s">
        <v>3245</v>
      </c>
    </row>
    <row r="70" spans="1:4" s="358" customFormat="1" x14ac:dyDescent="0.35">
      <c r="A70" s="342" t="s">
        <v>2742</v>
      </c>
      <c r="B70" s="366" t="s">
        <v>2738</v>
      </c>
      <c r="C70" s="378"/>
      <c r="D70" s="342" t="s">
        <v>513</v>
      </c>
    </row>
    <row r="71" spans="1:4" s="358" customFormat="1" x14ac:dyDescent="0.35">
      <c r="A71" s="342" t="s">
        <v>2741</v>
      </c>
      <c r="B71" s="366" t="s">
        <v>2737</v>
      </c>
      <c r="C71" s="377"/>
      <c r="D71" s="342" t="s">
        <v>3246</v>
      </c>
    </row>
    <row r="72" spans="1:4" s="358" customFormat="1" x14ac:dyDescent="0.35">
      <c r="A72" s="342" t="s">
        <v>2739</v>
      </c>
      <c r="B72" s="366" t="s">
        <v>2756</v>
      </c>
      <c r="C72" s="376"/>
      <c r="D72" s="342" t="s">
        <v>3247</v>
      </c>
    </row>
    <row r="73" spans="1:4" s="358" customFormat="1" x14ac:dyDescent="0.35">
      <c r="A73" s="342" t="s">
        <v>2719</v>
      </c>
      <c r="B73" s="367" t="s">
        <v>2729</v>
      </c>
      <c r="C73" s="369"/>
      <c r="D73" s="342" t="s">
        <v>295</v>
      </c>
    </row>
    <row r="74" spans="1:4" s="358" customFormat="1" x14ac:dyDescent="0.35">
      <c r="A74" s="342" t="s">
        <v>2725</v>
      </c>
      <c r="B74" s="367" t="s">
        <v>2730</v>
      </c>
      <c r="C74" s="370"/>
      <c r="D74" s="342" t="s">
        <v>3248</v>
      </c>
    </row>
    <row r="75" spans="1:4" s="358" customFormat="1" x14ac:dyDescent="0.35">
      <c r="A75" s="342" t="s">
        <v>2732</v>
      </c>
      <c r="B75" s="367" t="s">
        <v>2733</v>
      </c>
      <c r="C75" s="371"/>
      <c r="D75" s="342" t="s">
        <v>3249</v>
      </c>
    </row>
    <row r="76" spans="1:4" s="358" customFormat="1" x14ac:dyDescent="0.35">
      <c r="A76" s="342" t="s">
        <v>2724</v>
      </c>
      <c r="B76" s="366" t="s">
        <v>2735</v>
      </c>
      <c r="C76" s="374"/>
      <c r="D76" s="342" t="s">
        <v>3250</v>
      </c>
    </row>
    <row r="77" spans="1:4" s="358" customFormat="1" x14ac:dyDescent="0.35">
      <c r="A77" s="342" t="s">
        <v>2726</v>
      </c>
      <c r="B77" s="367" t="s">
        <v>2727</v>
      </c>
      <c r="C77" s="361"/>
      <c r="D77" s="358" t="s">
        <v>2781</v>
      </c>
    </row>
    <row r="78" spans="1:4" s="358" customFormat="1" x14ac:dyDescent="0.35">
      <c r="A78" s="342"/>
      <c r="B78" s="367"/>
    </row>
    <row r="79" spans="1:4" s="358" customFormat="1" x14ac:dyDescent="0.35">
      <c r="A79" s="332" t="s">
        <v>3205</v>
      </c>
      <c r="B79" s="364"/>
      <c r="C79" s="330"/>
      <c r="D79" s="330"/>
    </row>
    <row r="80" spans="1:4" s="358" customFormat="1" x14ac:dyDescent="0.35">
      <c r="A80" s="363" t="s">
        <v>2714</v>
      </c>
      <c r="B80" s="365" t="s">
        <v>2715</v>
      </c>
      <c r="C80" s="363" t="s">
        <v>2716</v>
      </c>
      <c r="D80" s="363" t="s">
        <v>2717</v>
      </c>
    </row>
    <row r="81" spans="1:4" s="358" customFormat="1" x14ac:dyDescent="0.35">
      <c r="A81" s="342" t="s">
        <v>2725</v>
      </c>
      <c r="B81" s="367" t="s">
        <v>2730</v>
      </c>
      <c r="C81" s="370"/>
      <c r="D81" s="358" t="s">
        <v>3133</v>
      </c>
    </row>
    <row r="82" spans="1:4" s="358" customFormat="1" x14ac:dyDescent="0.35">
      <c r="A82" s="342" t="s">
        <v>2740</v>
      </c>
      <c r="B82" s="366" t="s">
        <v>2736</v>
      </c>
      <c r="C82" s="375"/>
      <c r="D82" s="358" t="s">
        <v>3134</v>
      </c>
    </row>
    <row r="83" spans="1:4" s="358" customFormat="1" x14ac:dyDescent="0.35">
      <c r="A83" s="342" t="s">
        <v>2739</v>
      </c>
      <c r="B83" s="366" t="s">
        <v>2756</v>
      </c>
      <c r="C83" s="376"/>
      <c r="D83" s="358" t="s">
        <v>3135</v>
      </c>
    </row>
    <row r="84" spans="1:4" s="358" customFormat="1" x14ac:dyDescent="0.35">
      <c r="A84" s="342" t="s">
        <v>2726</v>
      </c>
      <c r="B84" s="367" t="s">
        <v>2727</v>
      </c>
      <c r="C84" s="361"/>
      <c r="D84" s="358" t="s">
        <v>2781</v>
      </c>
    </row>
    <row r="85" spans="1:4" s="342" customFormat="1" x14ac:dyDescent="0.35">
      <c r="B85" s="366"/>
    </row>
    <row r="86" spans="1:4" s="342" customFormat="1" x14ac:dyDescent="0.35">
      <c r="A86" s="332" t="s">
        <v>3147</v>
      </c>
      <c r="B86" s="364"/>
      <c r="C86" s="330"/>
      <c r="D86" s="330"/>
    </row>
    <row r="87" spans="1:4" s="342" customFormat="1" x14ac:dyDescent="0.35">
      <c r="A87" s="363" t="s">
        <v>2714</v>
      </c>
      <c r="B87" s="365" t="s">
        <v>2715</v>
      </c>
      <c r="C87" s="363" t="s">
        <v>2716</v>
      </c>
      <c r="D87" s="363" t="s">
        <v>2717</v>
      </c>
    </row>
    <row r="88" spans="1:4" s="342" customFormat="1" x14ac:dyDescent="0.35">
      <c r="A88" s="342" t="s">
        <v>2740</v>
      </c>
      <c r="B88" s="366" t="s">
        <v>2736</v>
      </c>
      <c r="C88" s="375"/>
      <c r="D88" s="358" t="s">
        <v>3148</v>
      </c>
    </row>
    <row r="89" spans="1:4" s="342" customFormat="1" x14ac:dyDescent="0.35">
      <c r="A89" s="342" t="s">
        <v>2732</v>
      </c>
      <c r="B89" s="367" t="s">
        <v>2733</v>
      </c>
      <c r="C89" s="371"/>
      <c r="D89" s="358" t="s">
        <v>3149</v>
      </c>
    </row>
    <row r="90" spans="1:4" s="342" customFormat="1" x14ac:dyDescent="0.35">
      <c r="A90" s="342" t="s">
        <v>2726</v>
      </c>
      <c r="B90" s="367" t="s">
        <v>2727</v>
      </c>
      <c r="C90" s="361"/>
      <c r="D90" s="358" t="s">
        <v>2781</v>
      </c>
    </row>
    <row r="91" spans="1:4" s="342" customFormat="1" x14ac:dyDescent="0.35">
      <c r="B91" s="367"/>
      <c r="C91" s="358"/>
      <c r="D91" s="358"/>
    </row>
    <row r="92" spans="1:4" s="342" customFormat="1" x14ac:dyDescent="0.35">
      <c r="A92" s="332" t="s">
        <v>3206</v>
      </c>
      <c r="B92" s="364"/>
      <c r="C92" s="330"/>
      <c r="D92" s="330"/>
    </row>
    <row r="93" spans="1:4" s="342" customFormat="1" x14ac:dyDescent="0.35">
      <c r="A93" s="363" t="s">
        <v>2714</v>
      </c>
      <c r="B93" s="365" t="s">
        <v>2715</v>
      </c>
      <c r="C93" s="363" t="s">
        <v>2716</v>
      </c>
      <c r="D93" s="363" t="s">
        <v>2717</v>
      </c>
    </row>
    <row r="94" spans="1:4" s="342" customFormat="1" x14ac:dyDescent="0.35">
      <c r="A94" s="342" t="s">
        <v>2725</v>
      </c>
      <c r="B94" s="367" t="s">
        <v>2730</v>
      </c>
      <c r="C94" s="370"/>
      <c r="D94" s="358" t="s">
        <v>3207</v>
      </c>
    </row>
    <row r="95" spans="1:4" s="342" customFormat="1" x14ac:dyDescent="0.35">
      <c r="A95" s="342" t="s">
        <v>2765</v>
      </c>
      <c r="B95" s="366" t="s">
        <v>2759</v>
      </c>
      <c r="C95" s="385"/>
      <c r="D95" s="358" t="s">
        <v>3208</v>
      </c>
    </row>
    <row r="96" spans="1:4" s="342" customFormat="1" x14ac:dyDescent="0.35">
      <c r="A96" s="342" t="s">
        <v>2742</v>
      </c>
      <c r="B96" s="366" t="s">
        <v>2738</v>
      </c>
      <c r="C96" s="378"/>
      <c r="D96" s="358" t="s">
        <v>3209</v>
      </c>
    </row>
    <row r="97" spans="1:4" s="342" customFormat="1" x14ac:dyDescent="0.35">
      <c r="A97" s="342" t="s">
        <v>2726</v>
      </c>
      <c r="B97" s="367" t="s">
        <v>2727</v>
      </c>
      <c r="C97" s="361"/>
      <c r="D97" s="358" t="s">
        <v>2781</v>
      </c>
    </row>
    <row r="98" spans="1:4" s="342" customFormat="1" x14ac:dyDescent="0.35">
      <c r="B98" s="366"/>
    </row>
    <row r="99" spans="1:4" s="342" customFormat="1" x14ac:dyDescent="0.35">
      <c r="A99" s="332" t="s">
        <v>2783</v>
      </c>
      <c r="B99" s="364"/>
      <c r="C99" s="330"/>
      <c r="D99" s="330"/>
    </row>
    <row r="100" spans="1:4" s="342" customFormat="1" x14ac:dyDescent="0.35">
      <c r="A100" s="363" t="s">
        <v>2714</v>
      </c>
      <c r="B100" s="365" t="s">
        <v>2715</v>
      </c>
      <c r="C100" s="363" t="s">
        <v>2716</v>
      </c>
      <c r="D100" s="363" t="s">
        <v>2717</v>
      </c>
    </row>
    <row r="101" spans="1:4" s="342" customFormat="1" x14ac:dyDescent="0.35">
      <c r="A101" s="342" t="s">
        <v>2726</v>
      </c>
      <c r="B101" s="367" t="s">
        <v>2727</v>
      </c>
      <c r="C101" s="361"/>
      <c r="D101" s="342" t="s">
        <v>2784</v>
      </c>
    </row>
    <row r="102" spans="1:4" s="342" customFormat="1" x14ac:dyDescent="0.35">
      <c r="A102" s="342" t="s">
        <v>2740</v>
      </c>
      <c r="B102" s="366" t="s">
        <v>2736</v>
      </c>
      <c r="C102" s="375"/>
      <c r="D102" s="342" t="s">
        <v>2785</v>
      </c>
    </row>
    <row r="103" spans="1:4" s="342" customFormat="1" x14ac:dyDescent="0.35">
      <c r="A103" s="342" t="s">
        <v>2742</v>
      </c>
      <c r="B103" s="366" t="s">
        <v>2738</v>
      </c>
      <c r="C103" s="378"/>
      <c r="D103" s="342" t="s">
        <v>2899</v>
      </c>
    </row>
    <row r="104" spans="1:4" s="342" customFormat="1" x14ac:dyDescent="0.35">
      <c r="A104" s="342" t="s">
        <v>2741</v>
      </c>
      <c r="B104" s="366" t="s">
        <v>2737</v>
      </c>
      <c r="C104" s="377"/>
      <c r="D104" s="342" t="s">
        <v>2786</v>
      </c>
    </row>
    <row r="105" spans="1:4" s="342" customFormat="1" x14ac:dyDescent="0.35">
      <c r="A105" s="342" t="s">
        <v>2739</v>
      </c>
      <c r="B105" s="366" t="s">
        <v>2756</v>
      </c>
      <c r="C105" s="376"/>
      <c r="D105" s="342" t="s">
        <v>2787</v>
      </c>
    </row>
    <row r="106" spans="1:4" s="342" customFormat="1" x14ac:dyDescent="0.35">
      <c r="A106" s="342" t="s">
        <v>2719</v>
      </c>
      <c r="B106" s="367" t="s">
        <v>2729</v>
      </c>
      <c r="C106" s="369"/>
      <c r="D106" s="342" t="s">
        <v>2788</v>
      </c>
    </row>
    <row r="107" spans="1:4" s="342" customFormat="1" x14ac:dyDescent="0.35">
      <c r="A107" s="342" t="s">
        <v>2725</v>
      </c>
      <c r="B107" s="367" t="s">
        <v>2730</v>
      </c>
      <c r="C107" s="370"/>
      <c r="D107" s="342" t="s">
        <v>2789</v>
      </c>
    </row>
    <row r="108" spans="1:4" s="342" customFormat="1" x14ac:dyDescent="0.35">
      <c r="A108" s="342" t="s">
        <v>2732</v>
      </c>
      <c r="B108" s="367" t="s">
        <v>2733</v>
      </c>
      <c r="C108" s="371"/>
      <c r="D108" s="342" t="s">
        <v>2790</v>
      </c>
    </row>
    <row r="109" spans="1:4" s="342" customFormat="1" x14ac:dyDescent="0.35">
      <c r="A109" s="342" t="s">
        <v>2724</v>
      </c>
      <c r="B109" s="366" t="s">
        <v>2735</v>
      </c>
      <c r="C109" s="374"/>
      <c r="D109" s="342" t="s">
        <v>2791</v>
      </c>
    </row>
    <row r="110" spans="1:4" s="342" customFormat="1" x14ac:dyDescent="0.35">
      <c r="B110" s="366"/>
      <c r="C110" s="358"/>
    </row>
    <row r="111" spans="1:4" s="342" customFormat="1" x14ac:dyDescent="0.35">
      <c r="A111" s="332" t="s">
        <v>2782</v>
      </c>
      <c r="B111" s="364"/>
      <c r="C111" s="330"/>
      <c r="D111" s="330"/>
    </row>
    <row r="112" spans="1:4" s="342" customFormat="1" x14ac:dyDescent="0.35">
      <c r="A112" s="363" t="s">
        <v>2714</v>
      </c>
      <c r="B112" s="365" t="s">
        <v>2715</v>
      </c>
      <c r="C112" s="363" t="s">
        <v>2716</v>
      </c>
      <c r="D112" s="363" t="s">
        <v>2717</v>
      </c>
    </row>
    <row r="113" spans="1:5" s="342" customFormat="1" x14ac:dyDescent="0.35">
      <c r="A113" s="342" t="s">
        <v>2732</v>
      </c>
      <c r="B113" s="367" t="s">
        <v>2733</v>
      </c>
      <c r="C113" s="371"/>
      <c r="D113" s="342" t="s">
        <v>2917</v>
      </c>
    </row>
    <row r="114" spans="1:5" s="342" customFormat="1" x14ac:dyDescent="0.35">
      <c r="A114" s="342" t="s">
        <v>2739</v>
      </c>
      <c r="B114" s="366" t="s">
        <v>2756</v>
      </c>
      <c r="C114" s="376"/>
      <c r="D114" s="358" t="s">
        <v>2918</v>
      </c>
    </row>
    <row r="115" spans="1:5" s="342" customFormat="1" x14ac:dyDescent="0.35">
      <c r="A115" s="342" t="s">
        <v>2725</v>
      </c>
      <c r="B115" s="367" t="s">
        <v>2730</v>
      </c>
      <c r="C115" s="370"/>
      <c r="D115" s="342" t="s">
        <v>2908</v>
      </c>
    </row>
    <row r="116" spans="1:5" s="342" customFormat="1" x14ac:dyDescent="0.35">
      <c r="A116" s="342" t="s">
        <v>2740</v>
      </c>
      <c r="B116" s="366" t="s">
        <v>2736</v>
      </c>
      <c r="C116" s="375"/>
      <c r="D116" s="342" t="s">
        <v>2909</v>
      </c>
    </row>
    <row r="117" spans="1:5" s="342" customFormat="1" x14ac:dyDescent="0.35">
      <c r="A117" s="342" t="s">
        <v>2726</v>
      </c>
      <c r="B117" s="367" t="s">
        <v>2727</v>
      </c>
      <c r="C117" s="361"/>
      <c r="D117" s="358" t="s">
        <v>2781</v>
      </c>
    </row>
    <row r="118" spans="1:5" s="342" customFormat="1" x14ac:dyDescent="0.35">
      <c r="B118" s="366"/>
      <c r="C118" s="358"/>
    </row>
    <row r="119" spans="1:5" x14ac:dyDescent="0.35">
      <c r="A119" s="332" t="s">
        <v>2718</v>
      </c>
      <c r="B119" s="364"/>
      <c r="C119" s="330"/>
      <c r="D119" s="330"/>
    </row>
    <row r="120" spans="1:5" x14ac:dyDescent="0.35">
      <c r="A120" s="363" t="s">
        <v>2714</v>
      </c>
      <c r="B120" s="365" t="s">
        <v>2715</v>
      </c>
      <c r="C120" s="363" t="s">
        <v>2716</v>
      </c>
      <c r="D120" s="363" t="s">
        <v>2717</v>
      </c>
    </row>
    <row r="121" spans="1:5" x14ac:dyDescent="0.35">
      <c r="A121" s="342" t="s">
        <v>2739</v>
      </c>
      <c r="B121" s="366" t="s">
        <v>2756</v>
      </c>
      <c r="C121" s="376"/>
      <c r="D121" t="s">
        <v>2367</v>
      </c>
    </row>
    <row r="122" spans="1:5" x14ac:dyDescent="0.35">
      <c r="A122" t="s">
        <v>2719</v>
      </c>
      <c r="B122" s="367" t="s">
        <v>2729</v>
      </c>
      <c r="C122" s="369"/>
      <c r="D122" t="s">
        <v>2369</v>
      </c>
    </row>
    <row r="123" spans="1:5" x14ac:dyDescent="0.35">
      <c r="A123" t="s">
        <v>2725</v>
      </c>
      <c r="B123" s="367" t="s">
        <v>2730</v>
      </c>
      <c r="C123" s="370"/>
      <c r="D123" t="s">
        <v>2368</v>
      </c>
    </row>
    <row r="124" spans="1:5" x14ac:dyDescent="0.35">
      <c r="A124" t="s">
        <v>2724</v>
      </c>
      <c r="B124" s="366" t="s">
        <v>2735</v>
      </c>
      <c r="C124" s="372"/>
      <c r="D124" t="s">
        <v>2721</v>
      </c>
      <c r="E124" s="367"/>
    </row>
    <row r="125" spans="1:5" x14ac:dyDescent="0.35">
      <c r="A125" s="342" t="s">
        <v>2740</v>
      </c>
      <c r="B125" s="366" t="s">
        <v>2736</v>
      </c>
      <c r="C125" s="375"/>
      <c r="D125" t="s">
        <v>2722</v>
      </c>
    </row>
    <row r="126" spans="1:5" x14ac:dyDescent="0.35">
      <c r="A126" t="s">
        <v>2726</v>
      </c>
      <c r="B126" s="367" t="s">
        <v>2727</v>
      </c>
      <c r="C126" s="361"/>
      <c r="D126" t="s">
        <v>2370</v>
      </c>
    </row>
    <row r="127" spans="1:5" x14ac:dyDescent="0.35">
      <c r="A127" t="s">
        <v>2732</v>
      </c>
      <c r="B127" s="367" t="s">
        <v>2733</v>
      </c>
      <c r="C127" s="371"/>
      <c r="D127" t="s">
        <v>2731</v>
      </c>
    </row>
    <row r="129" spans="1:8" x14ac:dyDescent="0.35">
      <c r="A129" s="332" t="s">
        <v>2766</v>
      </c>
      <c r="B129" s="364"/>
      <c r="C129" s="330"/>
      <c r="D129" s="330"/>
    </row>
    <row r="130" spans="1:8" x14ac:dyDescent="0.35">
      <c r="A130" s="363" t="s">
        <v>2714</v>
      </c>
      <c r="B130" s="365" t="s">
        <v>2715</v>
      </c>
      <c r="C130" s="363" t="s">
        <v>2716</v>
      </c>
      <c r="D130" s="363" t="s">
        <v>2717</v>
      </c>
    </row>
    <row r="131" spans="1:8" x14ac:dyDescent="0.35">
      <c r="A131" s="342" t="s">
        <v>2725</v>
      </c>
      <c r="B131" s="367" t="s">
        <v>2730</v>
      </c>
      <c r="C131" s="370"/>
      <c r="D131" t="s">
        <v>162</v>
      </c>
    </row>
    <row r="132" spans="1:8" x14ac:dyDescent="0.35">
      <c r="A132" s="342" t="s">
        <v>2713</v>
      </c>
      <c r="B132" s="368" t="s">
        <v>2720</v>
      </c>
      <c r="C132" s="362"/>
      <c r="D132" t="s">
        <v>2768</v>
      </c>
    </row>
    <row r="133" spans="1:8" x14ac:dyDescent="0.35">
      <c r="A133" s="342" t="s">
        <v>2765</v>
      </c>
      <c r="B133" s="366" t="s">
        <v>2759</v>
      </c>
      <c r="C133" s="385"/>
      <c r="D133" t="s">
        <v>2775</v>
      </c>
    </row>
    <row r="134" spans="1:8" x14ac:dyDescent="0.35">
      <c r="A134" s="342" t="s">
        <v>2732</v>
      </c>
      <c r="B134" s="367" t="s">
        <v>2733</v>
      </c>
      <c r="C134" s="371"/>
      <c r="D134" t="s">
        <v>2769</v>
      </c>
    </row>
    <row r="135" spans="1:8" x14ac:dyDescent="0.35">
      <c r="A135" s="342" t="s">
        <v>2741</v>
      </c>
      <c r="B135" s="366" t="s">
        <v>2737</v>
      </c>
      <c r="C135" s="377"/>
      <c r="D135" t="s">
        <v>2770</v>
      </c>
    </row>
    <row r="136" spans="1:8" x14ac:dyDescent="0.35">
      <c r="A136" s="342" t="s">
        <v>2740</v>
      </c>
      <c r="B136" s="366" t="s">
        <v>2736</v>
      </c>
      <c r="C136" s="375"/>
      <c r="D136" t="s">
        <v>2771</v>
      </c>
    </row>
    <row r="137" spans="1:8" x14ac:dyDescent="0.35">
      <c r="A137" s="342" t="s">
        <v>2760</v>
      </c>
      <c r="B137" s="366" t="s">
        <v>2757</v>
      </c>
      <c r="C137" s="384"/>
      <c r="D137" t="s">
        <v>2772</v>
      </c>
    </row>
    <row r="138" spans="1:8" x14ac:dyDescent="0.35">
      <c r="A138" s="342" t="s">
        <v>2726</v>
      </c>
      <c r="B138" s="367" t="s">
        <v>2727</v>
      </c>
      <c r="C138" s="361"/>
      <c r="D138" t="s">
        <v>2776</v>
      </c>
    </row>
    <row r="139" spans="1:8" x14ac:dyDescent="0.35">
      <c r="A139" s="342" t="s">
        <v>2739</v>
      </c>
      <c r="B139" s="366" t="s">
        <v>2756</v>
      </c>
      <c r="C139" s="376"/>
      <c r="D139" t="s">
        <v>2500</v>
      </c>
    </row>
    <row r="140" spans="1:8" x14ac:dyDescent="0.35">
      <c r="A140" s="342" t="s">
        <v>2742</v>
      </c>
      <c r="B140" s="366" t="s">
        <v>2738</v>
      </c>
      <c r="C140" s="378"/>
      <c r="D140" t="s">
        <v>2501</v>
      </c>
    </row>
    <row r="141" spans="1:8" x14ac:dyDescent="0.35">
      <c r="A141" s="342" t="s">
        <v>2719</v>
      </c>
      <c r="B141" s="367" t="s">
        <v>2729</v>
      </c>
      <c r="C141" s="369"/>
      <c r="D141" t="s">
        <v>2767</v>
      </c>
    </row>
    <row r="143" spans="1:8" x14ac:dyDescent="0.35">
      <c r="A143" s="332" t="s">
        <v>2792</v>
      </c>
      <c r="B143" s="364"/>
      <c r="C143" s="330"/>
      <c r="D143" s="330"/>
    </row>
    <row r="144" spans="1:8" x14ac:dyDescent="0.35">
      <c r="A144" s="363" t="s">
        <v>2714</v>
      </c>
      <c r="B144" s="365" t="s">
        <v>2715</v>
      </c>
      <c r="C144" s="363" t="s">
        <v>2716</v>
      </c>
      <c r="D144" s="363" t="s">
        <v>2717</v>
      </c>
      <c r="F144" s="358"/>
      <c r="G144" s="358"/>
      <c r="H144" s="358"/>
    </row>
    <row r="145" spans="1:8" x14ac:dyDescent="0.35">
      <c r="A145" s="342" t="s">
        <v>2732</v>
      </c>
      <c r="B145" s="367" t="s">
        <v>2733</v>
      </c>
      <c r="C145" s="371"/>
      <c r="D145" t="s">
        <v>2793</v>
      </c>
      <c r="F145" s="358"/>
      <c r="G145" s="386"/>
      <c r="H145" s="358"/>
    </row>
    <row r="146" spans="1:8" x14ac:dyDescent="0.35">
      <c r="A146" s="342" t="s">
        <v>2719</v>
      </c>
      <c r="B146" s="367" t="s">
        <v>2729</v>
      </c>
      <c r="C146" s="369"/>
      <c r="D146" t="s">
        <v>3011</v>
      </c>
      <c r="F146" s="358"/>
      <c r="G146" s="386"/>
      <c r="H146" s="358"/>
    </row>
    <row r="147" spans="1:8" x14ac:dyDescent="0.35">
      <c r="A147" s="342" t="s">
        <v>2739</v>
      </c>
      <c r="B147" s="366" t="s">
        <v>2756</v>
      </c>
      <c r="C147" s="376"/>
      <c r="D147" t="s">
        <v>2794</v>
      </c>
      <c r="F147" s="358"/>
      <c r="G147" s="379"/>
      <c r="H147" s="358"/>
    </row>
    <row r="148" spans="1:8" x14ac:dyDescent="0.35">
      <c r="A148" s="342" t="s">
        <v>2740</v>
      </c>
      <c r="B148" s="366" t="s">
        <v>2736</v>
      </c>
      <c r="C148" s="375"/>
      <c r="D148" t="s">
        <v>2795</v>
      </c>
      <c r="F148" s="358"/>
      <c r="G148" s="379"/>
      <c r="H148" s="358"/>
    </row>
    <row r="149" spans="1:8" x14ac:dyDescent="0.35">
      <c r="A149" s="342" t="s">
        <v>2725</v>
      </c>
      <c r="B149" s="367" t="s">
        <v>2730</v>
      </c>
      <c r="C149" s="370"/>
      <c r="D149" t="s">
        <v>2796</v>
      </c>
      <c r="F149" s="358"/>
      <c r="G149" s="386"/>
      <c r="H149" s="358"/>
    </row>
    <row r="150" spans="1:8" x14ac:dyDescent="0.35">
      <c r="A150" s="342" t="s">
        <v>2726</v>
      </c>
      <c r="B150" s="367" t="s">
        <v>2727</v>
      </c>
      <c r="C150" s="361"/>
      <c r="D150" t="s">
        <v>150</v>
      </c>
      <c r="F150" s="358"/>
      <c r="G150" s="386"/>
      <c r="H150" s="358"/>
    </row>
    <row r="151" spans="1:8" x14ac:dyDescent="0.35">
      <c r="F151" s="358"/>
      <c r="G151" s="358"/>
      <c r="H151" s="358"/>
    </row>
    <row r="152" spans="1:8" x14ac:dyDescent="0.35">
      <c r="A152" s="332" t="s">
        <v>2797</v>
      </c>
      <c r="B152" s="364"/>
      <c r="C152" s="330"/>
      <c r="D152" s="330"/>
      <c r="F152" s="358"/>
      <c r="G152" s="358"/>
      <c r="H152" s="358"/>
    </row>
    <row r="153" spans="1:8" x14ac:dyDescent="0.35">
      <c r="A153" s="363" t="s">
        <v>2714</v>
      </c>
      <c r="B153" s="365" t="s">
        <v>2715</v>
      </c>
      <c r="C153" s="363" t="s">
        <v>2716</v>
      </c>
      <c r="D153" s="363" t="s">
        <v>2717</v>
      </c>
    </row>
    <row r="154" spans="1:8" x14ac:dyDescent="0.35">
      <c r="A154" s="342" t="s">
        <v>2726</v>
      </c>
      <c r="B154" s="367" t="s">
        <v>2727</v>
      </c>
      <c r="C154" s="361"/>
      <c r="D154" t="s">
        <v>133</v>
      </c>
    </row>
    <row r="155" spans="1:8" x14ac:dyDescent="0.35">
      <c r="A155" s="342" t="s">
        <v>2732</v>
      </c>
      <c r="B155" s="367" t="s">
        <v>2733</v>
      </c>
      <c r="C155" s="371"/>
      <c r="D155" t="s">
        <v>132</v>
      </c>
    </row>
    <row r="156" spans="1:8" x14ac:dyDescent="0.35">
      <c r="A156" s="342" t="s">
        <v>2739</v>
      </c>
      <c r="B156" s="366" t="s">
        <v>2756</v>
      </c>
      <c r="C156" s="376"/>
      <c r="D156" t="s">
        <v>131</v>
      </c>
    </row>
    <row r="157" spans="1:8" x14ac:dyDescent="0.35">
      <c r="A157" s="342" t="s">
        <v>2740</v>
      </c>
      <c r="B157" s="366" t="s">
        <v>2736</v>
      </c>
      <c r="C157" s="375"/>
      <c r="D157" t="s">
        <v>129</v>
      </c>
    </row>
    <row r="158" spans="1:8" x14ac:dyDescent="0.35">
      <c r="A158" s="342" t="s">
        <v>2725</v>
      </c>
      <c r="B158" s="367" t="s">
        <v>2730</v>
      </c>
      <c r="C158" s="370"/>
      <c r="D158" t="s">
        <v>128</v>
      </c>
    </row>
    <row r="160" spans="1:8" x14ac:dyDescent="0.35">
      <c r="A160" s="332" t="s">
        <v>2798</v>
      </c>
      <c r="B160" s="364"/>
      <c r="C160" s="330"/>
      <c r="D160" s="330"/>
    </row>
    <row r="161" spans="1:4" x14ac:dyDescent="0.35">
      <c r="A161" s="363" t="s">
        <v>2714</v>
      </c>
      <c r="B161" s="365" t="s">
        <v>2715</v>
      </c>
      <c r="C161" s="363" t="s">
        <v>2716</v>
      </c>
      <c r="D161" s="363" t="s">
        <v>2717</v>
      </c>
    </row>
    <row r="162" spans="1:4" x14ac:dyDescent="0.35">
      <c r="A162" s="342" t="s">
        <v>2713</v>
      </c>
      <c r="B162" s="368" t="s">
        <v>2720</v>
      </c>
      <c r="C162" s="362"/>
      <c r="D162" t="s">
        <v>186</v>
      </c>
    </row>
    <row r="163" spans="1:4" x14ac:dyDescent="0.35">
      <c r="A163" s="342" t="s">
        <v>2732</v>
      </c>
      <c r="B163" s="367" t="s">
        <v>2733</v>
      </c>
      <c r="C163" s="371"/>
      <c r="D163" t="s">
        <v>312</v>
      </c>
    </row>
    <row r="164" spans="1:4" x14ac:dyDescent="0.35">
      <c r="A164" s="342" t="s">
        <v>2719</v>
      </c>
      <c r="B164" s="367" t="s">
        <v>2729</v>
      </c>
      <c r="C164" s="369"/>
      <c r="D164" t="s">
        <v>313</v>
      </c>
    </row>
    <row r="166" spans="1:4" s="342" customFormat="1" x14ac:dyDescent="0.35">
      <c r="A166" s="332" t="s">
        <v>2845</v>
      </c>
      <c r="B166" s="364"/>
      <c r="C166" s="330"/>
      <c r="D166" s="330"/>
    </row>
    <row r="167" spans="1:4" s="342" customFormat="1" x14ac:dyDescent="0.35">
      <c r="A167" s="363" t="s">
        <v>2714</v>
      </c>
      <c r="B167" s="365" t="s">
        <v>2715</v>
      </c>
      <c r="C167" s="363" t="s">
        <v>2716</v>
      </c>
      <c r="D167" s="363" t="s">
        <v>2717</v>
      </c>
    </row>
    <row r="168" spans="1:4" s="342" customFormat="1" x14ac:dyDescent="0.35">
      <c r="A168" s="342" t="s">
        <v>2724</v>
      </c>
      <c r="B168" s="366" t="s">
        <v>2735</v>
      </c>
      <c r="C168" s="372"/>
      <c r="D168" s="342" t="s">
        <v>2658</v>
      </c>
    </row>
    <row r="169" spans="1:4" s="342" customFormat="1" x14ac:dyDescent="0.35">
      <c r="A169" s="342" t="s">
        <v>2739</v>
      </c>
      <c r="B169" s="366" t="s">
        <v>2756</v>
      </c>
      <c r="C169" s="376"/>
      <c r="D169" s="342" t="s">
        <v>100</v>
      </c>
    </row>
    <row r="170" spans="1:4" s="342" customFormat="1" x14ac:dyDescent="0.35">
      <c r="A170" s="342" t="s">
        <v>2725</v>
      </c>
      <c r="B170" s="367" t="s">
        <v>2730</v>
      </c>
      <c r="C170" s="370"/>
      <c r="D170" s="342" t="s">
        <v>94</v>
      </c>
    </row>
    <row r="171" spans="1:4" s="342" customFormat="1" x14ac:dyDescent="0.35">
      <c r="A171" s="342" t="s">
        <v>2760</v>
      </c>
      <c r="B171" s="366" t="s">
        <v>2757</v>
      </c>
      <c r="C171" s="384"/>
      <c r="D171" s="342" t="s">
        <v>2846</v>
      </c>
    </row>
    <row r="172" spans="1:4" s="342" customFormat="1" x14ac:dyDescent="0.35">
      <c r="A172" s="342" t="s">
        <v>2740</v>
      </c>
      <c r="B172" s="366" t="s">
        <v>2736</v>
      </c>
      <c r="C172" s="375"/>
      <c r="D172" s="342" t="s">
        <v>2847</v>
      </c>
    </row>
    <row r="173" spans="1:4" s="342" customFormat="1" x14ac:dyDescent="0.35">
      <c r="A173" s="342" t="s">
        <v>2732</v>
      </c>
      <c r="B173" s="367" t="s">
        <v>2733</v>
      </c>
      <c r="C173" s="371"/>
      <c r="D173" s="342" t="s">
        <v>105</v>
      </c>
    </row>
    <row r="174" spans="1:4" s="342" customFormat="1" x14ac:dyDescent="0.35">
      <c r="A174" s="342" t="s">
        <v>2741</v>
      </c>
      <c r="B174" s="366" t="s">
        <v>2737</v>
      </c>
      <c r="C174" s="377"/>
      <c r="D174" s="342" t="s">
        <v>104</v>
      </c>
    </row>
    <row r="175" spans="1:4" s="342" customFormat="1" x14ac:dyDescent="0.35">
      <c r="A175" s="342" t="s">
        <v>2726</v>
      </c>
      <c r="B175" s="367" t="s">
        <v>2727</v>
      </c>
      <c r="C175" s="361"/>
      <c r="D175" s="342" t="s">
        <v>103</v>
      </c>
    </row>
    <row r="176" spans="1:4" s="342" customFormat="1" x14ac:dyDescent="0.35">
      <c r="A176" s="342" t="s">
        <v>2719</v>
      </c>
      <c r="B176" s="367" t="s">
        <v>2729</v>
      </c>
      <c r="C176" s="369"/>
      <c r="D176" s="342" t="s">
        <v>102</v>
      </c>
    </row>
    <row r="177" spans="1:4" s="342" customFormat="1" x14ac:dyDescent="0.35">
      <c r="B177" s="366"/>
    </row>
    <row r="178" spans="1:4" s="342" customFormat="1" x14ac:dyDescent="0.35">
      <c r="A178" s="332" t="s">
        <v>2850</v>
      </c>
      <c r="B178" s="364"/>
      <c r="C178" s="330"/>
      <c r="D178" s="330"/>
    </row>
    <row r="179" spans="1:4" s="342" customFormat="1" x14ac:dyDescent="0.35">
      <c r="A179" s="363" t="s">
        <v>2714</v>
      </c>
      <c r="B179" s="365" t="s">
        <v>2715</v>
      </c>
      <c r="C179" s="363" t="s">
        <v>2716</v>
      </c>
      <c r="D179" s="363" t="s">
        <v>2717</v>
      </c>
    </row>
    <row r="180" spans="1:4" s="342" customFormat="1" x14ac:dyDescent="0.35">
      <c r="A180" s="342" t="s">
        <v>2724</v>
      </c>
      <c r="B180" s="366" t="s">
        <v>2735</v>
      </c>
      <c r="C180" s="372"/>
      <c r="D180" s="342" t="s">
        <v>2658</v>
      </c>
    </row>
    <row r="181" spans="1:4" s="342" customFormat="1" x14ac:dyDescent="0.35">
      <c r="A181" s="342" t="s">
        <v>2742</v>
      </c>
      <c r="B181" s="366" t="s">
        <v>2738</v>
      </c>
      <c r="C181" s="378"/>
      <c r="D181" s="342" t="s">
        <v>2800</v>
      </c>
    </row>
    <row r="182" spans="1:4" s="342" customFormat="1" x14ac:dyDescent="0.35">
      <c r="A182" s="342" t="s">
        <v>2732</v>
      </c>
      <c r="B182" s="367" t="s">
        <v>2733</v>
      </c>
      <c r="C182" s="371"/>
      <c r="D182" s="342" t="s">
        <v>99</v>
      </c>
    </row>
    <row r="183" spans="1:4" s="342" customFormat="1" x14ac:dyDescent="0.35">
      <c r="A183" s="342" t="s">
        <v>2739</v>
      </c>
      <c r="B183" s="366" t="s">
        <v>2756</v>
      </c>
      <c r="C183" s="376"/>
      <c r="D183" s="342" t="s">
        <v>100</v>
      </c>
    </row>
    <row r="184" spans="1:4" s="342" customFormat="1" x14ac:dyDescent="0.35">
      <c r="A184" s="342" t="s">
        <v>2725</v>
      </c>
      <c r="B184" s="367" t="s">
        <v>2730</v>
      </c>
      <c r="C184" s="370"/>
      <c r="D184" s="342" t="s">
        <v>94</v>
      </c>
    </row>
    <row r="185" spans="1:4" s="342" customFormat="1" x14ac:dyDescent="0.35">
      <c r="A185" s="342" t="s">
        <v>2740</v>
      </c>
      <c r="B185" s="366" t="s">
        <v>2736</v>
      </c>
      <c r="C185" s="375"/>
      <c r="D185" s="342" t="s">
        <v>2848</v>
      </c>
    </row>
    <row r="186" spans="1:4" s="342" customFormat="1" x14ac:dyDescent="0.35">
      <c r="A186" s="342" t="s">
        <v>2719</v>
      </c>
      <c r="B186" s="367" t="s">
        <v>2729</v>
      </c>
      <c r="C186" s="369"/>
      <c r="D186" s="342" t="s">
        <v>501</v>
      </c>
    </row>
    <row r="187" spans="1:4" s="342" customFormat="1" x14ac:dyDescent="0.35">
      <c r="A187" s="342" t="s">
        <v>2809</v>
      </c>
      <c r="B187" s="367" t="s">
        <v>2811</v>
      </c>
      <c r="C187" s="387"/>
      <c r="D187" s="342" t="s">
        <v>2808</v>
      </c>
    </row>
    <row r="188" spans="1:4" s="342" customFormat="1" x14ac:dyDescent="0.35">
      <c r="A188" s="342" t="s">
        <v>2810</v>
      </c>
      <c r="B188" s="367">
        <v>740000</v>
      </c>
      <c r="C188" s="388"/>
      <c r="D188" s="342" t="s">
        <v>2655</v>
      </c>
    </row>
    <row r="189" spans="1:4" s="342" customFormat="1" x14ac:dyDescent="0.35">
      <c r="A189" s="342" t="s">
        <v>2726</v>
      </c>
      <c r="B189" s="367" t="s">
        <v>2727</v>
      </c>
      <c r="C189" s="361"/>
      <c r="D189" s="342" t="s">
        <v>2849</v>
      </c>
    </row>
    <row r="190" spans="1:4" s="342" customFormat="1" x14ac:dyDescent="0.35">
      <c r="B190" s="366"/>
    </row>
    <row r="191" spans="1:4" s="342" customFormat="1" x14ac:dyDescent="0.35">
      <c r="A191" s="332" t="s">
        <v>2851</v>
      </c>
      <c r="B191" s="364"/>
      <c r="C191" s="330"/>
      <c r="D191" s="330"/>
    </row>
    <row r="192" spans="1:4" s="342" customFormat="1" x14ac:dyDescent="0.35">
      <c r="A192" s="363" t="s">
        <v>2714</v>
      </c>
      <c r="B192" s="365" t="s">
        <v>2715</v>
      </c>
      <c r="C192" s="363" t="s">
        <v>2716</v>
      </c>
      <c r="D192" s="363" t="s">
        <v>2717</v>
      </c>
    </row>
    <row r="193" spans="1:4" s="342" customFormat="1" x14ac:dyDescent="0.35">
      <c r="A193" s="342" t="s">
        <v>2724</v>
      </c>
      <c r="B193" s="366" t="s">
        <v>2735</v>
      </c>
      <c r="C193" s="372"/>
      <c r="D193" s="342" t="s">
        <v>2658</v>
      </c>
    </row>
    <row r="194" spans="1:4" s="342" customFormat="1" x14ac:dyDescent="0.35">
      <c r="A194" s="342" t="s">
        <v>2719</v>
      </c>
      <c r="B194" s="367" t="s">
        <v>2729</v>
      </c>
      <c r="C194" s="369"/>
      <c r="D194" s="342" t="s">
        <v>501</v>
      </c>
    </row>
    <row r="195" spans="1:4" s="342" customFormat="1" x14ac:dyDescent="0.35">
      <c r="A195" s="342" t="s">
        <v>2742</v>
      </c>
      <c r="B195" s="366" t="s">
        <v>2738</v>
      </c>
      <c r="C195" s="378"/>
      <c r="D195" s="342" t="s">
        <v>2800</v>
      </c>
    </row>
    <row r="196" spans="1:4" s="342" customFormat="1" x14ac:dyDescent="0.35">
      <c r="A196" s="342" t="s">
        <v>2732</v>
      </c>
      <c r="B196" s="367" t="s">
        <v>2733</v>
      </c>
      <c r="C196" s="371"/>
      <c r="D196" s="342" t="s">
        <v>99</v>
      </c>
    </row>
    <row r="197" spans="1:4" s="342" customFormat="1" x14ac:dyDescent="0.35">
      <c r="A197" s="342" t="s">
        <v>2760</v>
      </c>
      <c r="B197" s="366" t="s">
        <v>2757</v>
      </c>
      <c r="C197" s="384"/>
      <c r="D197" s="342" t="s">
        <v>2844</v>
      </c>
    </row>
    <row r="198" spans="1:4" s="342" customFormat="1" x14ac:dyDescent="0.35">
      <c r="A198" s="342" t="s">
        <v>2809</v>
      </c>
      <c r="B198" s="367" t="s">
        <v>2811</v>
      </c>
      <c r="C198" s="387"/>
      <c r="D198" s="342" t="s">
        <v>2808</v>
      </c>
    </row>
    <row r="199" spans="1:4" s="342" customFormat="1" x14ac:dyDescent="0.35">
      <c r="A199" s="342" t="s">
        <v>2726</v>
      </c>
      <c r="B199" s="367" t="s">
        <v>2727</v>
      </c>
      <c r="C199" s="361"/>
      <c r="D199" s="342" t="s">
        <v>2849</v>
      </c>
    </row>
    <row r="200" spans="1:4" s="342" customFormat="1" x14ac:dyDescent="0.35">
      <c r="A200" s="342" t="s">
        <v>2740</v>
      </c>
      <c r="B200" s="366" t="s">
        <v>2736</v>
      </c>
      <c r="C200" s="375"/>
      <c r="D200" s="342" t="s">
        <v>2848</v>
      </c>
    </row>
    <row r="201" spans="1:4" s="342" customFormat="1" x14ac:dyDescent="0.35">
      <c r="A201" s="342" t="s">
        <v>2725</v>
      </c>
      <c r="B201" s="367" t="s">
        <v>2730</v>
      </c>
      <c r="C201" s="370"/>
      <c r="D201" s="342" t="s">
        <v>94</v>
      </c>
    </row>
    <row r="202" spans="1:4" s="342" customFormat="1" x14ac:dyDescent="0.35">
      <c r="A202" s="342" t="s">
        <v>2739</v>
      </c>
      <c r="B202" s="366" t="s">
        <v>2756</v>
      </c>
      <c r="C202" s="376"/>
      <c r="D202" s="342" t="s">
        <v>100</v>
      </c>
    </row>
    <row r="203" spans="1:4" s="342" customFormat="1" x14ac:dyDescent="0.35">
      <c r="B203" s="366"/>
    </row>
    <row r="204" spans="1:4" x14ac:dyDescent="0.35">
      <c r="A204" s="332" t="s">
        <v>2825</v>
      </c>
      <c r="B204" s="364"/>
      <c r="C204" s="330"/>
      <c r="D204" s="330"/>
    </row>
    <row r="205" spans="1:4" x14ac:dyDescent="0.35">
      <c r="A205" s="363" t="s">
        <v>2714</v>
      </c>
      <c r="B205" s="365" t="s">
        <v>2715</v>
      </c>
      <c r="C205" s="363" t="s">
        <v>2716</v>
      </c>
      <c r="D205" s="363" t="s">
        <v>2717</v>
      </c>
    </row>
    <row r="206" spans="1:4" x14ac:dyDescent="0.35">
      <c r="A206" s="342" t="s">
        <v>2724</v>
      </c>
      <c r="B206" s="366" t="s">
        <v>2735</v>
      </c>
      <c r="C206" s="372"/>
      <c r="D206" s="342" t="s">
        <v>490</v>
      </c>
    </row>
    <row r="207" spans="1:4" x14ac:dyDescent="0.35">
      <c r="A207" s="342" t="s">
        <v>2765</v>
      </c>
      <c r="B207" s="366" t="s">
        <v>2759</v>
      </c>
      <c r="C207" s="385"/>
      <c r="D207" t="s">
        <v>2799</v>
      </c>
    </row>
    <row r="208" spans="1:4" s="342" customFormat="1" x14ac:dyDescent="0.35">
      <c r="A208" s="342" t="s">
        <v>2764</v>
      </c>
      <c r="B208" s="366" t="s">
        <v>2758</v>
      </c>
      <c r="C208" s="383"/>
      <c r="D208" s="342" t="s">
        <v>2657</v>
      </c>
    </row>
    <row r="209" spans="1:5" x14ac:dyDescent="0.35">
      <c r="A209" s="342" t="s">
        <v>2732</v>
      </c>
      <c r="B209" s="367" t="s">
        <v>2733</v>
      </c>
      <c r="C209" s="371"/>
      <c r="D209" t="s">
        <v>99</v>
      </c>
    </row>
    <row r="210" spans="1:5" x14ac:dyDescent="0.35">
      <c r="A210" s="342" t="s">
        <v>2739</v>
      </c>
      <c r="B210" s="366" t="s">
        <v>2756</v>
      </c>
      <c r="C210" s="376"/>
      <c r="D210" t="s">
        <v>2806</v>
      </c>
      <c r="E210" s="342"/>
    </row>
    <row r="211" spans="1:5" x14ac:dyDescent="0.35">
      <c r="A211" s="342" t="s">
        <v>2760</v>
      </c>
      <c r="B211" s="366" t="s">
        <v>2757</v>
      </c>
      <c r="C211" s="384"/>
      <c r="D211" t="s">
        <v>2807</v>
      </c>
      <c r="E211" s="342"/>
    </row>
    <row r="212" spans="1:5" x14ac:dyDescent="0.35">
      <c r="A212" s="342" t="s">
        <v>2713</v>
      </c>
      <c r="B212" s="368" t="s">
        <v>2720</v>
      </c>
      <c r="C212" s="362"/>
      <c r="D212" t="s">
        <v>96</v>
      </c>
      <c r="E212" s="342"/>
    </row>
    <row r="213" spans="1:5" x14ac:dyDescent="0.35">
      <c r="A213" s="342" t="s">
        <v>2741</v>
      </c>
      <c r="B213" s="366" t="s">
        <v>2737</v>
      </c>
      <c r="C213" s="377"/>
      <c r="D213" t="s">
        <v>95</v>
      </c>
    </row>
    <row r="214" spans="1:5" x14ac:dyDescent="0.35">
      <c r="A214" s="342" t="s">
        <v>2726</v>
      </c>
      <c r="B214" s="367" t="s">
        <v>2727</v>
      </c>
      <c r="C214" s="361"/>
      <c r="D214" t="s">
        <v>2862</v>
      </c>
    </row>
    <row r="215" spans="1:5" x14ac:dyDescent="0.35">
      <c r="A215" s="342" t="s">
        <v>2725</v>
      </c>
      <c r="B215" s="367" t="s">
        <v>2730</v>
      </c>
      <c r="C215" s="370"/>
      <c r="D215" t="s">
        <v>94</v>
      </c>
    </row>
    <row r="216" spans="1:5" x14ac:dyDescent="0.35">
      <c r="A216" s="358" t="s">
        <v>2749</v>
      </c>
      <c r="B216" s="379" t="s">
        <v>2748</v>
      </c>
      <c r="C216" s="380"/>
      <c r="D216" t="s">
        <v>498</v>
      </c>
    </row>
    <row r="217" spans="1:5" x14ac:dyDescent="0.35">
      <c r="A217" s="342" t="s">
        <v>2719</v>
      </c>
      <c r="B217" s="367" t="s">
        <v>2729</v>
      </c>
      <c r="C217" s="369"/>
      <c r="D217" t="s">
        <v>501</v>
      </c>
    </row>
    <row r="218" spans="1:5" s="342" customFormat="1" x14ac:dyDescent="0.35">
      <c r="A218" s="342" t="s">
        <v>2810</v>
      </c>
      <c r="B218" s="367">
        <v>740000</v>
      </c>
      <c r="C218" s="388"/>
      <c r="D218" s="342" t="s">
        <v>2655</v>
      </c>
    </row>
    <row r="219" spans="1:5" s="342" customFormat="1" x14ac:dyDescent="0.35"/>
    <row r="220" spans="1:5" x14ac:dyDescent="0.35">
      <c r="A220" s="332" t="s">
        <v>3000</v>
      </c>
      <c r="B220" s="364"/>
      <c r="C220" s="330"/>
      <c r="D220" s="330"/>
    </row>
    <row r="221" spans="1:5" x14ac:dyDescent="0.35">
      <c r="A221" s="363" t="s">
        <v>2714</v>
      </c>
      <c r="B221" s="365" t="s">
        <v>2715</v>
      </c>
      <c r="C221" s="363" t="s">
        <v>2716</v>
      </c>
      <c r="D221" s="363" t="s">
        <v>2717</v>
      </c>
    </row>
    <row r="222" spans="1:5" x14ac:dyDescent="0.35">
      <c r="A222" s="342" t="s">
        <v>2724</v>
      </c>
      <c r="B222" s="366" t="s">
        <v>2735</v>
      </c>
      <c r="C222" s="372"/>
      <c r="D222" s="342" t="s">
        <v>2658</v>
      </c>
    </row>
    <row r="223" spans="1:5" x14ac:dyDescent="0.35">
      <c r="A223" s="342" t="s">
        <v>2739</v>
      </c>
      <c r="B223" s="366" t="s">
        <v>2756</v>
      </c>
      <c r="C223" s="376"/>
      <c r="D223" s="342" t="s">
        <v>100</v>
      </c>
    </row>
    <row r="224" spans="1:5" s="342" customFormat="1" x14ac:dyDescent="0.35">
      <c r="A224" s="342" t="s">
        <v>2742</v>
      </c>
      <c r="B224" s="366" t="s">
        <v>2738</v>
      </c>
      <c r="C224" s="378"/>
      <c r="D224" s="342" t="s">
        <v>2800</v>
      </c>
    </row>
    <row r="225" spans="1:4" x14ac:dyDescent="0.35">
      <c r="A225" s="342" t="s">
        <v>2764</v>
      </c>
      <c r="B225" s="366" t="s">
        <v>2758</v>
      </c>
      <c r="C225" s="383"/>
      <c r="D225" s="342" t="s">
        <v>2657</v>
      </c>
    </row>
    <row r="226" spans="1:4" x14ac:dyDescent="0.35">
      <c r="A226" s="342" t="s">
        <v>2765</v>
      </c>
      <c r="B226" s="366" t="s">
        <v>2759</v>
      </c>
      <c r="C226" s="385"/>
      <c r="D226" s="342" t="s">
        <v>2799</v>
      </c>
    </row>
    <row r="227" spans="1:4" x14ac:dyDescent="0.35">
      <c r="A227" s="342" t="s">
        <v>2732</v>
      </c>
      <c r="B227" s="367" t="s">
        <v>2733</v>
      </c>
      <c r="C227" s="371"/>
      <c r="D227" s="342" t="s">
        <v>99</v>
      </c>
    </row>
    <row r="228" spans="1:4" x14ac:dyDescent="0.35">
      <c r="A228" s="342" t="s">
        <v>2741</v>
      </c>
      <c r="B228" s="366" t="s">
        <v>2737</v>
      </c>
      <c r="C228" s="377"/>
      <c r="D228" s="342" t="s">
        <v>2864</v>
      </c>
    </row>
    <row r="229" spans="1:4" x14ac:dyDescent="0.35">
      <c r="A229" s="342" t="s">
        <v>2719</v>
      </c>
      <c r="B229" s="367" t="s">
        <v>2729</v>
      </c>
      <c r="C229" s="369"/>
      <c r="D229" s="342" t="s">
        <v>2863</v>
      </c>
    </row>
    <row r="230" spans="1:4" x14ac:dyDescent="0.35">
      <c r="A230" s="342" t="s">
        <v>2725</v>
      </c>
      <c r="B230" s="367" t="s">
        <v>2730</v>
      </c>
      <c r="C230" s="370"/>
      <c r="D230" s="342" t="s">
        <v>94</v>
      </c>
    </row>
    <row r="231" spans="1:4" x14ac:dyDescent="0.35">
      <c r="A231" s="342" t="s">
        <v>2726</v>
      </c>
      <c r="B231" s="367" t="s">
        <v>2727</v>
      </c>
      <c r="C231" s="361"/>
      <c r="D231" s="342" t="s">
        <v>2862</v>
      </c>
    </row>
    <row r="232" spans="1:4" x14ac:dyDescent="0.35">
      <c r="A232" s="342" t="s">
        <v>2810</v>
      </c>
      <c r="B232" s="367">
        <v>740000</v>
      </c>
      <c r="C232" s="388"/>
      <c r="D232" s="342" t="s">
        <v>2655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B6" sqref="B6"/>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76</v>
      </c>
      <c r="B1" s="48" t="s">
        <v>77</v>
      </c>
    </row>
    <row r="2" spans="1:3" ht="58" x14ac:dyDescent="0.35">
      <c r="A2" s="8" t="s">
        <v>155</v>
      </c>
      <c r="B2" s="8" t="s">
        <v>3219</v>
      </c>
      <c r="C2" s="420" t="s">
        <v>3230</v>
      </c>
    </row>
    <row r="3" spans="1:3" x14ac:dyDescent="0.35">
      <c r="A3" s="8" t="s">
        <v>3339</v>
      </c>
      <c r="B3" s="8" t="s">
        <v>3327</v>
      </c>
    </row>
    <row r="4" spans="1:3" x14ac:dyDescent="0.35">
      <c r="A4" s="8" t="s">
        <v>3340</v>
      </c>
      <c r="B4" s="8" t="s">
        <v>3336</v>
      </c>
    </row>
    <row r="5" spans="1:3" x14ac:dyDescent="0.35">
      <c r="A5" s="8" t="s">
        <v>3337</v>
      </c>
      <c r="B5" s="8" t="s">
        <v>3342</v>
      </c>
    </row>
    <row r="6" spans="1:3" x14ac:dyDescent="0.35">
      <c r="A6" s="8" t="s">
        <v>3338</v>
      </c>
      <c r="B6" s="8" t="s">
        <v>3341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ht="15" thickBot="1" x14ac:dyDescent="0.4">
      <c r="A1" s="424"/>
      <c r="B1" s="425"/>
      <c r="C1" s="425"/>
      <c r="D1" s="425"/>
      <c r="E1" s="424"/>
    </row>
    <row r="2" spans="1:8" ht="15.5" x14ac:dyDescent="0.35">
      <c r="A2" s="470" t="s">
        <v>539</v>
      </c>
      <c r="B2" s="471"/>
      <c r="C2" s="80"/>
      <c r="D2" s="80"/>
      <c r="E2" s="80"/>
      <c r="F2" s="80"/>
      <c r="G2" s="80"/>
      <c r="H2" s="81" t="s">
        <v>540</v>
      </c>
    </row>
    <row r="3" spans="1:8" ht="15.5" x14ac:dyDescent="0.35">
      <c r="A3" s="82"/>
      <c r="B3" s="83"/>
      <c r="C3" s="83"/>
      <c r="D3" s="83"/>
      <c r="E3" s="83"/>
      <c r="F3" s="83"/>
      <c r="G3" s="83"/>
      <c r="H3" s="84" t="s">
        <v>541</v>
      </c>
    </row>
    <row r="4" spans="1:8" x14ac:dyDescent="0.35">
      <c r="A4" s="85"/>
      <c r="B4" s="86"/>
      <c r="C4" s="86"/>
      <c r="D4" s="86"/>
      <c r="E4" s="86"/>
      <c r="F4" s="86"/>
      <c r="G4" s="87"/>
      <c r="H4" s="84" t="s">
        <v>542</v>
      </c>
    </row>
    <row r="5" spans="1:8" ht="15" thickBot="1" x14ac:dyDescent="0.4">
      <c r="A5" s="88"/>
      <c r="B5" s="89"/>
      <c r="C5" s="89"/>
      <c r="D5" s="89"/>
      <c r="E5" s="89"/>
      <c r="F5" s="89"/>
      <c r="G5" s="89"/>
      <c r="H5" s="90"/>
    </row>
    <row r="6" spans="1:8" x14ac:dyDescent="0.35">
      <c r="A6" s="472" t="s">
        <v>543</v>
      </c>
      <c r="B6" s="91" t="s">
        <v>544</v>
      </c>
      <c r="C6" s="91" t="s">
        <v>545</v>
      </c>
      <c r="D6" s="91" t="s">
        <v>546</v>
      </c>
      <c r="E6" s="91" t="s">
        <v>547</v>
      </c>
      <c r="F6" s="91" t="s">
        <v>548</v>
      </c>
      <c r="G6" s="91" t="s">
        <v>549</v>
      </c>
      <c r="H6" s="92" t="s">
        <v>550</v>
      </c>
    </row>
    <row r="7" spans="1:8" ht="15" thickBot="1" x14ac:dyDescent="0.4">
      <c r="A7" s="473"/>
      <c r="B7" s="474" t="s">
        <v>551</v>
      </c>
      <c r="C7" s="475"/>
      <c r="D7" s="475"/>
      <c r="E7" s="475"/>
      <c r="F7" s="475"/>
      <c r="G7" s="475"/>
      <c r="H7" s="476"/>
    </row>
    <row r="8" spans="1:8" ht="15.5" thickTop="1" thickBot="1" x14ac:dyDescent="0.4">
      <c r="A8" s="93" t="s">
        <v>552</v>
      </c>
      <c r="B8" s="94">
        <v>5932326.3307869574</v>
      </c>
      <c r="C8" s="94">
        <v>11464.128409641497</v>
      </c>
      <c r="D8" s="94">
        <v>189.12714426309179</v>
      </c>
      <c r="E8" s="94">
        <v>16601.736021301014</v>
      </c>
      <c r="F8" s="94">
        <v>64984.511311122282</v>
      </c>
      <c r="G8" s="94">
        <v>7190.5073165207414</v>
      </c>
      <c r="H8" s="94">
        <v>12364.091048770906</v>
      </c>
    </row>
    <row r="9" spans="1:8" ht="15" thickBot="1" x14ac:dyDescent="0.4">
      <c r="A9" s="95" t="s">
        <v>553</v>
      </c>
      <c r="B9" s="94">
        <v>5898324.0428000446</v>
      </c>
      <c r="C9" s="94">
        <v>408.35696677759381</v>
      </c>
      <c r="D9" s="94">
        <v>189.12714426309179</v>
      </c>
      <c r="E9" s="94">
        <v>16280.934027197471</v>
      </c>
      <c r="F9" s="94">
        <v>64666.21247222185</v>
      </c>
      <c r="G9" s="94">
        <v>6680.4935050031854</v>
      </c>
      <c r="H9" s="94">
        <v>12183.872295579462</v>
      </c>
    </row>
    <row r="10" spans="1:8" x14ac:dyDescent="0.35">
      <c r="A10" s="96" t="s">
        <v>554</v>
      </c>
      <c r="B10" s="94">
        <v>2400873.6657572738</v>
      </c>
      <c r="C10" s="94">
        <v>18.809665429896491</v>
      </c>
      <c r="D10" s="94">
        <v>53.678578682515393</v>
      </c>
      <c r="E10" s="94">
        <v>3434.4290996747714</v>
      </c>
      <c r="F10" s="94">
        <v>581.83867235005948</v>
      </c>
      <c r="G10" s="94">
        <v>43.701395420034459</v>
      </c>
      <c r="H10" s="94">
        <v>9439.0432746602182</v>
      </c>
    </row>
    <row r="11" spans="1:8" x14ac:dyDescent="0.35">
      <c r="A11" s="97" t="s">
        <v>555</v>
      </c>
      <c r="B11" s="94">
        <v>2271892.4140096027</v>
      </c>
      <c r="C11" s="94">
        <v>16.80542893611511</v>
      </c>
      <c r="D11" s="94">
        <v>48.217642784520997</v>
      </c>
      <c r="E11" s="98">
        <v>3434.4290996747714</v>
      </c>
      <c r="F11" s="98">
        <v>581.83867235005948</v>
      </c>
      <c r="G11" s="98">
        <v>43.701395420034459</v>
      </c>
      <c r="H11" s="98">
        <v>9439.0432746602182</v>
      </c>
    </row>
    <row r="12" spans="1:8" x14ac:dyDescent="0.35">
      <c r="A12" s="97" t="s">
        <v>556</v>
      </c>
      <c r="B12" s="94">
        <v>91629.370482590966</v>
      </c>
      <c r="C12" s="94">
        <v>1.4735737854395401</v>
      </c>
      <c r="D12" s="94">
        <v>3.9920183432871799</v>
      </c>
      <c r="E12" s="98" t="s">
        <v>557</v>
      </c>
      <c r="F12" s="98" t="s">
        <v>557</v>
      </c>
      <c r="G12" s="98" t="s">
        <v>557</v>
      </c>
      <c r="H12" s="98" t="s">
        <v>557</v>
      </c>
    </row>
    <row r="13" spans="1:8" ht="15" thickBot="1" x14ac:dyDescent="0.4">
      <c r="A13" s="99" t="s">
        <v>558</v>
      </c>
      <c r="B13" s="94">
        <v>37351.881265080003</v>
      </c>
      <c r="C13" s="94">
        <v>0.53066270834184004</v>
      </c>
      <c r="D13" s="94">
        <v>1.46891755470721</v>
      </c>
      <c r="E13" s="98" t="s">
        <v>559</v>
      </c>
      <c r="F13" s="98" t="s">
        <v>559</v>
      </c>
      <c r="G13" s="98" t="s">
        <v>559</v>
      </c>
      <c r="H13" s="98" t="s">
        <v>559</v>
      </c>
    </row>
    <row r="14" spans="1:8" x14ac:dyDescent="0.35">
      <c r="A14" s="100" t="s">
        <v>560</v>
      </c>
      <c r="B14" s="94">
        <v>827736.99678500753</v>
      </c>
      <c r="C14" s="94">
        <v>68.862221138839416</v>
      </c>
      <c r="D14" s="94">
        <v>9.7094872215471408</v>
      </c>
      <c r="E14" s="94">
        <v>1515.3616266750041</v>
      </c>
      <c r="F14" s="94">
        <v>1044.8381666781022</v>
      </c>
      <c r="G14" s="94">
        <v>120.23413844415886</v>
      </c>
      <c r="H14" s="94">
        <v>1574.0871153371656</v>
      </c>
    </row>
    <row r="15" spans="1:8" x14ac:dyDescent="0.35">
      <c r="A15" s="97" t="s">
        <v>561</v>
      </c>
      <c r="B15" s="94">
        <v>15833.362692272412</v>
      </c>
      <c r="C15" s="94">
        <v>0.31493370324221998</v>
      </c>
      <c r="D15" s="94">
        <v>3.8972554430759997E-2</v>
      </c>
      <c r="E15" s="98" t="s">
        <v>559</v>
      </c>
      <c r="F15" s="98" t="s">
        <v>559</v>
      </c>
      <c r="G15" s="98" t="s">
        <v>559</v>
      </c>
      <c r="H15" s="98" t="s">
        <v>559</v>
      </c>
    </row>
    <row r="16" spans="1:8" x14ac:dyDescent="0.35">
      <c r="A16" s="97" t="s">
        <v>562</v>
      </c>
      <c r="B16" s="94">
        <v>2361.4498195508245</v>
      </c>
      <c r="C16" s="94">
        <v>4.6172392042799999E-2</v>
      </c>
      <c r="D16" s="94">
        <v>5.5027659779799997E-3</v>
      </c>
      <c r="E16" s="98" t="s">
        <v>559</v>
      </c>
      <c r="F16" s="98" t="s">
        <v>559</v>
      </c>
      <c r="G16" s="98" t="s">
        <v>559</v>
      </c>
      <c r="H16" s="98" t="s">
        <v>559</v>
      </c>
    </row>
    <row r="17" spans="1:8" x14ac:dyDescent="0.35">
      <c r="A17" s="97" t="s">
        <v>563</v>
      </c>
      <c r="B17" s="94">
        <v>59023.328275370499</v>
      </c>
      <c r="C17" s="94">
        <v>2.1554914688364302</v>
      </c>
      <c r="D17" s="94">
        <v>0.30008772315408999</v>
      </c>
      <c r="E17" s="98" t="s">
        <v>559</v>
      </c>
      <c r="F17" s="98" t="s">
        <v>559</v>
      </c>
      <c r="G17" s="98" t="s">
        <v>559</v>
      </c>
      <c r="H17" s="98" t="s">
        <v>559</v>
      </c>
    </row>
    <row r="18" spans="1:8" x14ac:dyDescent="0.35">
      <c r="A18" s="97" t="s">
        <v>564</v>
      </c>
      <c r="B18" s="94">
        <v>39449.929632540938</v>
      </c>
      <c r="C18" s="94">
        <v>2.7785145090735601</v>
      </c>
      <c r="D18" s="94">
        <v>0.44558169692187</v>
      </c>
      <c r="E18" s="98" t="s">
        <v>559</v>
      </c>
      <c r="F18" s="98" t="s">
        <v>559</v>
      </c>
      <c r="G18" s="98" t="s">
        <v>559</v>
      </c>
      <c r="H18" s="98" t="s">
        <v>559</v>
      </c>
    </row>
    <row r="19" spans="1:8" x14ac:dyDescent="0.35">
      <c r="A19" s="97" t="s">
        <v>565</v>
      </c>
      <c r="B19" s="94">
        <v>18332.634642509543</v>
      </c>
      <c r="C19" s="94">
        <v>0.95653115776621001</v>
      </c>
      <c r="D19" s="94">
        <v>0.13832804148342001</v>
      </c>
      <c r="E19" s="98" t="s">
        <v>559</v>
      </c>
      <c r="F19" s="98" t="s">
        <v>559</v>
      </c>
      <c r="G19" s="98" t="s">
        <v>559</v>
      </c>
      <c r="H19" s="98" t="s">
        <v>559</v>
      </c>
    </row>
    <row r="20" spans="1:8" x14ac:dyDescent="0.35">
      <c r="A20" s="97" t="s">
        <v>566</v>
      </c>
      <c r="B20" s="94">
        <v>40277.820146618338</v>
      </c>
      <c r="C20" s="94">
        <v>2.8564332862604398</v>
      </c>
      <c r="D20" s="94">
        <v>0.45243514565912002</v>
      </c>
      <c r="E20" s="98" t="s">
        <v>559</v>
      </c>
      <c r="F20" s="98" t="s">
        <v>559</v>
      </c>
      <c r="G20" s="98" t="s">
        <v>559</v>
      </c>
      <c r="H20" s="98" t="s">
        <v>559</v>
      </c>
    </row>
    <row r="21" spans="1:8" ht="15" thickBot="1" x14ac:dyDescent="0.4">
      <c r="A21" s="101" t="s">
        <v>567</v>
      </c>
      <c r="B21" s="94">
        <v>652458.47157614492</v>
      </c>
      <c r="C21" s="94">
        <v>59.754144621617762</v>
      </c>
      <c r="D21" s="94">
        <v>8.3285792939198995</v>
      </c>
      <c r="E21" s="98">
        <v>1515.3616266750041</v>
      </c>
      <c r="F21" s="98">
        <v>1044.8381666781022</v>
      </c>
      <c r="G21" s="98">
        <v>120.23413844415886</v>
      </c>
      <c r="H21" s="98">
        <v>1574.0871153371656</v>
      </c>
    </row>
    <row r="22" spans="1:8" x14ac:dyDescent="0.35">
      <c r="A22" s="100" t="s">
        <v>568</v>
      </c>
      <c r="B22" s="94">
        <v>1859466.9798027051</v>
      </c>
      <c r="C22" s="94">
        <v>112.10995382572003</v>
      </c>
      <c r="D22" s="94">
        <v>119.15962664184737</v>
      </c>
      <c r="E22" s="94">
        <v>10294.630529494003</v>
      </c>
      <c r="F22" s="94">
        <v>58614.797849139453</v>
      </c>
      <c r="G22" s="94">
        <v>5723.5980346497408</v>
      </c>
      <c r="H22" s="94">
        <v>618.63077203361581</v>
      </c>
    </row>
    <row r="23" spans="1:8" x14ac:dyDescent="0.35">
      <c r="A23" s="97" t="s">
        <v>569</v>
      </c>
      <c r="B23" s="94">
        <v>171223.03700227189</v>
      </c>
      <c r="C23" s="94">
        <v>2.0771880881664</v>
      </c>
      <c r="D23" s="94">
        <v>5.2994341437007098</v>
      </c>
      <c r="E23" s="98">
        <v>40.811932568812999</v>
      </c>
      <c r="F23" s="98">
        <v>207.24271059858924</v>
      </c>
      <c r="G23" s="98">
        <v>20.972782413204179</v>
      </c>
      <c r="H23" s="98">
        <v>7.9863698191035404</v>
      </c>
    </row>
    <row r="24" spans="1:8" x14ac:dyDescent="0.35">
      <c r="A24" s="97" t="s">
        <v>570</v>
      </c>
      <c r="B24" s="94">
        <v>1572232.9272417671</v>
      </c>
      <c r="C24" s="94">
        <v>90.918676569216615</v>
      </c>
      <c r="D24" s="94">
        <v>106.09253998282303</v>
      </c>
      <c r="E24" s="98">
        <v>7564.0039070770663</v>
      </c>
      <c r="F24" s="98">
        <v>38851.488066997837</v>
      </c>
      <c r="G24" s="98">
        <v>3123.5335919534832</v>
      </c>
      <c r="H24" s="98">
        <v>155.69594484037685</v>
      </c>
    </row>
    <row r="25" spans="1:8" x14ac:dyDescent="0.35">
      <c r="A25" s="97" t="s">
        <v>571</v>
      </c>
      <c r="B25" s="94">
        <v>45547.793861224309</v>
      </c>
      <c r="C25" s="94">
        <v>3.5201759225</v>
      </c>
      <c r="D25" s="94">
        <v>1.1264562951999999</v>
      </c>
      <c r="E25" s="98">
        <v>504.06504986911966</v>
      </c>
      <c r="F25" s="98">
        <v>79.731529299018959</v>
      </c>
      <c r="G25" s="98">
        <v>38.628071801561717</v>
      </c>
      <c r="H25" s="98">
        <v>59.549191471448658</v>
      </c>
    </row>
    <row r="26" spans="1:8" x14ac:dyDescent="0.35">
      <c r="A26" s="97" t="s">
        <v>572</v>
      </c>
      <c r="B26" s="94">
        <v>38080.222525262849</v>
      </c>
      <c r="C26" s="94">
        <v>0.85610944136528999</v>
      </c>
      <c r="D26" s="94">
        <v>1.8638862272101699</v>
      </c>
      <c r="E26" s="98">
        <v>564.78322714808633</v>
      </c>
      <c r="F26" s="98">
        <v>1625.6330147817607</v>
      </c>
      <c r="G26" s="98">
        <v>797.79002364334588</v>
      </c>
      <c r="H26" s="98">
        <v>168.62503652225149</v>
      </c>
    </row>
    <row r="27" spans="1:8" ht="15" thickBot="1" x14ac:dyDescent="0.4">
      <c r="A27" s="102" t="s">
        <v>573</v>
      </c>
      <c r="B27" s="94">
        <v>32382.999172178999</v>
      </c>
      <c r="C27" s="94">
        <v>14.737803804471721</v>
      </c>
      <c r="D27" s="94">
        <v>4.7773099929134597</v>
      </c>
      <c r="E27" s="98">
        <v>1620.9664128309175</v>
      </c>
      <c r="F27" s="98">
        <v>17850.702527462247</v>
      </c>
      <c r="G27" s="98">
        <v>1742.6735648381459</v>
      </c>
      <c r="H27" s="98">
        <v>226.77422938043526</v>
      </c>
    </row>
    <row r="28" spans="1:8" ht="15" thickTop="1" x14ac:dyDescent="0.35">
      <c r="A28" s="103" t="s">
        <v>574</v>
      </c>
      <c r="B28" s="94">
        <v>581575.34226087632</v>
      </c>
      <c r="C28" s="94">
        <v>204.91913730185334</v>
      </c>
      <c r="D28" s="94">
        <v>4.0749038471008197</v>
      </c>
      <c r="E28" s="94">
        <v>908.26373148672474</v>
      </c>
      <c r="F28" s="94">
        <v>3021.6454373622296</v>
      </c>
      <c r="G28" s="94">
        <v>551.67725417600798</v>
      </c>
      <c r="H28" s="94">
        <v>527.57585355553215</v>
      </c>
    </row>
    <row r="29" spans="1:8" x14ac:dyDescent="0.35">
      <c r="A29" s="97" t="s">
        <v>575</v>
      </c>
      <c r="B29" s="94">
        <v>223479.67618891632</v>
      </c>
      <c r="C29" s="94">
        <v>42.674366835697008</v>
      </c>
      <c r="D29" s="94">
        <v>1.1338347568242</v>
      </c>
      <c r="E29" s="98">
        <v>490.17465541376572</v>
      </c>
      <c r="F29" s="98">
        <v>165.62633435353089</v>
      </c>
      <c r="G29" s="98">
        <v>33.353786412534873</v>
      </c>
      <c r="H29" s="98">
        <v>369.97578072655716</v>
      </c>
    </row>
    <row r="30" spans="1:8" x14ac:dyDescent="0.35">
      <c r="A30" s="97" t="s">
        <v>576</v>
      </c>
      <c r="B30" s="94">
        <v>357834.15475600655</v>
      </c>
      <c r="C30" s="94">
        <v>162.22672229540805</v>
      </c>
      <c r="D30" s="94">
        <v>2.9384503414682399</v>
      </c>
      <c r="E30" s="98">
        <v>418.08907607295907</v>
      </c>
      <c r="F30" s="98">
        <v>2856.0191030086989</v>
      </c>
      <c r="G30" s="98">
        <v>518.3234677634731</v>
      </c>
      <c r="H30" s="98">
        <v>157.60007282897502</v>
      </c>
    </row>
    <row r="31" spans="1:8" ht="15" thickBot="1" x14ac:dyDescent="0.4">
      <c r="A31" s="97" t="s">
        <v>577</v>
      </c>
      <c r="B31" s="94">
        <v>261.51131595348204</v>
      </c>
      <c r="C31" s="94">
        <v>1.8048170748290002E-2</v>
      </c>
      <c r="D31" s="94">
        <v>2.6187488083799998E-3</v>
      </c>
      <c r="E31" s="98" t="s">
        <v>559</v>
      </c>
      <c r="F31" s="98" t="s">
        <v>559</v>
      </c>
      <c r="G31" s="98" t="s">
        <v>559</v>
      </c>
      <c r="H31" s="98" t="s">
        <v>559</v>
      </c>
    </row>
    <row r="32" spans="1:8" x14ac:dyDescent="0.35">
      <c r="A32" s="100" t="s">
        <v>578</v>
      </c>
      <c r="B32" s="94">
        <v>228671.05819418194</v>
      </c>
      <c r="C32" s="94">
        <v>3.6559890812845302</v>
      </c>
      <c r="D32" s="94">
        <v>2.5045478700810602</v>
      </c>
      <c r="E32" s="94">
        <v>128.24903986696705</v>
      </c>
      <c r="F32" s="94">
        <v>1403.092346692003</v>
      </c>
      <c r="G32" s="94">
        <v>241.28268231324299</v>
      </c>
      <c r="H32" s="94">
        <v>24.535279992929539</v>
      </c>
    </row>
    <row r="33" spans="1:8" x14ac:dyDescent="0.35">
      <c r="A33" s="97" t="s">
        <v>579</v>
      </c>
      <c r="B33" s="94">
        <v>201104.75109076229</v>
      </c>
      <c r="C33" s="94">
        <v>3.1677223027145298</v>
      </c>
      <c r="D33" s="94">
        <v>1.7229382360827401</v>
      </c>
      <c r="E33" s="98">
        <v>128.24903986696705</v>
      </c>
      <c r="F33" s="98">
        <v>1403.092346692003</v>
      </c>
      <c r="G33" s="98">
        <v>241.28268231324299</v>
      </c>
      <c r="H33" s="98">
        <v>24.535279992929539</v>
      </c>
    </row>
    <row r="34" spans="1:8" ht="15" thickBot="1" x14ac:dyDescent="0.4">
      <c r="A34" s="102" t="s">
        <v>580</v>
      </c>
      <c r="B34" s="94">
        <v>27566.307103419644</v>
      </c>
      <c r="C34" s="94">
        <v>0.48826677857</v>
      </c>
      <c r="D34" s="94">
        <v>0.78160963399831995</v>
      </c>
      <c r="E34" s="98" t="s">
        <v>557</v>
      </c>
      <c r="F34" s="98" t="s">
        <v>557</v>
      </c>
      <c r="G34" s="98" t="s">
        <v>557</v>
      </c>
      <c r="H34" s="98" t="s">
        <v>557</v>
      </c>
    </row>
    <row r="35" spans="1:8" ht="15" thickBot="1" x14ac:dyDescent="0.4">
      <c r="A35" s="95" t="s">
        <v>581</v>
      </c>
      <c r="B35" s="94">
        <v>34002.287986912896</v>
      </c>
      <c r="C35" s="94">
        <v>11055.771442863903</v>
      </c>
      <c r="D35" s="94" t="s">
        <v>582</v>
      </c>
      <c r="E35" s="98">
        <v>320.80199410354544</v>
      </c>
      <c r="F35" s="98">
        <v>318.29883890043686</v>
      </c>
      <c r="G35" s="98">
        <v>510.01381151755606</v>
      </c>
      <c r="H35" s="98">
        <v>180.21875319144488</v>
      </c>
    </row>
    <row r="36" spans="1:8" x14ac:dyDescent="0.35">
      <c r="A36" s="96" t="s">
        <v>583</v>
      </c>
      <c r="B36" s="94" t="s">
        <v>584</v>
      </c>
      <c r="C36" s="94">
        <v>2828.7199595292841</v>
      </c>
      <c r="D36" s="94" t="s">
        <v>557</v>
      </c>
      <c r="E36" s="98" t="s">
        <v>557</v>
      </c>
      <c r="F36" s="98" t="s">
        <v>557</v>
      </c>
      <c r="G36" s="98" t="s">
        <v>557</v>
      </c>
      <c r="H36" s="98" t="s">
        <v>557</v>
      </c>
    </row>
    <row r="37" spans="1:8" x14ac:dyDescent="0.35">
      <c r="A37" s="97" t="s">
        <v>585</v>
      </c>
      <c r="B37" s="94" t="s">
        <v>586</v>
      </c>
      <c r="C37" s="94">
        <v>2828.7199595292841</v>
      </c>
      <c r="D37" s="98" t="s">
        <v>557</v>
      </c>
      <c r="E37" s="98" t="s">
        <v>557</v>
      </c>
      <c r="F37" s="98" t="s">
        <v>557</v>
      </c>
      <c r="G37" s="98" t="s">
        <v>557</v>
      </c>
      <c r="H37" s="104" t="s">
        <v>212</v>
      </c>
    </row>
    <row r="38" spans="1:8" x14ac:dyDescent="0.35">
      <c r="A38" s="97" t="s">
        <v>587</v>
      </c>
      <c r="B38" s="94" t="s">
        <v>557</v>
      </c>
      <c r="C38" s="94" t="s">
        <v>557</v>
      </c>
      <c r="D38" s="98" t="s">
        <v>557</v>
      </c>
      <c r="E38" s="98" t="s">
        <v>557</v>
      </c>
      <c r="F38" s="98" t="s">
        <v>557</v>
      </c>
      <c r="G38" s="98" t="s">
        <v>557</v>
      </c>
      <c r="H38" s="98" t="s">
        <v>557</v>
      </c>
    </row>
    <row r="39" spans="1:8" ht="15" thickBot="1" x14ac:dyDescent="0.4">
      <c r="A39" s="99" t="s">
        <v>588</v>
      </c>
      <c r="B39" s="94" t="s">
        <v>589</v>
      </c>
      <c r="C39" s="94" t="s">
        <v>589</v>
      </c>
      <c r="D39" s="98" t="s">
        <v>557</v>
      </c>
      <c r="E39" s="94" t="s">
        <v>557</v>
      </c>
      <c r="F39" s="94" t="s">
        <v>557</v>
      </c>
      <c r="G39" s="94" t="s">
        <v>557</v>
      </c>
      <c r="H39" s="94" t="s">
        <v>557</v>
      </c>
    </row>
    <row r="40" spans="1:8" x14ac:dyDescent="0.35">
      <c r="A40" s="100" t="s">
        <v>590</v>
      </c>
      <c r="B40" s="94">
        <v>34002.287986912896</v>
      </c>
      <c r="C40" s="94">
        <v>8227.0514833346188</v>
      </c>
      <c r="D40" s="94" t="s">
        <v>582</v>
      </c>
      <c r="E40" s="94">
        <v>320.80199410354544</v>
      </c>
      <c r="F40" s="94">
        <v>318.29883890043686</v>
      </c>
      <c r="G40" s="94">
        <v>510.01381151755606</v>
      </c>
      <c r="H40" s="94">
        <v>180.21875319144488</v>
      </c>
    </row>
    <row r="41" spans="1:8" x14ac:dyDescent="0.35">
      <c r="A41" s="97" t="s">
        <v>591</v>
      </c>
      <c r="B41" s="94">
        <v>3926.5617484940558</v>
      </c>
      <c r="C41" s="94">
        <v>1839.7509697257183</v>
      </c>
      <c r="D41" s="94" t="s">
        <v>557</v>
      </c>
      <c r="E41" s="98" t="s">
        <v>557</v>
      </c>
      <c r="F41" s="98" t="s">
        <v>557</v>
      </c>
      <c r="G41" s="98" t="s">
        <v>557</v>
      </c>
      <c r="H41" s="98" t="s">
        <v>557</v>
      </c>
    </row>
    <row r="42" spans="1:8" x14ac:dyDescent="0.35">
      <c r="A42" s="97" t="s">
        <v>592</v>
      </c>
      <c r="B42" s="94">
        <v>30075.726238418836</v>
      </c>
      <c r="C42" s="94">
        <v>6387.3005136089005</v>
      </c>
      <c r="D42" s="104" t="s">
        <v>212</v>
      </c>
      <c r="E42" s="104" t="s">
        <v>212</v>
      </c>
      <c r="F42" s="104" t="s">
        <v>212</v>
      </c>
      <c r="G42" s="98" t="s">
        <v>557</v>
      </c>
      <c r="H42" s="98" t="s">
        <v>557</v>
      </c>
    </row>
    <row r="43" spans="1:8" x14ac:dyDescent="0.35">
      <c r="A43" s="97" t="s">
        <v>593</v>
      </c>
      <c r="B43" s="94" t="s">
        <v>559</v>
      </c>
      <c r="C43" s="94" t="s">
        <v>559</v>
      </c>
      <c r="D43" s="94" t="s">
        <v>586</v>
      </c>
      <c r="E43" s="98" t="s">
        <v>557</v>
      </c>
      <c r="F43" s="98" t="s">
        <v>557</v>
      </c>
      <c r="G43" s="98" t="s">
        <v>557</v>
      </c>
      <c r="H43" s="98" t="s">
        <v>557</v>
      </c>
    </row>
    <row r="44" spans="1:8" ht="15" thickBot="1" x14ac:dyDescent="0.4">
      <c r="A44" s="99" t="s">
        <v>594</v>
      </c>
      <c r="B44" s="94" t="s">
        <v>559</v>
      </c>
      <c r="C44" s="94" t="s">
        <v>559</v>
      </c>
      <c r="D44" s="94" t="s">
        <v>557</v>
      </c>
      <c r="E44" s="94">
        <v>320.80199410354544</v>
      </c>
      <c r="F44" s="94">
        <v>318.29883890043686</v>
      </c>
      <c r="G44" s="94">
        <v>510.01381151755606</v>
      </c>
      <c r="H44" s="94">
        <v>180.21875319144488</v>
      </c>
    </row>
    <row r="45" spans="1:8" x14ac:dyDescent="0.35">
      <c r="A45" s="105" t="s">
        <v>595</v>
      </c>
      <c r="B45" s="94" t="s">
        <v>596</v>
      </c>
      <c r="C45" s="104" t="s">
        <v>212</v>
      </c>
      <c r="D45" s="104" t="s">
        <v>212</v>
      </c>
      <c r="E45" s="104" t="s">
        <v>212</v>
      </c>
      <c r="F45" s="104" t="s">
        <v>212</v>
      </c>
      <c r="G45" s="104" t="s">
        <v>212</v>
      </c>
      <c r="H45" s="104" t="s">
        <v>212</v>
      </c>
    </row>
    <row r="46" spans="1:8" x14ac:dyDescent="0.35">
      <c r="A46" s="106" t="s">
        <v>597</v>
      </c>
      <c r="B46" s="94" t="s">
        <v>596</v>
      </c>
      <c r="C46" s="104" t="s">
        <v>212</v>
      </c>
      <c r="D46" s="104" t="s">
        <v>212</v>
      </c>
      <c r="E46" s="104" t="s">
        <v>212</v>
      </c>
      <c r="F46" s="104" t="s">
        <v>212</v>
      </c>
      <c r="G46" s="104" t="s">
        <v>212</v>
      </c>
      <c r="H46" s="104" t="s">
        <v>212</v>
      </c>
    </row>
    <row r="47" spans="1:8" x14ac:dyDescent="0.35">
      <c r="A47" s="106" t="s">
        <v>598</v>
      </c>
      <c r="B47" s="94" t="s">
        <v>596</v>
      </c>
      <c r="C47" s="104" t="s">
        <v>212</v>
      </c>
      <c r="D47" s="104" t="s">
        <v>212</v>
      </c>
      <c r="E47" s="104" t="s">
        <v>212</v>
      </c>
      <c r="F47" s="104" t="s">
        <v>212</v>
      </c>
      <c r="G47" s="104" t="s">
        <v>212</v>
      </c>
      <c r="H47" s="104" t="s">
        <v>212</v>
      </c>
    </row>
    <row r="48" spans="1:8" ht="15" thickBot="1" x14ac:dyDescent="0.4">
      <c r="A48" s="106" t="s">
        <v>599</v>
      </c>
      <c r="B48" s="94" t="s">
        <v>596</v>
      </c>
      <c r="C48" s="104" t="s">
        <v>212</v>
      </c>
      <c r="D48" s="104" t="s">
        <v>212</v>
      </c>
      <c r="E48" s="104" t="s">
        <v>212</v>
      </c>
      <c r="F48" s="104" t="s">
        <v>212</v>
      </c>
      <c r="G48" s="104" t="s">
        <v>212</v>
      </c>
      <c r="H48" s="104" t="s">
        <v>212</v>
      </c>
    </row>
    <row r="49" spans="1:10" x14ac:dyDescent="0.35">
      <c r="A49" s="105" t="s">
        <v>600</v>
      </c>
      <c r="B49" s="104" t="s">
        <v>212</v>
      </c>
      <c r="C49" s="104" t="s">
        <v>212</v>
      </c>
      <c r="D49" s="104" t="s">
        <v>212</v>
      </c>
      <c r="E49" s="104" t="s">
        <v>212</v>
      </c>
      <c r="F49" s="104" t="s">
        <v>212</v>
      </c>
      <c r="G49" s="104" t="s">
        <v>212</v>
      </c>
      <c r="H49" s="104" t="s">
        <v>212</v>
      </c>
    </row>
    <row r="50" spans="1:10" x14ac:dyDescent="0.35">
      <c r="A50" s="107" t="s">
        <v>601</v>
      </c>
      <c r="B50" s="94">
        <v>113139.25013540372</v>
      </c>
      <c r="C50" s="94">
        <v>5.2928930187330101</v>
      </c>
      <c r="D50" s="94">
        <v>3.2815608782569399</v>
      </c>
      <c r="E50" s="94">
        <v>1704.0134032501867</v>
      </c>
      <c r="F50" s="94">
        <v>132.66675861432418</v>
      </c>
      <c r="G50" s="94">
        <v>53.948263992089871</v>
      </c>
      <c r="H50" s="94">
        <v>0</v>
      </c>
    </row>
    <row r="51" spans="1:10" x14ac:dyDescent="0.35">
      <c r="A51" s="108" t="s">
        <v>602</v>
      </c>
      <c r="B51" s="94">
        <v>60125.445140869939</v>
      </c>
      <c r="C51" s="94" t="s">
        <v>603</v>
      </c>
      <c r="D51" s="94">
        <v>1.9373340798485601</v>
      </c>
      <c r="E51" s="98">
        <v>242.16675998106996</v>
      </c>
      <c r="F51" s="98">
        <v>100.74137215212509</v>
      </c>
      <c r="G51" s="98">
        <v>15.11120582281877</v>
      </c>
      <c r="H51" s="98" t="s">
        <v>586</v>
      </c>
    </row>
    <row r="52" spans="1:10" x14ac:dyDescent="0.35">
      <c r="A52" s="108" t="s">
        <v>604</v>
      </c>
      <c r="B52" s="94">
        <v>53013.804994533784</v>
      </c>
      <c r="C52" s="94">
        <v>5.2928930187330101</v>
      </c>
      <c r="D52" s="94">
        <v>1.34422679840838</v>
      </c>
      <c r="E52" s="98">
        <v>1461.8466432691168</v>
      </c>
      <c r="F52" s="98">
        <v>31.9253864621991</v>
      </c>
      <c r="G52" s="98">
        <v>38.837058169271103</v>
      </c>
      <c r="H52" s="98" t="s">
        <v>586</v>
      </c>
    </row>
    <row r="53" spans="1:10" x14ac:dyDescent="0.35">
      <c r="A53" s="107" t="s">
        <v>605</v>
      </c>
      <c r="B53" s="94" t="s">
        <v>559</v>
      </c>
      <c r="C53" s="94" t="s">
        <v>559</v>
      </c>
      <c r="D53" s="94" t="s">
        <v>559</v>
      </c>
      <c r="E53" s="98" t="s">
        <v>559</v>
      </c>
      <c r="F53" s="98" t="s">
        <v>559</v>
      </c>
      <c r="G53" s="98" t="s">
        <v>559</v>
      </c>
      <c r="H53" s="98" t="s">
        <v>586</v>
      </c>
    </row>
    <row r="54" spans="1:10" x14ac:dyDescent="0.35">
      <c r="A54" s="109" t="s">
        <v>606</v>
      </c>
      <c r="B54" s="94">
        <v>207429.28606740557</v>
      </c>
      <c r="C54" s="104" t="s">
        <v>212</v>
      </c>
      <c r="D54" s="104" t="s">
        <v>212</v>
      </c>
      <c r="E54" s="104" t="s">
        <v>212</v>
      </c>
      <c r="F54" s="104" t="s">
        <v>212</v>
      </c>
      <c r="G54" s="104" t="s">
        <v>212</v>
      </c>
      <c r="H54" s="104" t="s">
        <v>212</v>
      </c>
    </row>
    <row r="55" spans="1:10" x14ac:dyDescent="0.35">
      <c r="A55" s="110" t="s">
        <v>607</v>
      </c>
      <c r="B55" s="94" t="s">
        <v>557</v>
      </c>
      <c r="C55" s="104" t="s">
        <v>212</v>
      </c>
      <c r="D55" s="104" t="s">
        <v>212</v>
      </c>
      <c r="E55" s="104" t="s">
        <v>212</v>
      </c>
      <c r="F55" s="104" t="s">
        <v>212</v>
      </c>
      <c r="G55" s="104" t="s">
        <v>212</v>
      </c>
      <c r="H55" s="104" t="s">
        <v>212</v>
      </c>
    </row>
    <row r="56" spans="1:10" x14ac:dyDescent="0.35">
      <c r="A56" s="111" t="s">
        <v>608</v>
      </c>
      <c r="B56" s="98" t="s">
        <v>557</v>
      </c>
      <c r="C56" s="104" t="s">
        <v>212</v>
      </c>
      <c r="D56" s="104" t="s">
        <v>212</v>
      </c>
      <c r="E56" s="104" t="s">
        <v>212</v>
      </c>
      <c r="F56" s="104" t="s">
        <v>212</v>
      </c>
      <c r="G56" s="104" t="s">
        <v>212</v>
      </c>
      <c r="H56" s="104" t="s">
        <v>212</v>
      </c>
    </row>
    <row r="57" spans="1:10" ht="15" thickBot="1" x14ac:dyDescent="0.4">
      <c r="A57" s="112" t="s">
        <v>609</v>
      </c>
      <c r="B57" s="98" t="s">
        <v>557</v>
      </c>
      <c r="C57" s="104" t="s">
        <v>212</v>
      </c>
      <c r="D57" s="104" t="s">
        <v>212</v>
      </c>
      <c r="E57" s="104" t="s">
        <v>212</v>
      </c>
      <c r="F57" s="104" t="s">
        <v>212</v>
      </c>
      <c r="G57" s="104" t="s">
        <v>212</v>
      </c>
      <c r="H57" s="104" t="s">
        <v>212</v>
      </c>
    </row>
    <row r="58" spans="1:10" x14ac:dyDescent="0.35">
      <c r="C58" s="6"/>
      <c r="D58" s="6"/>
    </row>
    <row r="59" spans="1:10" x14ac:dyDescent="0.35">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x14ac:dyDescent="0.35">
      <c r="C60" s="6"/>
      <c r="D60" s="6"/>
    </row>
    <row r="61" spans="1:10" x14ac:dyDescent="0.35">
      <c r="C61" s="6"/>
      <c r="D61" s="6"/>
    </row>
    <row r="62" spans="1:10" ht="15" thickBot="1" x14ac:dyDescent="0.4">
      <c r="C62" s="6"/>
      <c r="D62" s="6"/>
    </row>
    <row r="63" spans="1:10" ht="15.5" x14ac:dyDescent="0.35">
      <c r="A63" s="470" t="s">
        <v>611</v>
      </c>
      <c r="B63" s="471"/>
      <c r="C63" s="115"/>
      <c r="D63" s="115"/>
      <c r="E63" s="115"/>
      <c r="F63" s="115"/>
      <c r="G63" s="115"/>
      <c r="H63" s="115"/>
      <c r="I63" s="115"/>
      <c r="J63" s="81" t="s">
        <v>540</v>
      </c>
    </row>
    <row r="64" spans="1:10" ht="15.5" x14ac:dyDescent="0.35">
      <c r="A64" s="82" t="s">
        <v>612</v>
      </c>
      <c r="B64" s="116"/>
      <c r="C64" s="117"/>
      <c r="D64" s="117"/>
      <c r="E64" s="117"/>
      <c r="F64" s="117"/>
      <c r="G64" s="117"/>
      <c r="H64" s="117"/>
      <c r="I64" s="118"/>
      <c r="J64" s="84" t="s">
        <v>541</v>
      </c>
    </row>
    <row r="65" spans="1:10" ht="16" thickBot="1" x14ac:dyDescent="0.4">
      <c r="A65" s="82"/>
      <c r="B65" s="116"/>
      <c r="C65" s="117"/>
      <c r="D65" s="117"/>
      <c r="E65" s="117"/>
      <c r="F65" s="117"/>
      <c r="G65" s="117"/>
      <c r="H65" s="87"/>
      <c r="I65" s="118"/>
      <c r="J65" s="119" t="s">
        <v>542</v>
      </c>
    </row>
    <row r="66" spans="1:10" x14ac:dyDescent="0.35">
      <c r="A66" s="477" t="s">
        <v>543</v>
      </c>
      <c r="B66" s="480" t="s">
        <v>613</v>
      </c>
      <c r="C66" s="481"/>
      <c r="D66" s="480" t="s">
        <v>614</v>
      </c>
      <c r="E66" s="482"/>
      <c r="F66" s="483"/>
      <c r="G66" s="480" t="s">
        <v>615</v>
      </c>
      <c r="H66" s="484"/>
      <c r="I66" s="484"/>
      <c r="J66" s="481"/>
    </row>
    <row r="67" spans="1:10" x14ac:dyDescent="0.35">
      <c r="A67" s="478"/>
      <c r="B67" s="485" t="s">
        <v>616</v>
      </c>
      <c r="C67" s="486"/>
      <c r="D67" s="489" t="s">
        <v>617</v>
      </c>
      <c r="E67" s="491" t="s">
        <v>545</v>
      </c>
      <c r="F67" s="493" t="s">
        <v>546</v>
      </c>
      <c r="G67" s="495" t="s">
        <v>618</v>
      </c>
      <c r="H67" s="489" t="s">
        <v>545</v>
      </c>
      <c r="I67" s="489" t="s">
        <v>546</v>
      </c>
      <c r="J67" s="120" t="s">
        <v>544</v>
      </c>
    </row>
    <row r="68" spans="1:10" x14ac:dyDescent="0.35">
      <c r="A68" s="478"/>
      <c r="B68" s="487"/>
      <c r="C68" s="488"/>
      <c r="D68" s="490"/>
      <c r="E68" s="492"/>
      <c r="F68" s="494"/>
      <c r="G68" s="496"/>
      <c r="H68" s="490"/>
      <c r="I68" s="490"/>
      <c r="J68" s="121" t="s">
        <v>619</v>
      </c>
    </row>
    <row r="69" spans="1:10" ht="15" thickBot="1" x14ac:dyDescent="0.4">
      <c r="A69" s="479"/>
      <c r="B69" s="122" t="s">
        <v>620</v>
      </c>
      <c r="C69" s="123" t="s">
        <v>621</v>
      </c>
      <c r="D69" s="123" t="s">
        <v>622</v>
      </c>
      <c r="E69" s="503" t="s">
        <v>623</v>
      </c>
      <c r="F69" s="504"/>
      <c r="G69" s="503" t="s">
        <v>551</v>
      </c>
      <c r="H69" s="501"/>
      <c r="I69" s="501"/>
      <c r="J69" s="502"/>
    </row>
    <row r="70" spans="1:10" ht="15" thickTop="1" x14ac:dyDescent="0.35">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x14ac:dyDescent="0.35">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x14ac:dyDescent="0.35">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x14ac:dyDescent="0.35">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x14ac:dyDescent="0.35">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x14ac:dyDescent="0.35">
      <c r="A75" s="127" t="s">
        <v>630</v>
      </c>
      <c r="B75" s="125" t="s">
        <v>631</v>
      </c>
      <c r="C75" s="125" t="s">
        <v>625</v>
      </c>
      <c r="D75" s="125" t="s">
        <v>603</v>
      </c>
      <c r="E75" s="125" t="s">
        <v>631</v>
      </c>
      <c r="F75" s="125" t="s">
        <v>631</v>
      </c>
      <c r="G75" s="125" t="s">
        <v>631</v>
      </c>
      <c r="H75" s="125" t="s">
        <v>631</v>
      </c>
      <c r="I75" s="125" t="s">
        <v>631</v>
      </c>
      <c r="J75" s="125" t="s">
        <v>557</v>
      </c>
    </row>
    <row r="76" spans="1:10" x14ac:dyDescent="0.35">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x14ac:dyDescent="0.35">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x14ac:dyDescent="0.35">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x14ac:dyDescent="0.35">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x14ac:dyDescent="0.35">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x14ac:dyDescent="0.35">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x14ac:dyDescent="0.35">
      <c r="A82" s="129" t="s">
        <v>630</v>
      </c>
      <c r="B82" s="125" t="s">
        <v>631</v>
      </c>
      <c r="C82" s="125" t="s">
        <v>625</v>
      </c>
      <c r="D82" s="125" t="s">
        <v>603</v>
      </c>
      <c r="E82" s="125" t="s">
        <v>631</v>
      </c>
      <c r="F82" s="125" t="s">
        <v>631</v>
      </c>
      <c r="G82" s="125" t="s">
        <v>631</v>
      </c>
      <c r="H82" s="125" t="s">
        <v>631</v>
      </c>
      <c r="I82" s="125" t="s">
        <v>631</v>
      </c>
      <c r="J82" s="125" t="s">
        <v>557</v>
      </c>
    </row>
    <row r="83" spans="1:10" x14ac:dyDescent="0.35">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x14ac:dyDescent="0.35">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x14ac:dyDescent="0.35">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x14ac:dyDescent="0.35">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x14ac:dyDescent="0.35">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x14ac:dyDescent="0.35">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x14ac:dyDescent="0.35">
      <c r="A89" s="129" t="s">
        <v>630</v>
      </c>
      <c r="B89" s="125" t="s">
        <v>631</v>
      </c>
      <c r="C89" s="125" t="s">
        <v>625</v>
      </c>
      <c r="D89" s="125" t="s">
        <v>603</v>
      </c>
      <c r="E89" s="125" t="s">
        <v>631</v>
      </c>
      <c r="F89" s="125" t="s">
        <v>631</v>
      </c>
      <c r="G89" s="125" t="s">
        <v>631</v>
      </c>
      <c r="H89" s="125" t="s">
        <v>631</v>
      </c>
      <c r="I89" s="125" t="s">
        <v>631</v>
      </c>
      <c r="J89" s="125" t="s">
        <v>557</v>
      </c>
    </row>
    <row r="90" spans="1:10" x14ac:dyDescent="0.35">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x14ac:dyDescent="0.35">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x14ac:dyDescent="0.35">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x14ac:dyDescent="0.35">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x14ac:dyDescent="0.35">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x14ac:dyDescent="0.35">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x14ac:dyDescent="0.35">
      <c r="A96" s="132" t="s">
        <v>640</v>
      </c>
      <c r="B96" s="133" t="s">
        <v>589</v>
      </c>
      <c r="C96" s="133" t="s">
        <v>557</v>
      </c>
      <c r="D96" s="125" t="s">
        <v>603</v>
      </c>
      <c r="E96" s="125" t="s">
        <v>589</v>
      </c>
      <c r="F96" s="125" t="s">
        <v>589</v>
      </c>
      <c r="G96" s="133" t="s">
        <v>589</v>
      </c>
      <c r="H96" s="133" t="s">
        <v>589</v>
      </c>
      <c r="I96" s="133" t="s">
        <v>589</v>
      </c>
      <c r="J96" s="133" t="s">
        <v>557</v>
      </c>
    </row>
    <row r="97" spans="1:10" x14ac:dyDescent="0.35">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x14ac:dyDescent="0.35">
      <c r="A98" s="131" t="s">
        <v>641</v>
      </c>
      <c r="B98" s="125" t="s">
        <v>596</v>
      </c>
      <c r="C98" s="125" t="s">
        <v>625</v>
      </c>
      <c r="D98" s="126" t="s">
        <v>212</v>
      </c>
      <c r="E98" s="126" t="s">
        <v>212</v>
      </c>
      <c r="F98" s="126" t="s">
        <v>212</v>
      </c>
      <c r="G98" s="125" t="s">
        <v>596</v>
      </c>
      <c r="H98" s="125" t="s">
        <v>596</v>
      </c>
      <c r="I98" s="125" t="s">
        <v>596</v>
      </c>
      <c r="J98" s="125" t="s">
        <v>557</v>
      </c>
    </row>
    <row r="99" spans="1:10" x14ac:dyDescent="0.35">
      <c r="A99" s="132" t="s">
        <v>636</v>
      </c>
      <c r="B99" s="133" t="s">
        <v>559</v>
      </c>
      <c r="C99" s="133" t="s">
        <v>625</v>
      </c>
      <c r="D99" s="125" t="s">
        <v>596</v>
      </c>
      <c r="E99" s="125" t="s">
        <v>559</v>
      </c>
      <c r="F99" s="125" t="s">
        <v>559</v>
      </c>
      <c r="G99" s="133" t="s">
        <v>559</v>
      </c>
      <c r="H99" s="133" t="s">
        <v>559</v>
      </c>
      <c r="I99" s="133" t="s">
        <v>559</v>
      </c>
      <c r="J99" s="133" t="s">
        <v>557</v>
      </c>
    </row>
    <row r="100" spans="1:10" x14ac:dyDescent="0.35">
      <c r="A100" s="132" t="s">
        <v>637</v>
      </c>
      <c r="B100" s="133" t="s">
        <v>559</v>
      </c>
      <c r="C100" s="133" t="s">
        <v>625</v>
      </c>
      <c r="D100" s="125" t="s">
        <v>596</v>
      </c>
      <c r="E100" s="125" t="s">
        <v>559</v>
      </c>
      <c r="F100" s="125" t="s">
        <v>559</v>
      </c>
      <c r="G100" s="133" t="s">
        <v>559</v>
      </c>
      <c r="H100" s="133" t="s">
        <v>559</v>
      </c>
      <c r="I100" s="133" t="s">
        <v>559</v>
      </c>
      <c r="J100" s="133" t="s">
        <v>557</v>
      </c>
    </row>
    <row r="101" spans="1:10" x14ac:dyDescent="0.35">
      <c r="A101" s="132" t="s">
        <v>638</v>
      </c>
      <c r="B101" s="133" t="s">
        <v>559</v>
      </c>
      <c r="C101" s="133" t="s">
        <v>625</v>
      </c>
      <c r="D101" s="125" t="s">
        <v>596</v>
      </c>
      <c r="E101" s="125" t="s">
        <v>559</v>
      </c>
      <c r="F101" s="125" t="s">
        <v>559</v>
      </c>
      <c r="G101" s="133" t="s">
        <v>559</v>
      </c>
      <c r="H101" s="133" t="s">
        <v>559</v>
      </c>
      <c r="I101" s="133" t="s">
        <v>559</v>
      </c>
      <c r="J101" s="133" t="s">
        <v>557</v>
      </c>
    </row>
    <row r="102" spans="1:10" x14ac:dyDescent="0.35">
      <c r="A102" s="132" t="s">
        <v>639</v>
      </c>
      <c r="B102" s="133" t="s">
        <v>557</v>
      </c>
      <c r="C102" s="133" t="s">
        <v>625</v>
      </c>
      <c r="D102" s="125" t="s">
        <v>557</v>
      </c>
      <c r="E102" s="125" t="s">
        <v>557</v>
      </c>
      <c r="F102" s="125" t="s">
        <v>557</v>
      </c>
      <c r="G102" s="133" t="s">
        <v>557</v>
      </c>
      <c r="H102" s="133" t="s">
        <v>557</v>
      </c>
      <c r="I102" s="133" t="s">
        <v>557</v>
      </c>
      <c r="J102" s="133" t="s">
        <v>557</v>
      </c>
    </row>
    <row r="103" spans="1:10" x14ac:dyDescent="0.35">
      <c r="A103" s="132" t="s">
        <v>640</v>
      </c>
      <c r="B103" s="133" t="s">
        <v>557</v>
      </c>
      <c r="C103" s="133" t="s">
        <v>625</v>
      </c>
      <c r="D103" s="125" t="s">
        <v>557</v>
      </c>
      <c r="E103" s="125" t="s">
        <v>557</v>
      </c>
      <c r="F103" s="125" t="s">
        <v>557</v>
      </c>
      <c r="G103" s="133" t="s">
        <v>557</v>
      </c>
      <c r="H103" s="133" t="s">
        <v>557</v>
      </c>
      <c r="I103" s="133" t="s">
        <v>557</v>
      </c>
      <c r="J103" s="133" t="s">
        <v>557</v>
      </c>
    </row>
    <row r="104" spans="1:10" x14ac:dyDescent="0.35">
      <c r="A104" s="132" t="s">
        <v>99</v>
      </c>
      <c r="B104" s="133" t="s">
        <v>559</v>
      </c>
      <c r="C104" s="133" t="s">
        <v>625</v>
      </c>
      <c r="D104" s="125" t="s">
        <v>596</v>
      </c>
      <c r="E104" s="125" t="s">
        <v>559</v>
      </c>
      <c r="F104" s="125" t="s">
        <v>559</v>
      </c>
      <c r="G104" s="133" t="s">
        <v>559</v>
      </c>
      <c r="H104" s="133" t="s">
        <v>559</v>
      </c>
      <c r="I104" s="133" t="s">
        <v>559</v>
      </c>
      <c r="J104" s="133" t="s">
        <v>557</v>
      </c>
    </row>
    <row r="105" spans="1:10" x14ac:dyDescent="0.35">
      <c r="A105" s="131" t="s">
        <v>642</v>
      </c>
      <c r="B105" s="125" t="s">
        <v>596</v>
      </c>
      <c r="C105" s="125" t="s">
        <v>625</v>
      </c>
      <c r="D105" s="126" t="s">
        <v>212</v>
      </c>
      <c r="E105" s="126" t="s">
        <v>212</v>
      </c>
      <c r="F105" s="126" t="s">
        <v>212</v>
      </c>
      <c r="G105" s="125" t="s">
        <v>596</v>
      </c>
      <c r="H105" s="125" t="s">
        <v>596</v>
      </c>
      <c r="I105" s="125" t="s">
        <v>596</v>
      </c>
      <c r="J105" s="125" t="s">
        <v>557</v>
      </c>
    </row>
    <row r="106" spans="1:10" x14ac:dyDescent="0.35">
      <c r="A106" s="132" t="s">
        <v>636</v>
      </c>
      <c r="B106" s="133" t="s">
        <v>559</v>
      </c>
      <c r="C106" s="133" t="s">
        <v>625</v>
      </c>
      <c r="D106" s="125" t="s">
        <v>596</v>
      </c>
      <c r="E106" s="125" t="s">
        <v>559</v>
      </c>
      <c r="F106" s="125" t="s">
        <v>559</v>
      </c>
      <c r="G106" s="133" t="s">
        <v>559</v>
      </c>
      <c r="H106" s="133" t="s">
        <v>559</v>
      </c>
      <c r="I106" s="133" t="s">
        <v>559</v>
      </c>
      <c r="J106" s="133" t="s">
        <v>557</v>
      </c>
    </row>
    <row r="107" spans="1:10" x14ac:dyDescent="0.35">
      <c r="A107" s="132" t="s">
        <v>637</v>
      </c>
      <c r="B107" s="133" t="s">
        <v>559</v>
      </c>
      <c r="C107" s="133" t="s">
        <v>625</v>
      </c>
      <c r="D107" s="125" t="s">
        <v>596</v>
      </c>
      <c r="E107" s="125" t="s">
        <v>559</v>
      </c>
      <c r="F107" s="125" t="s">
        <v>559</v>
      </c>
      <c r="G107" s="133" t="s">
        <v>559</v>
      </c>
      <c r="H107" s="133" t="s">
        <v>559</v>
      </c>
      <c r="I107" s="133" t="s">
        <v>559</v>
      </c>
      <c r="J107" s="133" t="s">
        <v>557</v>
      </c>
    </row>
    <row r="108" spans="1:10" x14ac:dyDescent="0.35">
      <c r="A108" s="132" t="s">
        <v>638</v>
      </c>
      <c r="B108" s="133" t="s">
        <v>559</v>
      </c>
      <c r="C108" s="133" t="s">
        <v>625</v>
      </c>
      <c r="D108" s="125" t="s">
        <v>596</v>
      </c>
      <c r="E108" s="125" t="s">
        <v>559</v>
      </c>
      <c r="F108" s="125" t="s">
        <v>559</v>
      </c>
      <c r="G108" s="133" t="s">
        <v>559</v>
      </c>
      <c r="H108" s="133" t="s">
        <v>559</v>
      </c>
      <c r="I108" s="133" t="s">
        <v>559</v>
      </c>
      <c r="J108" s="133" t="s">
        <v>557</v>
      </c>
    </row>
    <row r="109" spans="1:10" x14ac:dyDescent="0.35">
      <c r="A109" s="132" t="s">
        <v>639</v>
      </c>
      <c r="B109" s="133" t="s">
        <v>557</v>
      </c>
      <c r="C109" s="133" t="s">
        <v>625</v>
      </c>
      <c r="D109" s="125" t="s">
        <v>557</v>
      </c>
      <c r="E109" s="125" t="s">
        <v>557</v>
      </c>
      <c r="F109" s="125" t="s">
        <v>557</v>
      </c>
      <c r="G109" s="133" t="s">
        <v>557</v>
      </c>
      <c r="H109" s="133" t="s">
        <v>557</v>
      </c>
      <c r="I109" s="133" t="s">
        <v>557</v>
      </c>
      <c r="J109" s="133" t="s">
        <v>557</v>
      </c>
    </row>
    <row r="110" spans="1:10" x14ac:dyDescent="0.35">
      <c r="A110" s="132" t="s">
        <v>640</v>
      </c>
      <c r="B110" s="133" t="s">
        <v>557</v>
      </c>
      <c r="C110" s="133" t="s">
        <v>625</v>
      </c>
      <c r="D110" s="125" t="s">
        <v>557</v>
      </c>
      <c r="E110" s="125" t="s">
        <v>557</v>
      </c>
      <c r="F110" s="125" t="s">
        <v>557</v>
      </c>
      <c r="G110" s="133" t="s">
        <v>557</v>
      </c>
      <c r="H110" s="133" t="s">
        <v>557</v>
      </c>
      <c r="I110" s="133" t="s">
        <v>557</v>
      </c>
      <c r="J110" s="133" t="s">
        <v>557</v>
      </c>
    </row>
    <row r="111" spans="1:10" x14ac:dyDescent="0.35">
      <c r="A111" s="132" t="s">
        <v>99</v>
      </c>
      <c r="B111" s="133" t="s">
        <v>559</v>
      </c>
      <c r="C111" s="133" t="s">
        <v>625</v>
      </c>
      <c r="D111" s="125" t="s">
        <v>596</v>
      </c>
      <c r="E111" s="125" t="s">
        <v>559</v>
      </c>
      <c r="F111" s="125" t="s">
        <v>559</v>
      </c>
      <c r="G111" s="133" t="s">
        <v>559</v>
      </c>
      <c r="H111" s="133" t="s">
        <v>559</v>
      </c>
      <c r="I111" s="133" t="s">
        <v>559</v>
      </c>
      <c r="J111" s="133" t="s">
        <v>557</v>
      </c>
    </row>
    <row r="112" spans="1:10" x14ac:dyDescent="0.35">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x14ac:dyDescent="0.35">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x14ac:dyDescent="0.35">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x14ac:dyDescent="0.35">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x14ac:dyDescent="0.35">
      <c r="A116" s="129" t="s">
        <v>629</v>
      </c>
      <c r="B116" s="133" t="s">
        <v>589</v>
      </c>
      <c r="C116" s="125" t="s">
        <v>625</v>
      </c>
      <c r="D116" s="125" t="s">
        <v>603</v>
      </c>
      <c r="E116" s="125" t="s">
        <v>557</v>
      </c>
      <c r="F116" s="125" t="s">
        <v>557</v>
      </c>
      <c r="G116" s="133" t="s">
        <v>589</v>
      </c>
      <c r="H116" s="133" t="s">
        <v>557</v>
      </c>
      <c r="I116" s="133" t="s">
        <v>557</v>
      </c>
      <c r="J116" s="133" t="s">
        <v>557</v>
      </c>
    </row>
    <row r="117" spans="1:10" x14ac:dyDescent="0.35">
      <c r="A117" s="129" t="s">
        <v>630</v>
      </c>
      <c r="B117" s="133" t="s">
        <v>589</v>
      </c>
      <c r="C117" s="125" t="s">
        <v>625</v>
      </c>
      <c r="D117" s="125" t="s">
        <v>603</v>
      </c>
      <c r="E117" s="125" t="s">
        <v>557</v>
      </c>
      <c r="F117" s="125" t="s">
        <v>557</v>
      </c>
      <c r="G117" s="133" t="s">
        <v>589</v>
      </c>
      <c r="H117" s="133" t="s">
        <v>557</v>
      </c>
      <c r="I117" s="133" t="s">
        <v>557</v>
      </c>
      <c r="J117" s="133" t="s">
        <v>557</v>
      </c>
    </row>
    <row r="118" spans="1:10" x14ac:dyDescent="0.35">
      <c r="A118" s="129" t="s">
        <v>632</v>
      </c>
      <c r="B118" s="133" t="s">
        <v>559</v>
      </c>
      <c r="C118" s="125" t="s">
        <v>625</v>
      </c>
      <c r="D118" s="125" t="s">
        <v>643</v>
      </c>
      <c r="E118" s="125" t="s">
        <v>559</v>
      </c>
      <c r="F118" s="125" t="s">
        <v>559</v>
      </c>
      <c r="G118" s="133" t="s">
        <v>559</v>
      </c>
      <c r="H118" s="133" t="s">
        <v>559</v>
      </c>
      <c r="I118" s="133" t="s">
        <v>559</v>
      </c>
      <c r="J118" s="133" t="s">
        <v>557</v>
      </c>
    </row>
    <row r="119" spans="1:10" x14ac:dyDescent="0.35">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x14ac:dyDescent="0.35">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x14ac:dyDescent="0.35">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x14ac:dyDescent="0.35">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x14ac:dyDescent="0.35">
      <c r="A123" s="127" t="s">
        <v>629</v>
      </c>
      <c r="B123" s="125" t="s">
        <v>589</v>
      </c>
      <c r="C123" s="125" t="s">
        <v>625</v>
      </c>
      <c r="D123" s="125" t="s">
        <v>603</v>
      </c>
      <c r="E123" s="125" t="s">
        <v>557</v>
      </c>
      <c r="F123" s="125" t="s">
        <v>557</v>
      </c>
      <c r="G123" s="125" t="s">
        <v>589</v>
      </c>
      <c r="H123" s="125" t="s">
        <v>557</v>
      </c>
      <c r="I123" s="125" t="s">
        <v>557</v>
      </c>
      <c r="J123" s="125" t="s">
        <v>557</v>
      </c>
    </row>
    <row r="124" spans="1:10" x14ac:dyDescent="0.35">
      <c r="A124" s="127" t="s">
        <v>630</v>
      </c>
      <c r="B124" s="125" t="s">
        <v>589</v>
      </c>
      <c r="C124" s="125" t="s">
        <v>625</v>
      </c>
      <c r="D124" s="125" t="s">
        <v>603</v>
      </c>
      <c r="E124" s="125" t="s">
        <v>557</v>
      </c>
      <c r="F124" s="125" t="s">
        <v>557</v>
      </c>
      <c r="G124" s="125" t="s">
        <v>589</v>
      </c>
      <c r="H124" s="125" t="s">
        <v>557</v>
      </c>
      <c r="I124" s="125" t="s">
        <v>557</v>
      </c>
      <c r="J124" s="125" t="s">
        <v>557</v>
      </c>
    </row>
    <row r="125" spans="1:10" x14ac:dyDescent="0.35">
      <c r="A125" s="127" t="s">
        <v>632</v>
      </c>
      <c r="B125" s="125" t="s">
        <v>559</v>
      </c>
      <c r="C125" s="125" t="s">
        <v>625</v>
      </c>
      <c r="D125" s="125" t="s">
        <v>643</v>
      </c>
      <c r="E125" s="125" t="s">
        <v>559</v>
      </c>
      <c r="F125" s="125" t="s">
        <v>559</v>
      </c>
      <c r="G125" s="125" t="s">
        <v>559</v>
      </c>
      <c r="H125" s="125" t="s">
        <v>559</v>
      </c>
      <c r="I125" s="125" t="s">
        <v>559</v>
      </c>
      <c r="J125" s="125" t="s">
        <v>557</v>
      </c>
    </row>
    <row r="126" spans="1:10" x14ac:dyDescent="0.35">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x14ac:dyDescent="0.35">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x14ac:dyDescent="0.35">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x14ac:dyDescent="0.35">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x14ac:dyDescent="0.35">
      <c r="A130" s="132" t="s">
        <v>639</v>
      </c>
      <c r="B130" s="133" t="s">
        <v>589</v>
      </c>
      <c r="C130" s="125" t="s">
        <v>625</v>
      </c>
      <c r="D130" s="125" t="s">
        <v>603</v>
      </c>
      <c r="E130" s="125" t="s">
        <v>557</v>
      </c>
      <c r="F130" s="125" t="s">
        <v>557</v>
      </c>
      <c r="G130" s="133" t="s">
        <v>589</v>
      </c>
      <c r="H130" s="133" t="s">
        <v>557</v>
      </c>
      <c r="I130" s="133" t="s">
        <v>557</v>
      </c>
      <c r="J130" s="133" t="s">
        <v>557</v>
      </c>
    </row>
    <row r="131" spans="1:10" x14ac:dyDescent="0.35">
      <c r="A131" s="132" t="s">
        <v>640</v>
      </c>
      <c r="B131" s="133" t="s">
        <v>589</v>
      </c>
      <c r="C131" s="125" t="s">
        <v>625</v>
      </c>
      <c r="D131" s="125" t="s">
        <v>603</v>
      </c>
      <c r="E131" s="125" t="s">
        <v>557</v>
      </c>
      <c r="F131" s="125" t="s">
        <v>557</v>
      </c>
      <c r="G131" s="133" t="s">
        <v>589</v>
      </c>
      <c r="H131" s="133" t="s">
        <v>557</v>
      </c>
      <c r="I131" s="133" t="s">
        <v>557</v>
      </c>
      <c r="J131" s="133" t="s">
        <v>557</v>
      </c>
    </row>
    <row r="132" spans="1:10" x14ac:dyDescent="0.35">
      <c r="A132" s="132" t="s">
        <v>99</v>
      </c>
      <c r="B132" s="133" t="s">
        <v>559</v>
      </c>
      <c r="C132" s="125" t="s">
        <v>625</v>
      </c>
      <c r="D132" s="125" t="s">
        <v>643</v>
      </c>
      <c r="E132" s="125" t="s">
        <v>559</v>
      </c>
      <c r="F132" s="125" t="s">
        <v>559</v>
      </c>
      <c r="G132" s="133" t="s">
        <v>559</v>
      </c>
      <c r="H132" s="133" t="s">
        <v>559</v>
      </c>
      <c r="I132" s="133" t="s">
        <v>559</v>
      </c>
      <c r="J132" s="133" t="s">
        <v>557</v>
      </c>
    </row>
    <row r="133" spans="1:10" x14ac:dyDescent="0.35">
      <c r="A133" s="131" t="s">
        <v>646</v>
      </c>
      <c r="B133" s="125" t="s">
        <v>647</v>
      </c>
      <c r="C133" s="125" t="s">
        <v>625</v>
      </c>
      <c r="D133" s="126" t="s">
        <v>212</v>
      </c>
      <c r="E133" s="126" t="s">
        <v>212</v>
      </c>
      <c r="F133" s="126" t="s">
        <v>212</v>
      </c>
      <c r="G133" s="125" t="s">
        <v>647</v>
      </c>
      <c r="H133" s="125" t="s">
        <v>643</v>
      </c>
      <c r="I133" s="125" t="s">
        <v>643</v>
      </c>
      <c r="J133" s="125" t="s">
        <v>557</v>
      </c>
    </row>
    <row r="134" spans="1:10" x14ac:dyDescent="0.35">
      <c r="A134" s="132" t="s">
        <v>636</v>
      </c>
      <c r="B134" s="133" t="s">
        <v>559</v>
      </c>
      <c r="C134" s="125" t="s">
        <v>625</v>
      </c>
      <c r="D134" s="125" t="s">
        <v>643</v>
      </c>
      <c r="E134" s="125" t="s">
        <v>559</v>
      </c>
      <c r="F134" s="125" t="s">
        <v>559</v>
      </c>
      <c r="G134" s="133" t="s">
        <v>559</v>
      </c>
      <c r="H134" s="133" t="s">
        <v>559</v>
      </c>
      <c r="I134" s="133" t="s">
        <v>559</v>
      </c>
      <c r="J134" s="133" t="s">
        <v>557</v>
      </c>
    </row>
    <row r="135" spans="1:10" x14ac:dyDescent="0.35">
      <c r="A135" s="132" t="s">
        <v>637</v>
      </c>
      <c r="B135" s="133" t="s">
        <v>559</v>
      </c>
      <c r="C135" s="125" t="s">
        <v>625</v>
      </c>
      <c r="D135" s="125" t="s">
        <v>643</v>
      </c>
      <c r="E135" s="125" t="s">
        <v>559</v>
      </c>
      <c r="F135" s="125" t="s">
        <v>559</v>
      </c>
      <c r="G135" s="133" t="s">
        <v>559</v>
      </c>
      <c r="H135" s="133" t="s">
        <v>559</v>
      </c>
      <c r="I135" s="133" t="s">
        <v>559</v>
      </c>
      <c r="J135" s="133" t="s">
        <v>557</v>
      </c>
    </row>
    <row r="136" spans="1:10" x14ac:dyDescent="0.35">
      <c r="A136" s="132" t="s">
        <v>638</v>
      </c>
      <c r="B136" s="133" t="s">
        <v>559</v>
      </c>
      <c r="C136" s="125" t="s">
        <v>625</v>
      </c>
      <c r="D136" s="125" t="s">
        <v>643</v>
      </c>
      <c r="E136" s="125" t="s">
        <v>559</v>
      </c>
      <c r="F136" s="125" t="s">
        <v>559</v>
      </c>
      <c r="G136" s="133" t="s">
        <v>559</v>
      </c>
      <c r="H136" s="133" t="s">
        <v>559</v>
      </c>
      <c r="I136" s="133" t="s">
        <v>559</v>
      </c>
      <c r="J136" s="133" t="s">
        <v>557</v>
      </c>
    </row>
    <row r="137" spans="1:10" x14ac:dyDescent="0.35">
      <c r="A137" s="132" t="s">
        <v>639</v>
      </c>
      <c r="B137" s="133" t="s">
        <v>589</v>
      </c>
      <c r="C137" s="125" t="s">
        <v>625</v>
      </c>
      <c r="D137" s="125" t="s">
        <v>603</v>
      </c>
      <c r="E137" s="125" t="s">
        <v>557</v>
      </c>
      <c r="F137" s="125" t="s">
        <v>557</v>
      </c>
      <c r="G137" s="133" t="s">
        <v>589</v>
      </c>
      <c r="H137" s="133" t="s">
        <v>557</v>
      </c>
      <c r="I137" s="133" t="s">
        <v>557</v>
      </c>
      <c r="J137" s="133" t="s">
        <v>557</v>
      </c>
    </row>
    <row r="138" spans="1:10" x14ac:dyDescent="0.35">
      <c r="A138" s="132" t="s">
        <v>640</v>
      </c>
      <c r="B138" s="133" t="s">
        <v>589</v>
      </c>
      <c r="C138" s="125" t="s">
        <v>557</v>
      </c>
      <c r="D138" s="125" t="s">
        <v>603</v>
      </c>
      <c r="E138" s="125" t="s">
        <v>557</v>
      </c>
      <c r="F138" s="125" t="s">
        <v>557</v>
      </c>
      <c r="G138" s="133" t="s">
        <v>589</v>
      </c>
      <c r="H138" s="133" t="s">
        <v>557</v>
      </c>
      <c r="I138" s="133" t="s">
        <v>557</v>
      </c>
      <c r="J138" s="133" t="s">
        <v>557</v>
      </c>
    </row>
    <row r="139" spans="1:10" x14ac:dyDescent="0.35">
      <c r="A139" s="132" t="s">
        <v>99</v>
      </c>
      <c r="B139" s="133" t="s">
        <v>559</v>
      </c>
      <c r="C139" s="125" t="s">
        <v>625</v>
      </c>
      <c r="D139" s="125" t="s">
        <v>643</v>
      </c>
      <c r="E139" s="125" t="s">
        <v>559</v>
      </c>
      <c r="F139" s="125" t="s">
        <v>559</v>
      </c>
      <c r="G139" s="133" t="s">
        <v>559</v>
      </c>
      <c r="H139" s="133" t="s">
        <v>559</v>
      </c>
      <c r="I139" s="133" t="s">
        <v>559</v>
      </c>
      <c r="J139" s="133" t="s">
        <v>557</v>
      </c>
    </row>
    <row r="140" spans="1:10" x14ac:dyDescent="0.35">
      <c r="A140" s="131" t="s">
        <v>648</v>
      </c>
      <c r="B140" s="125" t="s">
        <v>647</v>
      </c>
      <c r="C140" s="125" t="s">
        <v>625</v>
      </c>
      <c r="D140" s="126" t="s">
        <v>212</v>
      </c>
      <c r="E140" s="126" t="s">
        <v>212</v>
      </c>
      <c r="F140" s="126" t="s">
        <v>212</v>
      </c>
      <c r="G140" s="125" t="s">
        <v>647</v>
      </c>
      <c r="H140" s="125" t="s">
        <v>643</v>
      </c>
      <c r="I140" s="125" t="s">
        <v>643</v>
      </c>
      <c r="J140" s="125" t="s">
        <v>557</v>
      </c>
    </row>
    <row r="141" spans="1:10" x14ac:dyDescent="0.35">
      <c r="A141" s="132" t="s">
        <v>636</v>
      </c>
      <c r="B141" s="133" t="s">
        <v>559</v>
      </c>
      <c r="C141" s="125" t="s">
        <v>625</v>
      </c>
      <c r="D141" s="125" t="s">
        <v>643</v>
      </c>
      <c r="E141" s="125" t="s">
        <v>559</v>
      </c>
      <c r="F141" s="125" t="s">
        <v>559</v>
      </c>
      <c r="G141" s="133" t="s">
        <v>559</v>
      </c>
      <c r="H141" s="133" t="s">
        <v>559</v>
      </c>
      <c r="I141" s="133" t="s">
        <v>559</v>
      </c>
      <c r="J141" s="133" t="s">
        <v>557</v>
      </c>
    </row>
    <row r="142" spans="1:10" x14ac:dyDescent="0.35">
      <c r="A142" s="132" t="s">
        <v>637</v>
      </c>
      <c r="B142" s="133" t="s">
        <v>559</v>
      </c>
      <c r="C142" s="125" t="s">
        <v>625</v>
      </c>
      <c r="D142" s="125" t="s">
        <v>643</v>
      </c>
      <c r="E142" s="125" t="s">
        <v>559</v>
      </c>
      <c r="F142" s="125" t="s">
        <v>559</v>
      </c>
      <c r="G142" s="133" t="s">
        <v>559</v>
      </c>
      <c r="H142" s="133" t="s">
        <v>559</v>
      </c>
      <c r="I142" s="133" t="s">
        <v>559</v>
      </c>
      <c r="J142" s="133" t="s">
        <v>557</v>
      </c>
    </row>
    <row r="143" spans="1:10" x14ac:dyDescent="0.35">
      <c r="A143" s="132" t="s">
        <v>638</v>
      </c>
      <c r="B143" s="133" t="s">
        <v>559</v>
      </c>
      <c r="C143" s="125" t="s">
        <v>625</v>
      </c>
      <c r="D143" s="125" t="s">
        <v>643</v>
      </c>
      <c r="E143" s="125" t="s">
        <v>559</v>
      </c>
      <c r="F143" s="125" t="s">
        <v>559</v>
      </c>
      <c r="G143" s="133" t="s">
        <v>559</v>
      </c>
      <c r="H143" s="133" t="s">
        <v>559</v>
      </c>
      <c r="I143" s="133" t="s">
        <v>559</v>
      </c>
      <c r="J143" s="133" t="s">
        <v>557</v>
      </c>
    </row>
    <row r="144" spans="1:10" x14ac:dyDescent="0.35">
      <c r="A144" s="132" t="s">
        <v>639</v>
      </c>
      <c r="B144" s="133" t="s">
        <v>589</v>
      </c>
      <c r="C144" s="125" t="s">
        <v>625</v>
      </c>
      <c r="D144" s="125" t="s">
        <v>603</v>
      </c>
      <c r="E144" s="125" t="s">
        <v>557</v>
      </c>
      <c r="F144" s="125" t="s">
        <v>557</v>
      </c>
      <c r="G144" s="133" t="s">
        <v>589</v>
      </c>
      <c r="H144" s="133" t="s">
        <v>557</v>
      </c>
      <c r="I144" s="133" t="s">
        <v>557</v>
      </c>
      <c r="J144" s="133" t="s">
        <v>557</v>
      </c>
    </row>
    <row r="145" spans="1:10" x14ac:dyDescent="0.35">
      <c r="A145" s="132" t="s">
        <v>640</v>
      </c>
      <c r="B145" s="133" t="s">
        <v>589</v>
      </c>
      <c r="C145" s="125" t="s">
        <v>625</v>
      </c>
      <c r="D145" s="125" t="s">
        <v>603</v>
      </c>
      <c r="E145" s="125" t="s">
        <v>557</v>
      </c>
      <c r="F145" s="125" t="s">
        <v>557</v>
      </c>
      <c r="G145" s="133" t="s">
        <v>589</v>
      </c>
      <c r="H145" s="133" t="s">
        <v>557</v>
      </c>
      <c r="I145" s="133" t="s">
        <v>557</v>
      </c>
      <c r="J145" s="133" t="s">
        <v>557</v>
      </c>
    </row>
    <row r="146" spans="1:10" x14ac:dyDescent="0.35">
      <c r="A146" s="132" t="s">
        <v>99</v>
      </c>
      <c r="B146" s="133" t="s">
        <v>559</v>
      </c>
      <c r="C146" s="125" t="s">
        <v>625</v>
      </c>
      <c r="D146" s="125" t="s">
        <v>643</v>
      </c>
      <c r="E146" s="125" t="s">
        <v>559</v>
      </c>
      <c r="F146" s="125" t="s">
        <v>559</v>
      </c>
      <c r="G146" s="133" t="s">
        <v>559</v>
      </c>
      <c r="H146" s="133" t="s">
        <v>559</v>
      </c>
      <c r="I146" s="133" t="s">
        <v>559</v>
      </c>
      <c r="J146" s="133" t="s">
        <v>557</v>
      </c>
    </row>
    <row r="147" spans="1:10" x14ac:dyDescent="0.35">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x14ac:dyDescent="0.35">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x14ac:dyDescent="0.35">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x14ac:dyDescent="0.35">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x14ac:dyDescent="0.35">
      <c r="A151" s="137" t="s">
        <v>650</v>
      </c>
      <c r="B151" s="125" t="s">
        <v>589</v>
      </c>
      <c r="C151" s="125" t="s">
        <v>625</v>
      </c>
      <c r="D151" s="125" t="s">
        <v>603</v>
      </c>
      <c r="E151" s="125" t="s">
        <v>557</v>
      </c>
      <c r="F151" s="125" t="s">
        <v>557</v>
      </c>
      <c r="G151" s="125" t="s">
        <v>589</v>
      </c>
      <c r="H151" s="125" t="s">
        <v>557</v>
      </c>
      <c r="I151" s="125" t="s">
        <v>557</v>
      </c>
      <c r="J151" s="125" t="s">
        <v>557</v>
      </c>
    </row>
    <row r="152" spans="1:10" x14ac:dyDescent="0.35">
      <c r="A152" s="137" t="s">
        <v>651</v>
      </c>
      <c r="B152" s="125" t="s">
        <v>589</v>
      </c>
      <c r="C152" s="125" t="s">
        <v>625</v>
      </c>
      <c r="D152" s="125" t="s">
        <v>603</v>
      </c>
      <c r="E152" s="125" t="s">
        <v>557</v>
      </c>
      <c r="F152" s="125" t="s">
        <v>557</v>
      </c>
      <c r="G152" s="125" t="s">
        <v>589</v>
      </c>
      <c r="H152" s="125" t="s">
        <v>557</v>
      </c>
      <c r="I152" s="125" t="s">
        <v>557</v>
      </c>
      <c r="J152" s="125" t="s">
        <v>557</v>
      </c>
    </row>
    <row r="153" spans="1:10" x14ac:dyDescent="0.35">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x14ac:dyDescent="0.35">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x14ac:dyDescent="0.35">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x14ac:dyDescent="0.35">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x14ac:dyDescent="0.35">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x14ac:dyDescent="0.35">
      <c r="A158" s="137" t="s">
        <v>650</v>
      </c>
      <c r="B158" s="133" t="s">
        <v>589</v>
      </c>
      <c r="C158" s="125" t="s">
        <v>625</v>
      </c>
      <c r="D158" s="125" t="s">
        <v>603</v>
      </c>
      <c r="E158" s="125" t="s">
        <v>557</v>
      </c>
      <c r="F158" s="125" t="s">
        <v>557</v>
      </c>
      <c r="G158" s="133" t="s">
        <v>589</v>
      </c>
      <c r="H158" s="133" t="s">
        <v>557</v>
      </c>
      <c r="I158" s="133" t="s">
        <v>557</v>
      </c>
      <c r="J158" s="133" t="s">
        <v>557</v>
      </c>
    </row>
    <row r="159" spans="1:10" x14ac:dyDescent="0.35">
      <c r="A159" s="137" t="s">
        <v>651</v>
      </c>
      <c r="B159" s="133" t="s">
        <v>589</v>
      </c>
      <c r="C159" s="125" t="s">
        <v>625</v>
      </c>
      <c r="D159" s="125" t="s">
        <v>603</v>
      </c>
      <c r="E159" s="125" t="s">
        <v>557</v>
      </c>
      <c r="F159" s="125" t="s">
        <v>557</v>
      </c>
      <c r="G159" s="133" t="s">
        <v>589</v>
      </c>
      <c r="H159" s="133" t="s">
        <v>557</v>
      </c>
      <c r="I159" s="133" t="s">
        <v>557</v>
      </c>
      <c r="J159" s="133" t="s">
        <v>557</v>
      </c>
    </row>
    <row r="160" spans="1:10" x14ac:dyDescent="0.35">
      <c r="A160" s="137" t="s">
        <v>652</v>
      </c>
      <c r="B160" s="133" t="s">
        <v>559</v>
      </c>
      <c r="C160" s="125" t="s">
        <v>625</v>
      </c>
      <c r="D160" s="125" t="s">
        <v>643</v>
      </c>
      <c r="E160" s="125" t="s">
        <v>559</v>
      </c>
      <c r="F160" s="125" t="s">
        <v>559</v>
      </c>
      <c r="G160" s="133" t="s">
        <v>559</v>
      </c>
      <c r="H160" s="133" t="s">
        <v>559</v>
      </c>
      <c r="I160" s="133" t="s">
        <v>559</v>
      </c>
      <c r="J160" s="133" t="s">
        <v>557</v>
      </c>
    </row>
    <row r="161" spans="1:10" x14ac:dyDescent="0.35">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x14ac:dyDescent="0.35">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x14ac:dyDescent="0.35">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x14ac:dyDescent="0.35">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x14ac:dyDescent="0.35">
      <c r="A165" s="137" t="s">
        <v>650</v>
      </c>
      <c r="B165" s="133" t="s">
        <v>589</v>
      </c>
      <c r="C165" s="125" t="s">
        <v>625</v>
      </c>
      <c r="D165" s="125" t="s">
        <v>603</v>
      </c>
      <c r="E165" s="125" t="s">
        <v>557</v>
      </c>
      <c r="F165" s="125" t="s">
        <v>557</v>
      </c>
      <c r="G165" s="133" t="s">
        <v>589</v>
      </c>
      <c r="H165" s="133" t="s">
        <v>557</v>
      </c>
      <c r="I165" s="133" t="s">
        <v>557</v>
      </c>
      <c r="J165" s="133" t="s">
        <v>557</v>
      </c>
    </row>
    <row r="166" spans="1:10" x14ac:dyDescent="0.35">
      <c r="A166" s="137" t="s">
        <v>651</v>
      </c>
      <c r="B166" s="133" t="s">
        <v>589</v>
      </c>
      <c r="C166" s="125" t="s">
        <v>625</v>
      </c>
      <c r="D166" s="125" t="s">
        <v>603</v>
      </c>
      <c r="E166" s="125" t="s">
        <v>557</v>
      </c>
      <c r="F166" s="125" t="s">
        <v>557</v>
      </c>
      <c r="G166" s="133" t="s">
        <v>589</v>
      </c>
      <c r="H166" s="133" t="s">
        <v>557</v>
      </c>
      <c r="I166" s="133" t="s">
        <v>557</v>
      </c>
      <c r="J166" s="133" t="s">
        <v>557</v>
      </c>
    </row>
    <row r="167" spans="1:10" x14ac:dyDescent="0.35">
      <c r="A167" s="137" t="s">
        <v>652</v>
      </c>
      <c r="B167" s="133" t="s">
        <v>559</v>
      </c>
      <c r="C167" s="125" t="s">
        <v>625</v>
      </c>
      <c r="D167" s="125" t="s">
        <v>643</v>
      </c>
      <c r="E167" s="125" t="s">
        <v>559</v>
      </c>
      <c r="F167" s="125" t="s">
        <v>559</v>
      </c>
      <c r="G167" s="133" t="s">
        <v>559</v>
      </c>
      <c r="H167" s="133" t="s">
        <v>559</v>
      </c>
      <c r="I167" s="133" t="s">
        <v>559</v>
      </c>
      <c r="J167" s="133" t="s">
        <v>557</v>
      </c>
    </row>
    <row r="168" spans="1:10" x14ac:dyDescent="0.35">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x14ac:dyDescent="0.35">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x14ac:dyDescent="0.35">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x14ac:dyDescent="0.35">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x14ac:dyDescent="0.35">
      <c r="A172" s="137" t="s">
        <v>650</v>
      </c>
      <c r="B172" s="133" t="s">
        <v>589</v>
      </c>
      <c r="C172" s="125" t="s">
        <v>625</v>
      </c>
      <c r="D172" s="125" t="s">
        <v>603</v>
      </c>
      <c r="E172" s="125" t="s">
        <v>557</v>
      </c>
      <c r="F172" s="125" t="s">
        <v>557</v>
      </c>
      <c r="G172" s="133" t="s">
        <v>589</v>
      </c>
      <c r="H172" s="133" t="s">
        <v>557</v>
      </c>
      <c r="I172" s="133" t="s">
        <v>557</v>
      </c>
      <c r="J172" s="133" t="s">
        <v>557</v>
      </c>
    </row>
    <row r="173" spans="1:10" x14ac:dyDescent="0.35">
      <c r="A173" s="137" t="s">
        <v>651</v>
      </c>
      <c r="B173" s="133" t="s">
        <v>589</v>
      </c>
      <c r="C173" s="125" t="s">
        <v>625</v>
      </c>
      <c r="D173" s="125" t="s">
        <v>603</v>
      </c>
      <c r="E173" s="125" t="s">
        <v>557</v>
      </c>
      <c r="F173" s="125" t="s">
        <v>557</v>
      </c>
      <c r="G173" s="133" t="s">
        <v>589</v>
      </c>
      <c r="H173" s="133" t="s">
        <v>557</v>
      </c>
      <c r="I173" s="133" t="s">
        <v>557</v>
      </c>
      <c r="J173" s="133" t="s">
        <v>557</v>
      </c>
    </row>
    <row r="174" spans="1:10" x14ac:dyDescent="0.35">
      <c r="A174" s="137" t="s">
        <v>652</v>
      </c>
      <c r="B174" s="133" t="s">
        <v>559</v>
      </c>
      <c r="C174" s="125" t="s">
        <v>625</v>
      </c>
      <c r="D174" s="125" t="s">
        <v>643</v>
      </c>
      <c r="E174" s="125" t="s">
        <v>559</v>
      </c>
      <c r="F174" s="125" t="s">
        <v>559</v>
      </c>
      <c r="G174" s="133" t="s">
        <v>559</v>
      </c>
      <c r="H174" s="133" t="s">
        <v>559</v>
      </c>
      <c r="I174" s="133" t="s">
        <v>559</v>
      </c>
      <c r="J174" s="133" t="s">
        <v>557</v>
      </c>
    </row>
    <row r="175" spans="1:10" x14ac:dyDescent="0.35">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x14ac:dyDescent="0.35">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x14ac:dyDescent="0.35">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x14ac:dyDescent="0.35">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x14ac:dyDescent="0.35">
      <c r="A179" s="137" t="s">
        <v>650</v>
      </c>
      <c r="B179" s="133" t="s">
        <v>589</v>
      </c>
      <c r="C179" s="125" t="s">
        <v>625</v>
      </c>
      <c r="D179" s="125" t="s">
        <v>603</v>
      </c>
      <c r="E179" s="125" t="s">
        <v>557</v>
      </c>
      <c r="F179" s="125" t="s">
        <v>557</v>
      </c>
      <c r="G179" s="133" t="s">
        <v>589</v>
      </c>
      <c r="H179" s="133" t="s">
        <v>557</v>
      </c>
      <c r="I179" s="133" t="s">
        <v>557</v>
      </c>
      <c r="J179" s="133" t="s">
        <v>557</v>
      </c>
    </row>
    <row r="180" spans="1:10" x14ac:dyDescent="0.35">
      <c r="A180" s="137" t="s">
        <v>651</v>
      </c>
      <c r="B180" s="133" t="s">
        <v>589</v>
      </c>
      <c r="C180" s="125" t="s">
        <v>625</v>
      </c>
      <c r="D180" s="125" t="s">
        <v>603</v>
      </c>
      <c r="E180" s="125" t="s">
        <v>557</v>
      </c>
      <c r="F180" s="125" t="s">
        <v>557</v>
      </c>
      <c r="G180" s="133" t="s">
        <v>589</v>
      </c>
      <c r="H180" s="133" t="s">
        <v>557</v>
      </c>
      <c r="I180" s="133" t="s">
        <v>557</v>
      </c>
      <c r="J180" s="133" t="s">
        <v>557</v>
      </c>
    </row>
    <row r="181" spans="1:10" x14ac:dyDescent="0.35">
      <c r="A181" s="137" t="s">
        <v>652</v>
      </c>
      <c r="B181" s="133" t="s">
        <v>559</v>
      </c>
      <c r="C181" s="125" t="s">
        <v>625</v>
      </c>
      <c r="D181" s="125" t="s">
        <v>643</v>
      </c>
      <c r="E181" s="125" t="s">
        <v>559</v>
      </c>
      <c r="F181" s="125" t="s">
        <v>559</v>
      </c>
      <c r="G181" s="133" t="s">
        <v>559</v>
      </c>
      <c r="H181" s="133" t="s">
        <v>559</v>
      </c>
      <c r="I181" s="133" t="s">
        <v>559</v>
      </c>
      <c r="J181" s="133" t="s">
        <v>557</v>
      </c>
    </row>
    <row r="182" spans="1:10" x14ac:dyDescent="0.35">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x14ac:dyDescent="0.35">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x14ac:dyDescent="0.35">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x14ac:dyDescent="0.35">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x14ac:dyDescent="0.35">
      <c r="A186" s="137" t="s">
        <v>650</v>
      </c>
      <c r="B186" s="133" t="s">
        <v>589</v>
      </c>
      <c r="C186" s="125" t="s">
        <v>625</v>
      </c>
      <c r="D186" s="125" t="s">
        <v>603</v>
      </c>
      <c r="E186" s="125" t="s">
        <v>557</v>
      </c>
      <c r="F186" s="125" t="s">
        <v>557</v>
      </c>
      <c r="G186" s="133" t="s">
        <v>589</v>
      </c>
      <c r="H186" s="133" t="s">
        <v>557</v>
      </c>
      <c r="I186" s="133" t="s">
        <v>557</v>
      </c>
      <c r="J186" s="133" t="s">
        <v>557</v>
      </c>
    </row>
    <row r="187" spans="1:10" x14ac:dyDescent="0.35">
      <c r="A187" s="137" t="s">
        <v>651</v>
      </c>
      <c r="B187" s="133" t="s">
        <v>589</v>
      </c>
      <c r="C187" s="125" t="s">
        <v>625</v>
      </c>
      <c r="D187" s="125" t="s">
        <v>603</v>
      </c>
      <c r="E187" s="125" t="s">
        <v>557</v>
      </c>
      <c r="F187" s="125" t="s">
        <v>557</v>
      </c>
      <c r="G187" s="133" t="s">
        <v>589</v>
      </c>
      <c r="H187" s="133" t="s">
        <v>557</v>
      </c>
      <c r="I187" s="133" t="s">
        <v>557</v>
      </c>
      <c r="J187" s="133" t="s">
        <v>557</v>
      </c>
    </row>
    <row r="188" spans="1:10" x14ac:dyDescent="0.35">
      <c r="A188" s="137" t="s">
        <v>652</v>
      </c>
      <c r="B188" s="133" t="s">
        <v>559</v>
      </c>
      <c r="C188" s="125" t="s">
        <v>625</v>
      </c>
      <c r="D188" s="125" t="s">
        <v>643</v>
      </c>
      <c r="E188" s="125" t="s">
        <v>559</v>
      </c>
      <c r="F188" s="125" t="s">
        <v>559</v>
      </c>
      <c r="G188" s="133" t="s">
        <v>559</v>
      </c>
      <c r="H188" s="133" t="s">
        <v>559</v>
      </c>
      <c r="I188" s="133" t="s">
        <v>559</v>
      </c>
      <c r="J188" s="133" t="s">
        <v>557</v>
      </c>
    </row>
    <row r="189" spans="1:10" x14ac:dyDescent="0.35">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x14ac:dyDescent="0.35">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x14ac:dyDescent="0.35">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x14ac:dyDescent="0.35">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x14ac:dyDescent="0.35">
      <c r="A193" s="137" t="s">
        <v>650</v>
      </c>
      <c r="B193" s="133" t="s">
        <v>589</v>
      </c>
      <c r="C193" s="125" t="s">
        <v>625</v>
      </c>
      <c r="D193" s="125" t="s">
        <v>603</v>
      </c>
      <c r="E193" s="125" t="s">
        <v>557</v>
      </c>
      <c r="F193" s="125" t="s">
        <v>557</v>
      </c>
      <c r="G193" s="133" t="s">
        <v>589</v>
      </c>
      <c r="H193" s="133" t="s">
        <v>557</v>
      </c>
      <c r="I193" s="133" t="s">
        <v>557</v>
      </c>
      <c r="J193" s="133" t="s">
        <v>557</v>
      </c>
    </row>
    <row r="194" spans="1:10" x14ac:dyDescent="0.35">
      <c r="A194" s="139" t="s">
        <v>651</v>
      </c>
      <c r="B194" s="133" t="s">
        <v>589</v>
      </c>
      <c r="C194" s="125" t="s">
        <v>625</v>
      </c>
      <c r="D194" s="125" t="s">
        <v>603</v>
      </c>
      <c r="E194" s="125" t="s">
        <v>557</v>
      </c>
      <c r="F194" s="125" t="s">
        <v>557</v>
      </c>
      <c r="G194" s="133" t="s">
        <v>589</v>
      </c>
      <c r="H194" s="133" t="s">
        <v>557</v>
      </c>
      <c r="I194" s="133" t="s">
        <v>557</v>
      </c>
      <c r="J194" s="133" t="s">
        <v>557</v>
      </c>
    </row>
    <row r="195" spans="1:10" x14ac:dyDescent="0.35">
      <c r="A195" s="137" t="s">
        <v>652</v>
      </c>
      <c r="B195" s="133" t="s">
        <v>559</v>
      </c>
      <c r="C195" s="125" t="s">
        <v>625</v>
      </c>
      <c r="D195" s="125" t="s">
        <v>643</v>
      </c>
      <c r="E195" s="125" t="s">
        <v>559</v>
      </c>
      <c r="F195" s="125" t="s">
        <v>559</v>
      </c>
      <c r="G195" s="133" t="s">
        <v>559</v>
      </c>
      <c r="H195" s="133" t="s">
        <v>559</v>
      </c>
      <c r="I195" s="133" t="s">
        <v>559</v>
      </c>
      <c r="J195" s="133" t="s">
        <v>557</v>
      </c>
    </row>
    <row r="196" spans="1:10" x14ac:dyDescent="0.35">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x14ac:dyDescent="0.35">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x14ac:dyDescent="0.35">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x14ac:dyDescent="0.35">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x14ac:dyDescent="0.35">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x14ac:dyDescent="0.35">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x14ac:dyDescent="0.35">
      <c r="A202" s="140" t="s">
        <v>639</v>
      </c>
      <c r="B202" s="133" t="s">
        <v>589</v>
      </c>
      <c r="C202" s="125" t="s">
        <v>625</v>
      </c>
      <c r="D202" s="125" t="s">
        <v>603</v>
      </c>
      <c r="E202" s="125" t="s">
        <v>557</v>
      </c>
      <c r="F202" s="125" t="s">
        <v>557</v>
      </c>
      <c r="G202" s="133" t="s">
        <v>589</v>
      </c>
      <c r="H202" s="133" t="s">
        <v>557</v>
      </c>
      <c r="I202" s="133" t="s">
        <v>557</v>
      </c>
      <c r="J202" s="133" t="s">
        <v>557</v>
      </c>
    </row>
    <row r="203" spans="1:10" x14ac:dyDescent="0.35">
      <c r="A203" s="140" t="s">
        <v>640</v>
      </c>
      <c r="B203" s="133" t="s">
        <v>589</v>
      </c>
      <c r="C203" s="125" t="s">
        <v>625</v>
      </c>
      <c r="D203" s="125" t="s">
        <v>603</v>
      </c>
      <c r="E203" s="125" t="s">
        <v>557</v>
      </c>
      <c r="F203" s="125" t="s">
        <v>557</v>
      </c>
      <c r="G203" s="133" t="s">
        <v>589</v>
      </c>
      <c r="H203" s="133" t="s">
        <v>557</v>
      </c>
      <c r="I203" s="133" t="s">
        <v>557</v>
      </c>
      <c r="J203" s="133" t="s">
        <v>557</v>
      </c>
    </row>
    <row r="204" spans="1:10" x14ac:dyDescent="0.35">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x14ac:dyDescent="0.35">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x14ac:dyDescent="0.35">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x14ac:dyDescent="0.35">
      <c r="A207" s="127" t="s">
        <v>627</v>
      </c>
      <c r="B207" s="125" t="s">
        <v>589</v>
      </c>
      <c r="C207" s="125" t="s">
        <v>625</v>
      </c>
      <c r="D207" s="125" t="s">
        <v>589</v>
      </c>
      <c r="E207" s="125" t="s">
        <v>589</v>
      </c>
      <c r="F207" s="125" t="s">
        <v>589</v>
      </c>
      <c r="G207" s="125" t="s">
        <v>589</v>
      </c>
      <c r="H207" s="125" t="s">
        <v>589</v>
      </c>
      <c r="I207" s="125" t="s">
        <v>589</v>
      </c>
    </row>
    <row r="208" spans="1:10" x14ac:dyDescent="0.35">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x14ac:dyDescent="0.35">
      <c r="A209" s="127" t="s">
        <v>629</v>
      </c>
      <c r="B209" s="125" t="s">
        <v>647</v>
      </c>
      <c r="C209" s="125" t="s">
        <v>625</v>
      </c>
      <c r="D209" s="125" t="s">
        <v>647</v>
      </c>
      <c r="E209" s="125" t="s">
        <v>657</v>
      </c>
      <c r="F209" s="125" t="s">
        <v>657</v>
      </c>
      <c r="G209" s="125" t="s">
        <v>647</v>
      </c>
      <c r="H209" s="125" t="s">
        <v>657</v>
      </c>
      <c r="I209" s="125" t="s">
        <v>657</v>
      </c>
    </row>
    <row r="210" spans="1:9" x14ac:dyDescent="0.35">
      <c r="A210" s="127" t="s">
        <v>632</v>
      </c>
      <c r="B210" s="125" t="s">
        <v>647</v>
      </c>
      <c r="C210" s="125" t="s">
        <v>625</v>
      </c>
      <c r="D210" s="125" t="s">
        <v>647</v>
      </c>
      <c r="E210" s="125" t="s">
        <v>647</v>
      </c>
      <c r="F210" s="125" t="s">
        <v>647</v>
      </c>
      <c r="G210" s="125" t="s">
        <v>647</v>
      </c>
      <c r="H210" s="125">
        <v>8.7547292278300007E-3</v>
      </c>
      <c r="I210" s="125">
        <v>9.8360250666199994E-3</v>
      </c>
    </row>
    <row r="211" spans="1:9" x14ac:dyDescent="0.35">
      <c r="A211" s="142" t="s">
        <v>658</v>
      </c>
      <c r="B211" s="125">
        <v>2520593.7655260009</v>
      </c>
      <c r="C211" s="125" t="s">
        <v>625</v>
      </c>
      <c r="D211" s="126" t="s">
        <v>212</v>
      </c>
      <c r="E211" s="126" t="s">
        <v>212</v>
      </c>
      <c r="F211" s="126" t="s">
        <v>212</v>
      </c>
      <c r="G211" s="125">
        <v>171223.03700227189</v>
      </c>
      <c r="H211" s="125">
        <v>2.0771880881664</v>
      </c>
      <c r="I211" s="125">
        <v>5.2994341437007098</v>
      </c>
    </row>
    <row r="212" spans="1:9" x14ac:dyDescent="0.35">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x14ac:dyDescent="0.35">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x14ac:dyDescent="0.35">
      <c r="A214" s="127" t="s">
        <v>99</v>
      </c>
      <c r="B214" s="133" t="s">
        <v>589</v>
      </c>
      <c r="C214" s="125" t="s">
        <v>625</v>
      </c>
      <c r="D214" s="125" t="s">
        <v>589</v>
      </c>
      <c r="E214" s="125" t="s">
        <v>589</v>
      </c>
      <c r="F214" s="125" t="s">
        <v>589</v>
      </c>
      <c r="G214" s="133" t="s">
        <v>589</v>
      </c>
      <c r="H214" s="133" t="s">
        <v>589</v>
      </c>
      <c r="I214" s="133" t="s">
        <v>589</v>
      </c>
    </row>
    <row r="215" spans="1:9" x14ac:dyDescent="0.35">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x14ac:dyDescent="0.35">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x14ac:dyDescent="0.35">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x14ac:dyDescent="0.35">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x14ac:dyDescent="0.35">
      <c r="A219" s="127" t="s">
        <v>665</v>
      </c>
      <c r="B219" s="125" t="s">
        <v>647</v>
      </c>
      <c r="C219" s="125" t="s">
        <v>625</v>
      </c>
      <c r="D219" s="126" t="s">
        <v>212</v>
      </c>
      <c r="E219" s="126" t="s">
        <v>212</v>
      </c>
      <c r="F219" s="126" t="s">
        <v>212</v>
      </c>
      <c r="G219" s="125" t="s">
        <v>647</v>
      </c>
      <c r="H219" s="125">
        <v>0.12243266904415</v>
      </c>
      <c r="I219" s="125">
        <v>1.089437588365E-2</v>
      </c>
    </row>
    <row r="220" spans="1:9" x14ac:dyDescent="0.35">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x14ac:dyDescent="0.35">
      <c r="A221" s="127" t="s">
        <v>632</v>
      </c>
      <c r="B221" s="125" t="s">
        <v>559</v>
      </c>
      <c r="C221" s="125" t="s">
        <v>625</v>
      </c>
      <c r="D221" s="125" t="s">
        <v>559</v>
      </c>
      <c r="E221" s="125" t="s">
        <v>559</v>
      </c>
      <c r="F221" s="125" t="s">
        <v>559</v>
      </c>
      <c r="G221" s="125" t="s">
        <v>559</v>
      </c>
      <c r="H221" s="125">
        <v>8.7547292278300007E-3</v>
      </c>
      <c r="I221" s="125">
        <v>9.8360250666199994E-3</v>
      </c>
    </row>
    <row r="222" spans="1:9" x14ac:dyDescent="0.35">
      <c r="A222" s="127" t="s">
        <v>666</v>
      </c>
      <c r="B222" s="125" t="s">
        <v>647</v>
      </c>
      <c r="C222" s="125" t="s">
        <v>625</v>
      </c>
      <c r="D222" s="126" t="s">
        <v>212</v>
      </c>
      <c r="E222" s="126" t="s">
        <v>212</v>
      </c>
      <c r="F222" s="126" t="s">
        <v>212</v>
      </c>
      <c r="G222" s="125" t="s">
        <v>647</v>
      </c>
      <c r="H222" s="125" t="s">
        <v>647</v>
      </c>
      <c r="I222" s="125" t="s">
        <v>647</v>
      </c>
    </row>
    <row r="223" spans="1:9" x14ac:dyDescent="0.35">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x14ac:dyDescent="0.35">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x14ac:dyDescent="0.35">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x14ac:dyDescent="0.35">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x14ac:dyDescent="0.35">
      <c r="A227" s="127" t="s">
        <v>665</v>
      </c>
      <c r="B227" s="125" t="s">
        <v>559</v>
      </c>
      <c r="C227" s="125" t="s">
        <v>625</v>
      </c>
      <c r="D227" s="126" t="s">
        <v>212</v>
      </c>
      <c r="E227" s="126" t="s">
        <v>212</v>
      </c>
      <c r="F227" s="126" t="s">
        <v>212</v>
      </c>
      <c r="G227" s="125" t="s">
        <v>559</v>
      </c>
      <c r="H227" s="125" t="s">
        <v>589</v>
      </c>
      <c r="I227" s="125" t="s">
        <v>589</v>
      </c>
    </row>
    <row r="228" spans="1:9" x14ac:dyDescent="0.35">
      <c r="A228" s="140" t="s">
        <v>668</v>
      </c>
      <c r="B228" s="133" t="s">
        <v>559</v>
      </c>
      <c r="C228" s="125" t="s">
        <v>625</v>
      </c>
      <c r="D228" s="125" t="s">
        <v>559</v>
      </c>
      <c r="E228" s="125" t="s">
        <v>589</v>
      </c>
      <c r="F228" s="125" t="s">
        <v>589</v>
      </c>
      <c r="G228" s="133" t="s">
        <v>559</v>
      </c>
      <c r="H228" s="133" t="s">
        <v>589</v>
      </c>
      <c r="I228" s="133" t="s">
        <v>589</v>
      </c>
    </row>
    <row r="229" spans="1:9" x14ac:dyDescent="0.35">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x14ac:dyDescent="0.35">
      <c r="A230" s="127" t="s">
        <v>632</v>
      </c>
      <c r="B230" s="133" t="s">
        <v>559</v>
      </c>
      <c r="C230" s="125" t="s">
        <v>625</v>
      </c>
      <c r="D230" s="125" t="s">
        <v>559</v>
      </c>
      <c r="E230" s="125" t="s">
        <v>559</v>
      </c>
      <c r="F230" s="125" t="s">
        <v>559</v>
      </c>
      <c r="G230" s="133" t="s">
        <v>559</v>
      </c>
      <c r="H230" s="133">
        <v>2.8289476595500002E-3</v>
      </c>
      <c r="I230" s="133">
        <v>3.4219622428600001E-3</v>
      </c>
    </row>
    <row r="231" spans="1:9" x14ac:dyDescent="0.35">
      <c r="A231" s="127" t="s">
        <v>666</v>
      </c>
      <c r="B231" s="125" t="s">
        <v>559</v>
      </c>
      <c r="C231" s="125" t="s">
        <v>625</v>
      </c>
      <c r="D231" s="126" t="s">
        <v>212</v>
      </c>
      <c r="E231" s="126" t="s">
        <v>212</v>
      </c>
      <c r="F231" s="126" t="s">
        <v>212</v>
      </c>
      <c r="G231" s="125" t="s">
        <v>559</v>
      </c>
      <c r="H231" s="125" t="s">
        <v>559</v>
      </c>
      <c r="I231" s="125" t="s">
        <v>559</v>
      </c>
    </row>
    <row r="232" spans="1:9" x14ac:dyDescent="0.35">
      <c r="A232" s="140" t="s">
        <v>94</v>
      </c>
      <c r="B232" s="133" t="s">
        <v>559</v>
      </c>
      <c r="C232" s="125" t="s">
        <v>625</v>
      </c>
      <c r="D232" s="125" t="s">
        <v>559</v>
      </c>
      <c r="E232" s="125" t="s">
        <v>559</v>
      </c>
      <c r="F232" s="125" t="s">
        <v>559</v>
      </c>
      <c r="G232" s="133" t="s">
        <v>559</v>
      </c>
      <c r="H232" s="133" t="s">
        <v>559</v>
      </c>
      <c r="I232" s="133" t="s">
        <v>559</v>
      </c>
    </row>
    <row r="233" spans="1:9" x14ac:dyDescent="0.35">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x14ac:dyDescent="0.35">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x14ac:dyDescent="0.35">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x14ac:dyDescent="0.35">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x14ac:dyDescent="0.35">
      <c r="A237" s="127" t="s">
        <v>665</v>
      </c>
      <c r="B237" s="125" t="s">
        <v>559</v>
      </c>
      <c r="C237" s="125" t="s">
        <v>625</v>
      </c>
      <c r="D237" s="126" t="s">
        <v>212</v>
      </c>
      <c r="E237" s="126" t="s">
        <v>212</v>
      </c>
      <c r="F237" s="126" t="s">
        <v>212</v>
      </c>
      <c r="G237" s="125" t="s">
        <v>559</v>
      </c>
      <c r="H237" s="125">
        <v>1.9841982235E-4</v>
      </c>
      <c r="I237" s="125">
        <v>1.347417368E-5</v>
      </c>
    </row>
    <row r="238" spans="1:9" x14ac:dyDescent="0.35">
      <c r="A238" s="140" t="s">
        <v>668</v>
      </c>
      <c r="B238" s="133" t="s">
        <v>559</v>
      </c>
      <c r="C238" s="125" t="s">
        <v>625</v>
      </c>
      <c r="D238" s="125" t="s">
        <v>559</v>
      </c>
      <c r="E238" s="125" t="s">
        <v>559</v>
      </c>
      <c r="F238" s="125" t="s">
        <v>559</v>
      </c>
      <c r="G238" s="133" t="s">
        <v>559</v>
      </c>
      <c r="H238" s="133">
        <v>1.9841982235E-4</v>
      </c>
      <c r="I238" s="133">
        <v>1.347417368E-5</v>
      </c>
    </row>
    <row r="239" spans="1:9" x14ac:dyDescent="0.35">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x14ac:dyDescent="0.35">
      <c r="A240" s="127" t="s">
        <v>632</v>
      </c>
      <c r="B240" s="133" t="s">
        <v>559</v>
      </c>
      <c r="C240" s="125" t="s">
        <v>625</v>
      </c>
      <c r="D240" s="125" t="s">
        <v>559</v>
      </c>
      <c r="E240" s="125" t="s">
        <v>559</v>
      </c>
      <c r="F240" s="125" t="s">
        <v>559</v>
      </c>
      <c r="G240" s="133" t="s">
        <v>559</v>
      </c>
      <c r="H240" s="133">
        <v>3.09431860859E-3</v>
      </c>
      <c r="I240" s="133">
        <v>3.76388743905E-3</v>
      </c>
    </row>
    <row r="241" spans="1:9" x14ac:dyDescent="0.35">
      <c r="A241" s="127" t="s">
        <v>666</v>
      </c>
      <c r="B241" s="125" t="s">
        <v>589</v>
      </c>
      <c r="C241" s="125" t="s">
        <v>625</v>
      </c>
      <c r="D241" s="126" t="s">
        <v>212</v>
      </c>
      <c r="E241" s="126" t="s">
        <v>212</v>
      </c>
      <c r="F241" s="126" t="s">
        <v>212</v>
      </c>
      <c r="G241" s="125" t="s">
        <v>589</v>
      </c>
      <c r="H241" s="125" t="s">
        <v>589</v>
      </c>
      <c r="I241" s="125" t="s">
        <v>589</v>
      </c>
    </row>
    <row r="242" spans="1:9" x14ac:dyDescent="0.35">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x14ac:dyDescent="0.35">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x14ac:dyDescent="0.35">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x14ac:dyDescent="0.35">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x14ac:dyDescent="0.35">
      <c r="A246" s="127" t="s">
        <v>671</v>
      </c>
      <c r="B246" s="125" t="s">
        <v>559</v>
      </c>
      <c r="C246" s="125" t="s">
        <v>625</v>
      </c>
      <c r="D246" s="126" t="s">
        <v>212</v>
      </c>
      <c r="E246" s="126" t="s">
        <v>212</v>
      </c>
      <c r="F246" s="126" t="s">
        <v>212</v>
      </c>
      <c r="G246" s="125" t="s">
        <v>559</v>
      </c>
      <c r="H246" s="125">
        <v>0.1222342492218</v>
      </c>
      <c r="I246" s="125">
        <v>1.088090170997E-2</v>
      </c>
    </row>
    <row r="247" spans="1:9" x14ac:dyDescent="0.35">
      <c r="A247" s="140" t="s">
        <v>668</v>
      </c>
      <c r="B247" s="133" t="s">
        <v>559</v>
      </c>
      <c r="C247" s="125" t="s">
        <v>625</v>
      </c>
      <c r="D247" s="125" t="s">
        <v>559</v>
      </c>
      <c r="E247" s="125" t="s">
        <v>559</v>
      </c>
      <c r="F247" s="125" t="s">
        <v>559</v>
      </c>
      <c r="G247" s="133" t="s">
        <v>559</v>
      </c>
      <c r="H247" s="133">
        <v>0.1222342492218</v>
      </c>
      <c r="I247" s="133">
        <v>1.088090170997E-2</v>
      </c>
    </row>
    <row r="248" spans="1:9" x14ac:dyDescent="0.35">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x14ac:dyDescent="0.35">
      <c r="A249" s="127" t="s">
        <v>632</v>
      </c>
      <c r="B249" s="133" t="s">
        <v>559</v>
      </c>
      <c r="C249" s="125" t="s">
        <v>625</v>
      </c>
      <c r="D249" s="125" t="s">
        <v>559</v>
      </c>
      <c r="E249" s="125" t="s">
        <v>559</v>
      </c>
      <c r="F249" s="125" t="s">
        <v>559</v>
      </c>
      <c r="G249" s="133" t="s">
        <v>559</v>
      </c>
      <c r="H249" s="133">
        <v>2.8314629596900001E-3</v>
      </c>
      <c r="I249" s="133">
        <v>2.6501753847099998E-3</v>
      </c>
    </row>
    <row r="250" spans="1:9" x14ac:dyDescent="0.35">
      <c r="A250" s="127" t="s">
        <v>666</v>
      </c>
      <c r="B250" s="125" t="s">
        <v>589</v>
      </c>
      <c r="C250" s="125" t="s">
        <v>625</v>
      </c>
      <c r="D250" s="126" t="s">
        <v>212</v>
      </c>
      <c r="E250" s="126" t="s">
        <v>212</v>
      </c>
      <c r="F250" s="126" t="s">
        <v>212</v>
      </c>
      <c r="G250" s="125" t="s">
        <v>589</v>
      </c>
      <c r="H250" s="125" t="s">
        <v>589</v>
      </c>
      <c r="I250" s="125" t="s">
        <v>589</v>
      </c>
    </row>
    <row r="251" spans="1:9" x14ac:dyDescent="0.35">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x14ac:dyDescent="0.35">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x14ac:dyDescent="0.35">
      <c r="A253" s="127" t="s">
        <v>663</v>
      </c>
      <c r="B253" s="133" t="s">
        <v>589</v>
      </c>
      <c r="C253" s="125" t="s">
        <v>625</v>
      </c>
      <c r="D253" s="125" t="s">
        <v>589</v>
      </c>
      <c r="E253" s="125" t="s">
        <v>589</v>
      </c>
      <c r="F253" s="125" t="s">
        <v>589</v>
      </c>
      <c r="G253" s="133" t="s">
        <v>589</v>
      </c>
      <c r="H253" s="133" t="s">
        <v>589</v>
      </c>
      <c r="I253" s="133" t="s">
        <v>589</v>
      </c>
    </row>
    <row r="254" spans="1:9" x14ac:dyDescent="0.35">
      <c r="A254" s="127" t="s">
        <v>664</v>
      </c>
      <c r="B254" s="133" t="s">
        <v>589</v>
      </c>
      <c r="C254" s="125" t="s">
        <v>625</v>
      </c>
      <c r="D254" s="125" t="s">
        <v>589</v>
      </c>
      <c r="E254" s="125" t="s">
        <v>589</v>
      </c>
      <c r="F254" s="125" t="s">
        <v>589</v>
      </c>
      <c r="G254" s="133" t="s">
        <v>589</v>
      </c>
      <c r="H254" s="133" t="s">
        <v>589</v>
      </c>
      <c r="I254" s="133" t="s">
        <v>589</v>
      </c>
    </row>
    <row r="255" spans="1:9" x14ac:dyDescent="0.35">
      <c r="A255" s="127" t="s">
        <v>665</v>
      </c>
      <c r="B255" s="125" t="s">
        <v>589</v>
      </c>
      <c r="C255" s="125" t="s">
        <v>625</v>
      </c>
      <c r="D255" s="126" t="s">
        <v>212</v>
      </c>
      <c r="E255" s="126" t="s">
        <v>212</v>
      </c>
      <c r="F255" s="126" t="s">
        <v>212</v>
      </c>
      <c r="G255" s="125" t="s">
        <v>589</v>
      </c>
      <c r="H255" s="125" t="s">
        <v>589</v>
      </c>
      <c r="I255" s="125" t="s">
        <v>589</v>
      </c>
    </row>
    <row r="256" spans="1:9" x14ac:dyDescent="0.35">
      <c r="A256" s="127" t="s">
        <v>628</v>
      </c>
      <c r="B256" s="133" t="s">
        <v>589</v>
      </c>
      <c r="C256" s="125" t="s">
        <v>625</v>
      </c>
      <c r="D256" s="125" t="s">
        <v>589</v>
      </c>
      <c r="E256" s="125" t="s">
        <v>589</v>
      </c>
      <c r="F256" s="125" t="s">
        <v>589</v>
      </c>
      <c r="G256" s="133" t="s">
        <v>589</v>
      </c>
      <c r="H256" s="133" t="s">
        <v>589</v>
      </c>
      <c r="I256" s="133" t="s">
        <v>589</v>
      </c>
    </row>
    <row r="257" spans="1:9" x14ac:dyDescent="0.35">
      <c r="A257" s="127" t="s">
        <v>632</v>
      </c>
      <c r="B257" s="133" t="s">
        <v>559</v>
      </c>
      <c r="C257" s="125" t="s">
        <v>625</v>
      </c>
      <c r="D257" s="125" t="s">
        <v>559</v>
      </c>
      <c r="E257" s="125" t="s">
        <v>586</v>
      </c>
      <c r="F257" s="125" t="s">
        <v>586</v>
      </c>
      <c r="G257" s="133" t="s">
        <v>559</v>
      </c>
      <c r="H257" s="133" t="s">
        <v>586</v>
      </c>
      <c r="I257" s="133" t="s">
        <v>586</v>
      </c>
    </row>
    <row r="258" spans="1:9" x14ac:dyDescent="0.35">
      <c r="A258" s="127" t="s">
        <v>666</v>
      </c>
      <c r="B258" s="125" t="s">
        <v>589</v>
      </c>
      <c r="C258" s="125" t="s">
        <v>625</v>
      </c>
      <c r="D258" s="126" t="s">
        <v>212</v>
      </c>
      <c r="E258" s="126" t="s">
        <v>212</v>
      </c>
      <c r="F258" s="126" t="s">
        <v>212</v>
      </c>
      <c r="G258" s="125" t="s">
        <v>589</v>
      </c>
      <c r="H258" s="125" t="s">
        <v>589</v>
      </c>
      <c r="I258" s="125" t="s">
        <v>589</v>
      </c>
    </row>
    <row r="259" spans="1:9" x14ac:dyDescent="0.35">
      <c r="A259" s="144" t="s">
        <v>673</v>
      </c>
      <c r="B259" s="125" t="s">
        <v>559</v>
      </c>
      <c r="C259" s="125" t="s">
        <v>625</v>
      </c>
      <c r="D259" s="126" t="s">
        <v>212</v>
      </c>
      <c r="E259" s="126" t="s">
        <v>212</v>
      </c>
      <c r="F259" s="126" t="s">
        <v>212</v>
      </c>
      <c r="G259" s="125" t="s">
        <v>559</v>
      </c>
      <c r="H259" s="125" t="s">
        <v>559</v>
      </c>
      <c r="I259" s="125" t="s">
        <v>559</v>
      </c>
    </row>
    <row r="260" spans="1:9" x14ac:dyDescent="0.35">
      <c r="A260" s="132" t="s">
        <v>674</v>
      </c>
      <c r="B260" s="125" t="s">
        <v>559</v>
      </c>
      <c r="C260" s="125" t="s">
        <v>625</v>
      </c>
      <c r="D260" s="126" t="s">
        <v>212</v>
      </c>
      <c r="E260" s="126" t="s">
        <v>212</v>
      </c>
      <c r="F260" s="126" t="s">
        <v>212</v>
      </c>
      <c r="G260" s="125" t="s">
        <v>559</v>
      </c>
      <c r="H260" s="125" t="s">
        <v>559</v>
      </c>
      <c r="I260" s="125" t="s">
        <v>559</v>
      </c>
    </row>
    <row r="261" spans="1:9" x14ac:dyDescent="0.35">
      <c r="A261" s="140" t="s">
        <v>662</v>
      </c>
      <c r="B261" s="133" t="s">
        <v>559</v>
      </c>
      <c r="C261" s="125" t="s">
        <v>625</v>
      </c>
      <c r="D261" s="125" t="s">
        <v>559</v>
      </c>
      <c r="E261" s="125" t="s">
        <v>559</v>
      </c>
      <c r="F261" s="125" t="s">
        <v>559</v>
      </c>
      <c r="G261" s="133" t="s">
        <v>559</v>
      </c>
      <c r="H261" s="133" t="s">
        <v>559</v>
      </c>
      <c r="I261" s="133" t="s">
        <v>559</v>
      </c>
    </row>
    <row r="262" spans="1:9" x14ac:dyDescent="0.35">
      <c r="A262" s="140" t="s">
        <v>675</v>
      </c>
      <c r="B262" s="133" t="s">
        <v>559</v>
      </c>
      <c r="C262" s="125" t="s">
        <v>625</v>
      </c>
      <c r="D262" s="125" t="s">
        <v>559</v>
      </c>
      <c r="E262" s="125" t="s">
        <v>559</v>
      </c>
      <c r="F262" s="125" t="s">
        <v>559</v>
      </c>
      <c r="G262" s="133" t="s">
        <v>559</v>
      </c>
      <c r="H262" s="133" t="s">
        <v>559</v>
      </c>
      <c r="I262" s="133" t="s">
        <v>559</v>
      </c>
    </row>
    <row r="263" spans="1:9" x14ac:dyDescent="0.35">
      <c r="A263" s="140" t="s">
        <v>676</v>
      </c>
      <c r="B263" s="133" t="s">
        <v>559</v>
      </c>
      <c r="C263" s="125" t="s">
        <v>625</v>
      </c>
      <c r="D263" s="125" t="s">
        <v>559</v>
      </c>
      <c r="E263" s="125" t="s">
        <v>559</v>
      </c>
      <c r="F263" s="125" t="s">
        <v>559</v>
      </c>
      <c r="G263" s="133" t="s">
        <v>559</v>
      </c>
      <c r="H263" s="133" t="s">
        <v>559</v>
      </c>
      <c r="I263" s="133" t="s">
        <v>559</v>
      </c>
    </row>
    <row r="264" spans="1:9" x14ac:dyDescent="0.35">
      <c r="A264" s="140" t="s">
        <v>677</v>
      </c>
      <c r="B264" s="125" t="s">
        <v>559</v>
      </c>
      <c r="C264" s="125" t="s">
        <v>557</v>
      </c>
      <c r="D264" s="126" t="s">
        <v>212</v>
      </c>
      <c r="E264" s="126" t="s">
        <v>212</v>
      </c>
      <c r="F264" s="126" t="s">
        <v>212</v>
      </c>
      <c r="G264" s="125" t="s">
        <v>559</v>
      </c>
      <c r="H264" s="125" t="s">
        <v>559</v>
      </c>
      <c r="I264" s="125" t="s">
        <v>559</v>
      </c>
    </row>
    <row r="265" spans="1:9" x14ac:dyDescent="0.35">
      <c r="A265" s="140" t="s">
        <v>638</v>
      </c>
      <c r="B265" s="133" t="s">
        <v>559</v>
      </c>
      <c r="C265" s="125" t="s">
        <v>625</v>
      </c>
      <c r="D265" s="125" t="s">
        <v>559</v>
      </c>
      <c r="E265" s="125" t="s">
        <v>559</v>
      </c>
      <c r="F265" s="125" t="s">
        <v>559</v>
      </c>
      <c r="G265" s="133" t="s">
        <v>559</v>
      </c>
      <c r="H265" s="133" t="s">
        <v>559</v>
      </c>
      <c r="I265" s="133" t="s">
        <v>559</v>
      </c>
    </row>
    <row r="266" spans="1:9" x14ac:dyDescent="0.35">
      <c r="A266" s="140" t="s">
        <v>99</v>
      </c>
      <c r="B266" s="133" t="s">
        <v>559</v>
      </c>
      <c r="C266" s="125" t="s">
        <v>625</v>
      </c>
      <c r="D266" s="125" t="s">
        <v>559</v>
      </c>
      <c r="E266" s="125" t="s">
        <v>559</v>
      </c>
      <c r="F266" s="125" t="s">
        <v>559</v>
      </c>
      <c r="G266" s="133" t="s">
        <v>559</v>
      </c>
      <c r="H266" s="133" t="s">
        <v>559</v>
      </c>
      <c r="I266" s="133" t="s">
        <v>559</v>
      </c>
    </row>
    <row r="267" spans="1:9" x14ac:dyDescent="0.35">
      <c r="A267" s="140" t="s">
        <v>678</v>
      </c>
      <c r="B267" s="125" t="s">
        <v>559</v>
      </c>
      <c r="C267" s="125" t="s">
        <v>557</v>
      </c>
      <c r="D267" s="126" t="s">
        <v>212</v>
      </c>
      <c r="E267" s="126" t="s">
        <v>212</v>
      </c>
      <c r="F267" s="126" t="s">
        <v>212</v>
      </c>
      <c r="G267" s="125" t="s">
        <v>559</v>
      </c>
      <c r="H267" s="125" t="s">
        <v>559</v>
      </c>
      <c r="I267" s="125" t="s">
        <v>559</v>
      </c>
    </row>
    <row r="268" spans="1:9" x14ac:dyDescent="0.35">
      <c r="A268" s="142" t="s">
        <v>571</v>
      </c>
      <c r="B268" s="125">
        <v>649778.69681183586</v>
      </c>
      <c r="C268" s="125" t="s">
        <v>625</v>
      </c>
      <c r="D268" s="126" t="s">
        <v>212</v>
      </c>
      <c r="E268" s="126" t="s">
        <v>212</v>
      </c>
      <c r="F268" s="126" t="s">
        <v>212</v>
      </c>
      <c r="G268" s="125">
        <v>45547.793861224309</v>
      </c>
      <c r="H268" s="125">
        <v>3.5201759225</v>
      </c>
      <c r="I268" s="125">
        <v>1.1264562951999999</v>
      </c>
    </row>
    <row r="269" spans="1:9" x14ac:dyDescent="0.35">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x14ac:dyDescent="0.35">
      <c r="A270" s="127" t="s">
        <v>627</v>
      </c>
      <c r="B270" s="133" t="s">
        <v>589</v>
      </c>
      <c r="C270" s="125" t="s">
        <v>625</v>
      </c>
      <c r="D270" s="125" t="s">
        <v>589</v>
      </c>
      <c r="E270" s="125" t="s">
        <v>589</v>
      </c>
      <c r="F270" s="125" t="s">
        <v>589</v>
      </c>
      <c r="G270" s="133" t="s">
        <v>589</v>
      </c>
      <c r="H270" s="133" t="s">
        <v>589</v>
      </c>
      <c r="I270" s="133" t="s">
        <v>589</v>
      </c>
    </row>
    <row r="271" spans="1:9" x14ac:dyDescent="0.35">
      <c r="A271" s="127" t="s">
        <v>628</v>
      </c>
      <c r="B271" s="133" t="s">
        <v>559</v>
      </c>
      <c r="C271" s="125" t="s">
        <v>625</v>
      </c>
      <c r="D271" s="125" t="s">
        <v>559</v>
      </c>
      <c r="E271" s="125" t="s">
        <v>559</v>
      </c>
      <c r="F271" s="125" t="s">
        <v>559</v>
      </c>
      <c r="G271" s="133" t="s">
        <v>559</v>
      </c>
      <c r="H271" s="133" t="s">
        <v>559</v>
      </c>
      <c r="I271" s="133" t="s">
        <v>559</v>
      </c>
    </row>
    <row r="272" spans="1:9" x14ac:dyDescent="0.35">
      <c r="A272" s="127" t="s">
        <v>632</v>
      </c>
      <c r="B272" s="133" t="s">
        <v>589</v>
      </c>
      <c r="C272" s="125" t="s">
        <v>625</v>
      </c>
      <c r="D272" s="125" t="s">
        <v>589</v>
      </c>
      <c r="E272" s="125" t="s">
        <v>586</v>
      </c>
      <c r="F272" s="125" t="s">
        <v>586</v>
      </c>
      <c r="G272" s="133" t="s">
        <v>589</v>
      </c>
      <c r="H272" s="133" t="s">
        <v>586</v>
      </c>
      <c r="I272" s="133" t="s">
        <v>586</v>
      </c>
    </row>
    <row r="273" spans="1:10" x14ac:dyDescent="0.35">
      <c r="A273" s="127" t="s">
        <v>679</v>
      </c>
      <c r="B273" s="125" t="s">
        <v>559</v>
      </c>
      <c r="C273" s="125" t="s">
        <v>557</v>
      </c>
      <c r="D273" s="126" t="s">
        <v>212</v>
      </c>
      <c r="E273" s="126" t="s">
        <v>212</v>
      </c>
      <c r="F273" s="126" t="s">
        <v>212</v>
      </c>
      <c r="G273" s="125" t="s">
        <v>559</v>
      </c>
      <c r="H273" s="125" t="s">
        <v>557</v>
      </c>
      <c r="I273" s="125" t="s">
        <v>557</v>
      </c>
    </row>
    <row r="274" spans="1:10" x14ac:dyDescent="0.35">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x14ac:dyDescent="0.35">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x14ac:dyDescent="0.35">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x14ac:dyDescent="0.35">
      <c r="A277" s="127" t="s">
        <v>662</v>
      </c>
      <c r="B277" s="133" t="s">
        <v>559</v>
      </c>
      <c r="C277" s="125" t="s">
        <v>625</v>
      </c>
      <c r="D277" s="125" t="s">
        <v>559</v>
      </c>
      <c r="E277" s="125" t="s">
        <v>559</v>
      </c>
      <c r="F277" s="125" t="s">
        <v>559</v>
      </c>
      <c r="G277" s="133" t="s">
        <v>559</v>
      </c>
      <c r="H277" s="133" t="s">
        <v>559</v>
      </c>
      <c r="I277" s="133" t="s">
        <v>559</v>
      </c>
    </row>
    <row r="278" spans="1:10" x14ac:dyDescent="0.35">
      <c r="A278" s="127" t="s">
        <v>683</v>
      </c>
      <c r="B278" s="125" t="s">
        <v>589</v>
      </c>
      <c r="C278" s="125" t="s">
        <v>557</v>
      </c>
      <c r="D278" s="126" t="s">
        <v>212</v>
      </c>
      <c r="E278" s="126" t="s">
        <v>212</v>
      </c>
      <c r="F278" s="126" t="s">
        <v>212</v>
      </c>
      <c r="G278" s="125" t="s">
        <v>589</v>
      </c>
      <c r="H278" s="125" t="s">
        <v>557</v>
      </c>
      <c r="I278" s="125" t="s">
        <v>557</v>
      </c>
    </row>
    <row r="279" spans="1:10" x14ac:dyDescent="0.35">
      <c r="A279" s="127" t="s">
        <v>628</v>
      </c>
      <c r="B279" s="133" t="s">
        <v>559</v>
      </c>
      <c r="C279" s="125" t="s">
        <v>625</v>
      </c>
      <c r="D279" s="125" t="s">
        <v>559</v>
      </c>
      <c r="E279" s="125" t="s">
        <v>559</v>
      </c>
      <c r="F279" s="125" t="s">
        <v>559</v>
      </c>
      <c r="G279" s="133" t="s">
        <v>559</v>
      </c>
      <c r="H279" s="133" t="s">
        <v>559</v>
      </c>
      <c r="I279" s="133" t="s">
        <v>559</v>
      </c>
      <c r="J279" s="125" t="s">
        <v>557</v>
      </c>
    </row>
    <row r="280" spans="1:10" x14ac:dyDescent="0.35">
      <c r="A280" s="127" t="s">
        <v>632</v>
      </c>
      <c r="B280" s="133" t="s">
        <v>589</v>
      </c>
      <c r="C280" s="125" t="s">
        <v>625</v>
      </c>
      <c r="D280" s="125" t="s">
        <v>589</v>
      </c>
      <c r="E280" s="125" t="s">
        <v>586</v>
      </c>
      <c r="F280" s="125" t="s">
        <v>586</v>
      </c>
      <c r="G280" s="133" t="s">
        <v>589</v>
      </c>
      <c r="H280" s="133" t="s">
        <v>586</v>
      </c>
      <c r="I280" s="133" t="s">
        <v>586</v>
      </c>
      <c r="J280" s="125" t="s">
        <v>557</v>
      </c>
    </row>
    <row r="281" spans="1:10" x14ac:dyDescent="0.35">
      <c r="A281" s="127" t="s">
        <v>684</v>
      </c>
      <c r="B281" s="125" t="s">
        <v>589</v>
      </c>
      <c r="C281" s="125" t="s">
        <v>557</v>
      </c>
      <c r="D281" s="126" t="s">
        <v>212</v>
      </c>
      <c r="E281" s="126" t="s">
        <v>212</v>
      </c>
      <c r="F281" s="126" t="s">
        <v>212</v>
      </c>
      <c r="G281" s="125" t="s">
        <v>589</v>
      </c>
      <c r="H281" s="125" t="s">
        <v>557</v>
      </c>
      <c r="I281" s="125" t="s">
        <v>557</v>
      </c>
      <c r="J281" s="125" t="s">
        <v>557</v>
      </c>
    </row>
    <row r="282" spans="1:10" x14ac:dyDescent="0.35">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x14ac:dyDescent="0.35">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x14ac:dyDescent="0.35">
      <c r="A284" s="137" t="s">
        <v>627</v>
      </c>
      <c r="B284" s="125" t="s">
        <v>589</v>
      </c>
      <c r="C284" s="125" t="s">
        <v>625</v>
      </c>
      <c r="D284" s="125" t="s">
        <v>589</v>
      </c>
      <c r="E284" s="125" t="s">
        <v>589</v>
      </c>
      <c r="F284" s="125" t="s">
        <v>589</v>
      </c>
      <c r="G284" s="125" t="s">
        <v>589</v>
      </c>
      <c r="H284" s="125" t="s">
        <v>589</v>
      </c>
      <c r="I284" s="125" t="s">
        <v>589</v>
      </c>
      <c r="J284" s="125" t="s">
        <v>557</v>
      </c>
    </row>
    <row r="285" spans="1:10" x14ac:dyDescent="0.35">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x14ac:dyDescent="0.35">
      <c r="A286" s="137" t="s">
        <v>650</v>
      </c>
      <c r="B286" s="125" t="s">
        <v>647</v>
      </c>
      <c r="C286" s="125" t="s">
        <v>625</v>
      </c>
      <c r="D286" s="125" t="s">
        <v>647</v>
      </c>
      <c r="E286" s="125" t="s">
        <v>589</v>
      </c>
      <c r="F286" s="125" t="s">
        <v>589</v>
      </c>
      <c r="G286" s="125" t="s">
        <v>647</v>
      </c>
      <c r="H286" s="125" t="s">
        <v>589</v>
      </c>
      <c r="I286" s="125" t="s">
        <v>589</v>
      </c>
      <c r="J286" s="125" t="s">
        <v>557</v>
      </c>
    </row>
    <row r="287" spans="1:10" x14ac:dyDescent="0.35">
      <c r="A287" s="137" t="s">
        <v>652</v>
      </c>
      <c r="B287" s="125" t="s">
        <v>647</v>
      </c>
      <c r="C287" s="125" t="s">
        <v>625</v>
      </c>
      <c r="D287" s="125" t="s">
        <v>647</v>
      </c>
      <c r="E287" s="125" t="s">
        <v>687</v>
      </c>
      <c r="F287" s="125" t="s">
        <v>687</v>
      </c>
      <c r="G287" s="125" t="s">
        <v>647</v>
      </c>
      <c r="H287" s="125" t="s">
        <v>687</v>
      </c>
      <c r="I287" s="125" t="s">
        <v>687</v>
      </c>
      <c r="J287" s="125" t="s">
        <v>557</v>
      </c>
    </row>
    <row r="288" spans="1:10" x14ac:dyDescent="0.35">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x14ac:dyDescent="0.35">
      <c r="A289" s="137" t="s">
        <v>626</v>
      </c>
      <c r="B289" s="133" t="s">
        <v>586</v>
      </c>
      <c r="C289" s="125" t="s">
        <v>625</v>
      </c>
      <c r="D289" s="125" t="s">
        <v>586</v>
      </c>
      <c r="E289" s="125" t="s">
        <v>589</v>
      </c>
      <c r="F289" s="125" t="s">
        <v>589</v>
      </c>
      <c r="G289" s="133" t="s">
        <v>586</v>
      </c>
      <c r="H289" s="133" t="s">
        <v>589</v>
      </c>
      <c r="I289" s="133" t="s">
        <v>589</v>
      </c>
      <c r="J289" s="125" t="s">
        <v>557</v>
      </c>
    </row>
    <row r="290" spans="1:10" x14ac:dyDescent="0.35">
      <c r="A290" s="137" t="s">
        <v>627</v>
      </c>
      <c r="B290" s="133" t="s">
        <v>589</v>
      </c>
      <c r="C290" s="125" t="s">
        <v>625</v>
      </c>
      <c r="D290" s="125" t="s">
        <v>589</v>
      </c>
      <c r="E290" s="125" t="s">
        <v>589</v>
      </c>
      <c r="F290" s="125" t="s">
        <v>589</v>
      </c>
      <c r="G290" s="133" t="s">
        <v>589</v>
      </c>
      <c r="H290" s="133" t="s">
        <v>589</v>
      </c>
      <c r="I290" s="133" t="s">
        <v>589</v>
      </c>
      <c r="J290" s="125" t="s">
        <v>557</v>
      </c>
    </row>
    <row r="291" spans="1:10" x14ac:dyDescent="0.35">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x14ac:dyDescent="0.35">
      <c r="A292" s="137" t="s">
        <v>650</v>
      </c>
      <c r="B292" s="133" t="s">
        <v>559</v>
      </c>
      <c r="C292" s="125" t="s">
        <v>625</v>
      </c>
      <c r="D292" s="125" t="s">
        <v>559</v>
      </c>
      <c r="E292" s="125" t="s">
        <v>589</v>
      </c>
      <c r="F292" s="125" t="s">
        <v>589</v>
      </c>
      <c r="G292" s="133" t="s">
        <v>559</v>
      </c>
      <c r="H292" s="133" t="s">
        <v>589</v>
      </c>
      <c r="I292" s="133" t="s">
        <v>589</v>
      </c>
      <c r="J292" s="125" t="s">
        <v>557</v>
      </c>
    </row>
    <row r="293" spans="1:10" x14ac:dyDescent="0.35">
      <c r="A293" s="137" t="s">
        <v>652</v>
      </c>
      <c r="B293" s="133" t="s">
        <v>589</v>
      </c>
      <c r="C293" s="125" t="s">
        <v>625</v>
      </c>
      <c r="D293" s="125" t="s">
        <v>589</v>
      </c>
      <c r="E293" s="125" t="s">
        <v>589</v>
      </c>
      <c r="F293" s="125" t="s">
        <v>589</v>
      </c>
      <c r="G293" s="133" t="s">
        <v>589</v>
      </c>
      <c r="H293" s="133" t="s">
        <v>589</v>
      </c>
      <c r="I293" s="133" t="s">
        <v>589</v>
      </c>
      <c r="J293" s="125" t="s">
        <v>557</v>
      </c>
    </row>
    <row r="294" spans="1:10" x14ac:dyDescent="0.35">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x14ac:dyDescent="0.35">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x14ac:dyDescent="0.35">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x14ac:dyDescent="0.35">
      <c r="A297" s="132" t="s">
        <v>637</v>
      </c>
      <c r="B297" s="133" t="s">
        <v>589</v>
      </c>
      <c r="C297" s="125" t="s">
        <v>625</v>
      </c>
      <c r="D297" s="125" t="s">
        <v>589</v>
      </c>
      <c r="E297" s="125" t="s">
        <v>589</v>
      </c>
      <c r="F297" s="125" t="s">
        <v>589</v>
      </c>
      <c r="G297" s="133" t="s">
        <v>589</v>
      </c>
      <c r="H297" s="133" t="s">
        <v>589</v>
      </c>
      <c r="I297" s="133" t="s">
        <v>589</v>
      </c>
      <c r="J297" s="125" t="s">
        <v>557</v>
      </c>
    </row>
    <row r="298" spans="1:10" x14ac:dyDescent="0.35">
      <c r="A298" s="132" t="s">
        <v>638</v>
      </c>
      <c r="B298" s="133" t="s">
        <v>559</v>
      </c>
      <c r="C298" s="125" t="s">
        <v>625</v>
      </c>
      <c r="D298" s="125" t="s">
        <v>559</v>
      </c>
      <c r="E298" s="125" t="s">
        <v>586</v>
      </c>
      <c r="F298" s="125" t="s">
        <v>586</v>
      </c>
      <c r="G298" s="133" t="s">
        <v>559</v>
      </c>
      <c r="H298" s="133" t="s">
        <v>586</v>
      </c>
      <c r="I298" s="133" t="s">
        <v>586</v>
      </c>
      <c r="J298" s="125" t="s">
        <v>557</v>
      </c>
    </row>
    <row r="299" spans="1:10" x14ac:dyDescent="0.35">
      <c r="A299" s="132" t="s">
        <v>639</v>
      </c>
      <c r="B299" s="133" t="s">
        <v>589</v>
      </c>
      <c r="C299" s="125" t="s">
        <v>625</v>
      </c>
      <c r="D299" s="125" t="s">
        <v>589</v>
      </c>
      <c r="E299" s="125" t="s">
        <v>589</v>
      </c>
      <c r="F299" s="125" t="s">
        <v>589</v>
      </c>
      <c r="G299" s="133" t="s">
        <v>589</v>
      </c>
      <c r="H299" s="133" t="s">
        <v>589</v>
      </c>
      <c r="I299" s="133" t="s">
        <v>589</v>
      </c>
      <c r="J299" s="125" t="s">
        <v>557</v>
      </c>
    </row>
    <row r="300" spans="1:10" x14ac:dyDescent="0.35">
      <c r="A300" s="132" t="s">
        <v>99</v>
      </c>
      <c r="B300" s="133" t="s">
        <v>559</v>
      </c>
      <c r="C300" s="125" t="s">
        <v>625</v>
      </c>
      <c r="D300" s="125" t="s">
        <v>559</v>
      </c>
      <c r="E300" s="125" t="s">
        <v>586</v>
      </c>
      <c r="F300" s="125" t="s">
        <v>586</v>
      </c>
      <c r="G300" s="133" t="s">
        <v>559</v>
      </c>
      <c r="H300" s="133" t="s">
        <v>586</v>
      </c>
      <c r="I300" s="133" t="s">
        <v>586</v>
      </c>
      <c r="J300" s="125" t="s">
        <v>557</v>
      </c>
    </row>
    <row r="301" spans="1:10" x14ac:dyDescent="0.35">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x14ac:dyDescent="0.35">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x14ac:dyDescent="0.35">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x14ac:dyDescent="0.35">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x14ac:dyDescent="0.35">
      <c r="A305" s="127" t="s">
        <v>629</v>
      </c>
      <c r="B305" s="125" t="s">
        <v>589</v>
      </c>
      <c r="C305" s="125" t="s">
        <v>625</v>
      </c>
      <c r="D305" s="125" t="s">
        <v>603</v>
      </c>
      <c r="E305" s="125" t="s">
        <v>557</v>
      </c>
      <c r="F305" s="125" t="s">
        <v>557</v>
      </c>
      <c r="G305" s="125" t="s">
        <v>589</v>
      </c>
      <c r="H305" s="125" t="s">
        <v>557</v>
      </c>
      <c r="I305" s="125" t="s">
        <v>557</v>
      </c>
      <c r="J305" s="125" t="s">
        <v>557</v>
      </c>
    </row>
    <row r="306" spans="1:10" x14ac:dyDescent="0.35">
      <c r="A306" s="127" t="s">
        <v>630</v>
      </c>
      <c r="B306" s="125" t="s">
        <v>589</v>
      </c>
      <c r="C306" s="125" t="s">
        <v>625</v>
      </c>
      <c r="D306" s="125" t="s">
        <v>603</v>
      </c>
      <c r="E306" s="125" t="s">
        <v>557</v>
      </c>
      <c r="F306" s="125" t="s">
        <v>557</v>
      </c>
      <c r="G306" s="125" t="s">
        <v>589</v>
      </c>
      <c r="H306" s="125" t="s">
        <v>557</v>
      </c>
      <c r="I306" s="125" t="s">
        <v>557</v>
      </c>
      <c r="J306" s="125" t="s">
        <v>557</v>
      </c>
    </row>
    <row r="307" spans="1:10" x14ac:dyDescent="0.35">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x14ac:dyDescent="0.35">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x14ac:dyDescent="0.35">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x14ac:dyDescent="0.35">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x14ac:dyDescent="0.35">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x14ac:dyDescent="0.35">
      <c r="A312" s="127" t="s">
        <v>629</v>
      </c>
      <c r="B312" s="125" t="s">
        <v>589</v>
      </c>
      <c r="C312" s="125" t="s">
        <v>625</v>
      </c>
      <c r="D312" s="125" t="s">
        <v>603</v>
      </c>
      <c r="E312" s="125" t="s">
        <v>557</v>
      </c>
      <c r="F312" s="125" t="s">
        <v>557</v>
      </c>
      <c r="G312" s="125" t="s">
        <v>589</v>
      </c>
      <c r="H312" s="125" t="s">
        <v>557</v>
      </c>
      <c r="I312" s="125" t="s">
        <v>557</v>
      </c>
      <c r="J312" s="125" t="s">
        <v>557</v>
      </c>
    </row>
    <row r="313" spans="1:10" x14ac:dyDescent="0.35">
      <c r="A313" s="127" t="s">
        <v>630</v>
      </c>
      <c r="B313" s="125" t="s">
        <v>589</v>
      </c>
      <c r="C313" s="125" t="s">
        <v>625</v>
      </c>
      <c r="D313" s="125" t="s">
        <v>603</v>
      </c>
      <c r="E313" s="125" t="s">
        <v>557</v>
      </c>
      <c r="F313" s="125" t="s">
        <v>557</v>
      </c>
      <c r="G313" s="125" t="s">
        <v>589</v>
      </c>
      <c r="H313" s="125" t="s">
        <v>557</v>
      </c>
      <c r="I313" s="125" t="s">
        <v>557</v>
      </c>
      <c r="J313" s="125" t="s">
        <v>557</v>
      </c>
    </row>
    <row r="314" spans="1:10" x14ac:dyDescent="0.35">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x14ac:dyDescent="0.35">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x14ac:dyDescent="0.35">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x14ac:dyDescent="0.35">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x14ac:dyDescent="0.35">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x14ac:dyDescent="0.35">
      <c r="A319" s="140" t="s">
        <v>639</v>
      </c>
      <c r="B319" s="133" t="s">
        <v>589</v>
      </c>
      <c r="C319" s="125" t="s">
        <v>625</v>
      </c>
      <c r="D319" s="125" t="s">
        <v>603</v>
      </c>
      <c r="E319" s="125" t="s">
        <v>557</v>
      </c>
      <c r="F319" s="125" t="s">
        <v>557</v>
      </c>
      <c r="G319" s="133" t="s">
        <v>589</v>
      </c>
      <c r="H319" s="133" t="s">
        <v>557</v>
      </c>
      <c r="I319" s="133" t="s">
        <v>557</v>
      </c>
      <c r="J319" s="133" t="s">
        <v>557</v>
      </c>
    </row>
    <row r="320" spans="1:10" x14ac:dyDescent="0.35">
      <c r="A320" s="140" t="s">
        <v>640</v>
      </c>
      <c r="B320" s="133" t="s">
        <v>589</v>
      </c>
      <c r="C320" s="125" t="s">
        <v>625</v>
      </c>
      <c r="D320" s="125" t="s">
        <v>603</v>
      </c>
      <c r="E320" s="125" t="s">
        <v>557</v>
      </c>
      <c r="F320" s="125" t="s">
        <v>557</v>
      </c>
      <c r="G320" s="133" t="s">
        <v>589</v>
      </c>
      <c r="H320" s="133" t="s">
        <v>557</v>
      </c>
      <c r="I320" s="133" t="s">
        <v>557</v>
      </c>
      <c r="J320" s="133" t="s">
        <v>557</v>
      </c>
    </row>
    <row r="321" spans="1:10" x14ac:dyDescent="0.35">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x14ac:dyDescent="0.35">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x14ac:dyDescent="0.35">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x14ac:dyDescent="0.35">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x14ac:dyDescent="0.35">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x14ac:dyDescent="0.35">
      <c r="A326" s="127" t="s">
        <v>629</v>
      </c>
      <c r="B326" s="125" t="s">
        <v>589</v>
      </c>
      <c r="C326" s="125" t="s">
        <v>625</v>
      </c>
      <c r="D326" s="125" t="s">
        <v>603</v>
      </c>
      <c r="E326" s="125" t="s">
        <v>557</v>
      </c>
      <c r="F326" s="125" t="s">
        <v>557</v>
      </c>
      <c r="G326" s="125" t="s">
        <v>589</v>
      </c>
      <c r="H326" s="125" t="s">
        <v>557</v>
      </c>
      <c r="I326" s="125" t="s">
        <v>557</v>
      </c>
      <c r="J326" s="125" t="s">
        <v>557</v>
      </c>
    </row>
    <row r="327" spans="1:10" x14ac:dyDescent="0.35">
      <c r="A327" s="127" t="s">
        <v>630</v>
      </c>
      <c r="B327" s="125" t="s">
        <v>589</v>
      </c>
      <c r="C327" s="125" t="s">
        <v>625</v>
      </c>
      <c r="D327" s="125" t="s">
        <v>603</v>
      </c>
      <c r="E327" s="125" t="s">
        <v>557</v>
      </c>
      <c r="F327" s="125" t="s">
        <v>557</v>
      </c>
      <c r="G327" s="125" t="s">
        <v>589</v>
      </c>
      <c r="H327" s="125" t="s">
        <v>557</v>
      </c>
      <c r="I327" s="125" t="s">
        <v>557</v>
      </c>
      <c r="J327" s="125" t="s">
        <v>557</v>
      </c>
    </row>
    <row r="328" spans="1:10" x14ac:dyDescent="0.35">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x14ac:dyDescent="0.35">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x14ac:dyDescent="0.35">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x14ac:dyDescent="0.35">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x14ac:dyDescent="0.35">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x14ac:dyDescent="0.35">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x14ac:dyDescent="0.35">
      <c r="A334" s="140" t="s">
        <v>639</v>
      </c>
      <c r="B334" s="133" t="s">
        <v>589</v>
      </c>
      <c r="C334" s="125" t="s">
        <v>625</v>
      </c>
      <c r="D334" s="125" t="s">
        <v>603</v>
      </c>
      <c r="E334" s="125" t="s">
        <v>557</v>
      </c>
      <c r="F334" s="125" t="s">
        <v>557</v>
      </c>
      <c r="G334" s="133" t="s">
        <v>589</v>
      </c>
      <c r="H334" s="133" t="s">
        <v>557</v>
      </c>
      <c r="I334" s="133" t="s">
        <v>557</v>
      </c>
      <c r="J334" s="133" t="s">
        <v>557</v>
      </c>
    </row>
    <row r="335" spans="1:10" x14ac:dyDescent="0.35">
      <c r="A335" s="140" t="s">
        <v>640</v>
      </c>
      <c r="B335" s="133" t="s">
        <v>589</v>
      </c>
      <c r="C335" s="125" t="s">
        <v>625</v>
      </c>
      <c r="D335" s="125" t="s">
        <v>603</v>
      </c>
      <c r="E335" s="125" t="s">
        <v>557</v>
      </c>
      <c r="F335" s="125" t="s">
        <v>557</v>
      </c>
      <c r="G335" s="133" t="s">
        <v>589</v>
      </c>
      <c r="H335" s="133" t="s">
        <v>557</v>
      </c>
      <c r="I335" s="133" t="s">
        <v>557</v>
      </c>
      <c r="J335" s="133" t="s">
        <v>557</v>
      </c>
    </row>
    <row r="336" spans="1:10" x14ac:dyDescent="0.35">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x14ac:dyDescent="0.35">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x14ac:dyDescent="0.35">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x14ac:dyDescent="0.35">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x14ac:dyDescent="0.35">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x14ac:dyDescent="0.35">
      <c r="A341" s="127" t="s">
        <v>629</v>
      </c>
      <c r="B341" s="125" t="s">
        <v>589</v>
      </c>
      <c r="C341" s="125" t="s">
        <v>625</v>
      </c>
      <c r="D341" s="125" t="s">
        <v>603</v>
      </c>
      <c r="E341" s="125" t="s">
        <v>557</v>
      </c>
      <c r="F341" s="125" t="s">
        <v>557</v>
      </c>
      <c r="G341" s="125" t="s">
        <v>589</v>
      </c>
      <c r="H341" s="125" t="s">
        <v>557</v>
      </c>
      <c r="I341" s="125" t="s">
        <v>557</v>
      </c>
      <c r="J341" s="125" t="s">
        <v>557</v>
      </c>
    </row>
    <row r="342" spans="1:10" x14ac:dyDescent="0.35">
      <c r="A342" s="127" t="s">
        <v>630</v>
      </c>
      <c r="B342" s="125" t="s">
        <v>589</v>
      </c>
      <c r="C342" s="125" t="s">
        <v>625</v>
      </c>
      <c r="D342" s="125" t="s">
        <v>603</v>
      </c>
      <c r="E342" s="125" t="s">
        <v>557</v>
      </c>
      <c r="F342" s="125" t="s">
        <v>557</v>
      </c>
      <c r="G342" s="125" t="s">
        <v>589</v>
      </c>
      <c r="H342" s="125" t="s">
        <v>557</v>
      </c>
      <c r="I342" s="125" t="s">
        <v>557</v>
      </c>
      <c r="J342" s="125" t="s">
        <v>557</v>
      </c>
    </row>
    <row r="343" spans="1:10" x14ac:dyDescent="0.35">
      <c r="A343" s="127" t="s">
        <v>632</v>
      </c>
      <c r="B343" s="125" t="s">
        <v>559</v>
      </c>
      <c r="C343" s="125" t="s">
        <v>625</v>
      </c>
      <c r="D343" s="125" t="s">
        <v>643</v>
      </c>
      <c r="E343" s="125" t="s">
        <v>559</v>
      </c>
      <c r="F343" s="125" t="s">
        <v>559</v>
      </c>
      <c r="G343" s="125" t="s">
        <v>559</v>
      </c>
      <c r="H343" s="125" t="s">
        <v>559</v>
      </c>
      <c r="I343" s="125" t="s">
        <v>559</v>
      </c>
      <c r="J343" s="125" t="s">
        <v>557</v>
      </c>
    </row>
    <row r="344" spans="1:10" x14ac:dyDescent="0.35">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x14ac:dyDescent="0.35">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x14ac:dyDescent="0.35">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x14ac:dyDescent="0.35">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x14ac:dyDescent="0.35">
      <c r="A348" s="127" t="s">
        <v>629</v>
      </c>
      <c r="B348" s="133" t="s">
        <v>589</v>
      </c>
      <c r="C348" s="125" t="s">
        <v>625</v>
      </c>
      <c r="D348" s="125" t="s">
        <v>603</v>
      </c>
      <c r="E348" s="125" t="s">
        <v>557</v>
      </c>
      <c r="F348" s="125" t="s">
        <v>557</v>
      </c>
      <c r="G348" s="133" t="s">
        <v>589</v>
      </c>
      <c r="H348" s="133" t="s">
        <v>557</v>
      </c>
      <c r="I348" s="133" t="s">
        <v>557</v>
      </c>
      <c r="J348" s="133" t="s">
        <v>557</v>
      </c>
    </row>
    <row r="349" spans="1:10" x14ac:dyDescent="0.35">
      <c r="A349" s="127" t="s">
        <v>630</v>
      </c>
      <c r="B349" s="133" t="s">
        <v>589</v>
      </c>
      <c r="C349" s="125" t="s">
        <v>625</v>
      </c>
      <c r="D349" s="125" t="s">
        <v>603</v>
      </c>
      <c r="E349" s="125" t="s">
        <v>557</v>
      </c>
      <c r="F349" s="125" t="s">
        <v>557</v>
      </c>
      <c r="G349" s="133" t="s">
        <v>589</v>
      </c>
      <c r="H349" s="133" t="s">
        <v>557</v>
      </c>
      <c r="I349" s="133" t="s">
        <v>557</v>
      </c>
      <c r="J349" s="133" t="s">
        <v>557</v>
      </c>
    </row>
    <row r="350" spans="1:10" x14ac:dyDescent="0.35">
      <c r="A350" s="127" t="s">
        <v>632</v>
      </c>
      <c r="B350" s="133" t="s">
        <v>559</v>
      </c>
      <c r="C350" s="125" t="s">
        <v>625</v>
      </c>
      <c r="D350" s="125" t="s">
        <v>643</v>
      </c>
      <c r="E350" s="125" t="s">
        <v>559</v>
      </c>
      <c r="F350" s="125" t="s">
        <v>559</v>
      </c>
      <c r="G350" s="133" t="s">
        <v>559</v>
      </c>
      <c r="H350" s="133" t="s">
        <v>559</v>
      </c>
      <c r="I350" s="133" t="s">
        <v>559</v>
      </c>
      <c r="J350" s="133" t="s">
        <v>557</v>
      </c>
    </row>
    <row r="351" spans="1:10" x14ac:dyDescent="0.35">
      <c r="A351" s="135" t="s">
        <v>698</v>
      </c>
      <c r="B351" s="125" t="s">
        <v>647</v>
      </c>
      <c r="C351" s="125" t="s">
        <v>625</v>
      </c>
      <c r="D351" s="126" t="s">
        <v>212</v>
      </c>
      <c r="E351" s="126" t="s">
        <v>212</v>
      </c>
      <c r="F351" s="126" t="s">
        <v>212</v>
      </c>
      <c r="G351" s="125" t="s">
        <v>647</v>
      </c>
      <c r="H351" s="125" t="s">
        <v>643</v>
      </c>
      <c r="I351" s="125" t="s">
        <v>643</v>
      </c>
      <c r="J351" s="126" t="s">
        <v>212</v>
      </c>
    </row>
    <row r="352" spans="1:10" x14ac:dyDescent="0.35">
      <c r="A352" s="127" t="s">
        <v>662</v>
      </c>
      <c r="B352" s="133" t="s">
        <v>559</v>
      </c>
      <c r="C352" s="125" t="s">
        <v>625</v>
      </c>
      <c r="D352" s="125" t="s">
        <v>559</v>
      </c>
      <c r="E352" s="125" t="s">
        <v>559</v>
      </c>
      <c r="F352" s="125" t="s">
        <v>559</v>
      </c>
      <c r="G352" s="133" t="s">
        <v>559</v>
      </c>
      <c r="H352" s="133" t="s">
        <v>559</v>
      </c>
      <c r="I352" s="133" t="s">
        <v>559</v>
      </c>
      <c r="J352" s="126" t="s">
        <v>212</v>
      </c>
    </row>
    <row r="353" spans="1:10" x14ac:dyDescent="0.35">
      <c r="A353" s="127" t="s">
        <v>663</v>
      </c>
      <c r="B353" s="133" t="s">
        <v>559</v>
      </c>
      <c r="C353" s="125" t="s">
        <v>625</v>
      </c>
      <c r="D353" s="125" t="s">
        <v>559</v>
      </c>
      <c r="E353" s="125" t="s">
        <v>559</v>
      </c>
      <c r="F353" s="125" t="s">
        <v>559</v>
      </c>
      <c r="G353" s="133" t="s">
        <v>559</v>
      </c>
      <c r="H353" s="133" t="s">
        <v>559</v>
      </c>
      <c r="I353" s="133" t="s">
        <v>559</v>
      </c>
      <c r="J353" s="126" t="s">
        <v>212</v>
      </c>
    </row>
    <row r="354" spans="1:10" x14ac:dyDescent="0.35">
      <c r="A354" s="127" t="s">
        <v>664</v>
      </c>
      <c r="B354" s="133" t="s">
        <v>559</v>
      </c>
      <c r="C354" s="125" t="s">
        <v>625</v>
      </c>
      <c r="D354" s="125" t="s">
        <v>559</v>
      </c>
      <c r="E354" s="125" t="s">
        <v>559</v>
      </c>
      <c r="F354" s="125" t="s">
        <v>559</v>
      </c>
      <c r="G354" s="133" t="s">
        <v>559</v>
      </c>
      <c r="H354" s="133" t="s">
        <v>559</v>
      </c>
      <c r="I354" s="133" t="s">
        <v>559</v>
      </c>
      <c r="J354" s="126" t="s">
        <v>212</v>
      </c>
    </row>
    <row r="355" spans="1:10" x14ac:dyDescent="0.35">
      <c r="A355" s="127" t="s">
        <v>665</v>
      </c>
      <c r="B355" s="125" t="s">
        <v>559</v>
      </c>
      <c r="C355" s="125" t="s">
        <v>625</v>
      </c>
      <c r="D355" s="126" t="s">
        <v>212</v>
      </c>
      <c r="E355" s="126" t="s">
        <v>212</v>
      </c>
      <c r="F355" s="126" t="s">
        <v>212</v>
      </c>
      <c r="G355" s="125" t="s">
        <v>559</v>
      </c>
      <c r="H355" s="125" t="s">
        <v>557</v>
      </c>
      <c r="I355" s="125" t="s">
        <v>557</v>
      </c>
      <c r="J355" s="126" t="s">
        <v>212</v>
      </c>
    </row>
    <row r="356" spans="1:10" x14ac:dyDescent="0.35">
      <c r="A356" s="127" t="s">
        <v>628</v>
      </c>
      <c r="B356" s="133" t="s">
        <v>559</v>
      </c>
      <c r="C356" s="125" t="s">
        <v>625</v>
      </c>
      <c r="D356" s="125" t="s">
        <v>559</v>
      </c>
      <c r="E356" s="125" t="s">
        <v>559</v>
      </c>
      <c r="F356" s="125" t="s">
        <v>559</v>
      </c>
      <c r="G356" s="133" t="s">
        <v>559</v>
      </c>
      <c r="H356" s="133" t="s">
        <v>559</v>
      </c>
      <c r="I356" s="133" t="s">
        <v>559</v>
      </c>
      <c r="J356" s="126" t="s">
        <v>212</v>
      </c>
    </row>
    <row r="357" spans="1:10" x14ac:dyDescent="0.35">
      <c r="A357" s="127" t="s">
        <v>632</v>
      </c>
      <c r="B357" s="133" t="s">
        <v>559</v>
      </c>
      <c r="C357" s="125" t="s">
        <v>625</v>
      </c>
      <c r="D357" s="125" t="s">
        <v>559</v>
      </c>
      <c r="E357" s="125" t="s">
        <v>559</v>
      </c>
      <c r="F357" s="125" t="s">
        <v>559</v>
      </c>
      <c r="G357" s="133" t="s">
        <v>559</v>
      </c>
      <c r="H357" s="133" t="s">
        <v>559</v>
      </c>
      <c r="I357" s="133" t="s">
        <v>559</v>
      </c>
      <c r="J357" s="126" t="s">
        <v>212</v>
      </c>
    </row>
    <row r="358" spans="1:10" x14ac:dyDescent="0.35">
      <c r="A358" s="127" t="s">
        <v>666</v>
      </c>
      <c r="B358" s="125" t="s">
        <v>589</v>
      </c>
      <c r="C358" s="125" t="s">
        <v>557</v>
      </c>
      <c r="D358" s="126" t="s">
        <v>212</v>
      </c>
      <c r="E358" s="126" t="s">
        <v>212</v>
      </c>
      <c r="F358" s="126" t="s">
        <v>212</v>
      </c>
      <c r="G358" s="125" t="s">
        <v>589</v>
      </c>
      <c r="H358" s="125" t="s">
        <v>557</v>
      </c>
      <c r="I358" s="125" t="s">
        <v>557</v>
      </c>
      <c r="J358" s="126" t="s">
        <v>212</v>
      </c>
    </row>
    <row r="359" spans="1:10" x14ac:dyDescent="0.35">
      <c r="A359" s="135" t="s">
        <v>699</v>
      </c>
      <c r="B359" s="125" t="s">
        <v>647</v>
      </c>
      <c r="C359" s="125" t="s">
        <v>625</v>
      </c>
      <c r="D359" s="126" t="s">
        <v>212</v>
      </c>
      <c r="E359" s="126" t="s">
        <v>212</v>
      </c>
      <c r="F359" s="126" t="s">
        <v>212</v>
      </c>
      <c r="G359" s="125" t="s">
        <v>647</v>
      </c>
      <c r="H359" s="125" t="s">
        <v>643</v>
      </c>
      <c r="I359" s="125" t="s">
        <v>643</v>
      </c>
      <c r="J359" s="126" t="s">
        <v>212</v>
      </c>
    </row>
    <row r="360" spans="1:10" x14ac:dyDescent="0.35">
      <c r="A360" s="127" t="s">
        <v>681</v>
      </c>
      <c r="B360" s="133" t="s">
        <v>559</v>
      </c>
      <c r="C360" s="125" t="s">
        <v>625</v>
      </c>
      <c r="D360" s="125" t="s">
        <v>559</v>
      </c>
      <c r="E360" s="125" t="s">
        <v>559</v>
      </c>
      <c r="F360" s="125" t="s">
        <v>559</v>
      </c>
      <c r="G360" s="133" t="s">
        <v>559</v>
      </c>
      <c r="H360" s="133" t="s">
        <v>559</v>
      </c>
      <c r="I360" s="133" t="s">
        <v>559</v>
      </c>
      <c r="J360" s="126" t="s">
        <v>212</v>
      </c>
    </row>
    <row r="361" spans="1:10" x14ac:dyDescent="0.35">
      <c r="A361" s="127" t="s">
        <v>682</v>
      </c>
      <c r="B361" s="133" t="s">
        <v>559</v>
      </c>
      <c r="C361" s="125" t="s">
        <v>625</v>
      </c>
      <c r="D361" s="125" t="s">
        <v>559</v>
      </c>
      <c r="E361" s="125" t="s">
        <v>559</v>
      </c>
      <c r="F361" s="125" t="s">
        <v>559</v>
      </c>
      <c r="G361" s="133" t="s">
        <v>559</v>
      </c>
      <c r="H361" s="133" t="s">
        <v>559</v>
      </c>
      <c r="I361" s="133" t="s">
        <v>559</v>
      </c>
      <c r="J361" s="126" t="s">
        <v>212</v>
      </c>
    </row>
    <row r="362" spans="1:10" x14ac:dyDescent="0.35">
      <c r="A362" s="127" t="s">
        <v>662</v>
      </c>
      <c r="B362" s="133" t="s">
        <v>559</v>
      </c>
      <c r="C362" s="125" t="s">
        <v>625</v>
      </c>
      <c r="D362" s="125" t="s">
        <v>559</v>
      </c>
      <c r="E362" s="125" t="s">
        <v>559</v>
      </c>
      <c r="F362" s="125" t="s">
        <v>559</v>
      </c>
      <c r="G362" s="133" t="s">
        <v>559</v>
      </c>
      <c r="H362" s="133" t="s">
        <v>559</v>
      </c>
      <c r="I362" s="133" t="s">
        <v>559</v>
      </c>
      <c r="J362" s="126" t="s">
        <v>212</v>
      </c>
    </row>
    <row r="363" spans="1:10" x14ac:dyDescent="0.35">
      <c r="A363" s="127" t="s">
        <v>683</v>
      </c>
      <c r="B363" s="125" t="s">
        <v>559</v>
      </c>
      <c r="C363" s="125" t="s">
        <v>625</v>
      </c>
      <c r="D363" s="126" t="s">
        <v>212</v>
      </c>
      <c r="E363" s="126" t="s">
        <v>212</v>
      </c>
      <c r="F363" s="126" t="s">
        <v>212</v>
      </c>
      <c r="G363" s="125" t="s">
        <v>559</v>
      </c>
      <c r="H363" s="125" t="s">
        <v>559</v>
      </c>
      <c r="I363" s="125" t="s">
        <v>559</v>
      </c>
      <c r="J363" s="126" t="s">
        <v>212</v>
      </c>
    </row>
    <row r="364" spans="1:10" x14ac:dyDescent="0.35">
      <c r="A364" s="127" t="s">
        <v>628</v>
      </c>
      <c r="B364" s="133" t="s">
        <v>559</v>
      </c>
      <c r="C364" s="125" t="s">
        <v>625</v>
      </c>
      <c r="D364" s="125" t="s">
        <v>559</v>
      </c>
      <c r="E364" s="125" t="s">
        <v>559</v>
      </c>
      <c r="F364" s="125" t="s">
        <v>559</v>
      </c>
      <c r="G364" s="133" t="s">
        <v>559</v>
      </c>
      <c r="H364" s="133" t="s">
        <v>559</v>
      </c>
      <c r="I364" s="133" t="s">
        <v>559</v>
      </c>
      <c r="J364" s="126" t="s">
        <v>212</v>
      </c>
    </row>
    <row r="365" spans="1:10" x14ac:dyDescent="0.35">
      <c r="A365" s="127" t="s">
        <v>632</v>
      </c>
      <c r="B365" s="133" t="s">
        <v>559</v>
      </c>
      <c r="C365" s="125" t="s">
        <v>625</v>
      </c>
      <c r="D365" s="125" t="s">
        <v>559</v>
      </c>
      <c r="E365" s="125" t="s">
        <v>559</v>
      </c>
      <c r="F365" s="125" t="s">
        <v>559</v>
      </c>
      <c r="G365" s="133" t="s">
        <v>559</v>
      </c>
      <c r="H365" s="133" t="s">
        <v>559</v>
      </c>
      <c r="I365" s="133" t="s">
        <v>559</v>
      </c>
      <c r="J365" s="126" t="s">
        <v>212</v>
      </c>
    </row>
    <row r="366" spans="1:10" x14ac:dyDescent="0.35">
      <c r="A366" s="127" t="s">
        <v>684</v>
      </c>
      <c r="B366" s="125" t="s">
        <v>589</v>
      </c>
      <c r="C366" s="125" t="s">
        <v>557</v>
      </c>
      <c r="D366" s="126" t="s">
        <v>212</v>
      </c>
      <c r="E366" s="126" t="s">
        <v>212</v>
      </c>
      <c r="F366" s="126" t="s">
        <v>212</v>
      </c>
      <c r="G366" s="125" t="s">
        <v>589</v>
      </c>
      <c r="H366" s="125" t="s">
        <v>557</v>
      </c>
      <c r="I366" s="125" t="s">
        <v>557</v>
      </c>
      <c r="J366" s="126" t="s">
        <v>212</v>
      </c>
    </row>
    <row r="367" spans="1:10" x14ac:dyDescent="0.35">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x14ac:dyDescent="0.35">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x14ac:dyDescent="0.35">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x14ac:dyDescent="0.35">
      <c r="A370" s="132" t="s">
        <v>636</v>
      </c>
      <c r="B370" s="133" t="s">
        <v>557</v>
      </c>
      <c r="C370" s="125" t="s">
        <v>625</v>
      </c>
      <c r="D370" s="125" t="s">
        <v>557</v>
      </c>
      <c r="E370" s="125" t="s">
        <v>557</v>
      </c>
      <c r="F370" s="125" t="s">
        <v>557</v>
      </c>
      <c r="G370" s="133" t="s">
        <v>557</v>
      </c>
      <c r="H370" s="133" t="s">
        <v>557</v>
      </c>
      <c r="I370" s="133" t="s">
        <v>557</v>
      </c>
      <c r="J370" s="133" t="s">
        <v>557</v>
      </c>
    </row>
    <row r="371" spans="1:10" x14ac:dyDescent="0.35">
      <c r="A371" s="132" t="s">
        <v>637</v>
      </c>
      <c r="B371" s="133" t="s">
        <v>557</v>
      </c>
      <c r="C371" s="125" t="s">
        <v>625</v>
      </c>
      <c r="D371" s="125" t="s">
        <v>557</v>
      </c>
      <c r="E371" s="125" t="s">
        <v>557</v>
      </c>
      <c r="F371" s="125" t="s">
        <v>557</v>
      </c>
      <c r="G371" s="133" t="s">
        <v>557</v>
      </c>
      <c r="H371" s="133" t="s">
        <v>557</v>
      </c>
      <c r="I371" s="133" t="s">
        <v>557</v>
      </c>
      <c r="J371" s="133" t="s">
        <v>557</v>
      </c>
    </row>
    <row r="372" spans="1:10" x14ac:dyDescent="0.35">
      <c r="A372" s="132" t="s">
        <v>638</v>
      </c>
      <c r="B372" s="133" t="s">
        <v>557</v>
      </c>
      <c r="C372" s="125" t="s">
        <v>625</v>
      </c>
      <c r="D372" s="125" t="s">
        <v>557</v>
      </c>
      <c r="E372" s="125" t="s">
        <v>557</v>
      </c>
      <c r="F372" s="125" t="s">
        <v>557</v>
      </c>
      <c r="G372" s="133" t="s">
        <v>557</v>
      </c>
      <c r="H372" s="133" t="s">
        <v>557</v>
      </c>
      <c r="I372" s="133" t="s">
        <v>557</v>
      </c>
      <c r="J372" s="133" t="s">
        <v>557</v>
      </c>
    </row>
    <row r="373" spans="1:10" x14ac:dyDescent="0.35">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x14ac:dyDescent="0.35">
      <c r="A374" s="132" t="s">
        <v>640</v>
      </c>
      <c r="B374" s="133" t="s">
        <v>589</v>
      </c>
      <c r="C374" s="125" t="s">
        <v>625</v>
      </c>
      <c r="D374" s="125" t="s">
        <v>603</v>
      </c>
      <c r="E374" s="125" t="s">
        <v>557</v>
      </c>
      <c r="F374" s="125" t="s">
        <v>557</v>
      </c>
      <c r="G374" s="133" t="s">
        <v>589</v>
      </c>
      <c r="H374" s="133" t="s">
        <v>557</v>
      </c>
      <c r="I374" s="133" t="s">
        <v>557</v>
      </c>
      <c r="J374" s="133" t="s">
        <v>557</v>
      </c>
    </row>
    <row r="375" spans="1:10" x14ac:dyDescent="0.35">
      <c r="A375" s="132" t="s">
        <v>99</v>
      </c>
      <c r="B375" s="133" t="s">
        <v>557</v>
      </c>
      <c r="C375" s="125" t="s">
        <v>625</v>
      </c>
      <c r="D375" s="125" t="s">
        <v>557</v>
      </c>
      <c r="E375" s="125" t="s">
        <v>557</v>
      </c>
      <c r="F375" s="125" t="s">
        <v>557</v>
      </c>
      <c r="G375" s="133" t="s">
        <v>557</v>
      </c>
      <c r="H375" s="133" t="s">
        <v>557</v>
      </c>
      <c r="I375" s="133" t="s">
        <v>557</v>
      </c>
      <c r="J375" s="133" t="s">
        <v>557</v>
      </c>
    </row>
    <row r="376" spans="1:10" x14ac:dyDescent="0.35">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x14ac:dyDescent="0.35">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x14ac:dyDescent="0.35">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x14ac:dyDescent="0.35">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x14ac:dyDescent="0.35">
      <c r="A380" s="132" t="s">
        <v>639</v>
      </c>
      <c r="B380" s="133" t="s">
        <v>589</v>
      </c>
      <c r="C380" s="125" t="s">
        <v>625</v>
      </c>
      <c r="D380" s="125" t="s">
        <v>603</v>
      </c>
      <c r="E380" s="125" t="s">
        <v>589</v>
      </c>
      <c r="F380" s="125" t="s">
        <v>589</v>
      </c>
      <c r="G380" s="133" t="s">
        <v>589</v>
      </c>
      <c r="H380" s="133" t="s">
        <v>589</v>
      </c>
      <c r="I380" s="133" t="s">
        <v>589</v>
      </c>
      <c r="J380" s="133" t="s">
        <v>557</v>
      </c>
    </row>
    <row r="381" spans="1:10" x14ac:dyDescent="0.35">
      <c r="A381" s="132" t="s">
        <v>640</v>
      </c>
      <c r="B381" s="133" t="s">
        <v>589</v>
      </c>
      <c r="C381" s="125" t="s">
        <v>625</v>
      </c>
      <c r="D381" s="125" t="s">
        <v>603</v>
      </c>
      <c r="E381" s="125" t="s">
        <v>557</v>
      </c>
      <c r="F381" s="125" t="s">
        <v>557</v>
      </c>
      <c r="G381" s="133" t="s">
        <v>589</v>
      </c>
      <c r="H381" s="133" t="s">
        <v>557</v>
      </c>
      <c r="I381" s="133" t="s">
        <v>557</v>
      </c>
      <c r="J381" s="133" t="s">
        <v>557</v>
      </c>
    </row>
    <row r="382" spans="1:10" x14ac:dyDescent="0.35">
      <c r="A382" s="132" t="s">
        <v>99</v>
      </c>
      <c r="B382" s="133" t="s">
        <v>586</v>
      </c>
      <c r="C382" s="125" t="s">
        <v>625</v>
      </c>
      <c r="D382" s="125" t="s">
        <v>582</v>
      </c>
      <c r="E382" s="125" t="s">
        <v>586</v>
      </c>
      <c r="F382" s="125" t="s">
        <v>586</v>
      </c>
      <c r="G382" s="133" t="s">
        <v>586</v>
      </c>
      <c r="H382" s="133" t="s">
        <v>586</v>
      </c>
      <c r="I382" s="133" t="s">
        <v>586</v>
      </c>
      <c r="J382" s="133" t="s">
        <v>557</v>
      </c>
    </row>
    <row r="383" spans="1:10" x14ac:dyDescent="0.35">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x14ac:dyDescent="0.35">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x14ac:dyDescent="0.35">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x14ac:dyDescent="0.35">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x14ac:dyDescent="0.35">
      <c r="A387" s="132" t="s">
        <v>639</v>
      </c>
      <c r="B387" s="133" t="s">
        <v>589</v>
      </c>
      <c r="C387" s="125" t="s">
        <v>625</v>
      </c>
      <c r="D387" s="125" t="s">
        <v>603</v>
      </c>
      <c r="E387" s="125" t="s">
        <v>557</v>
      </c>
      <c r="F387" s="125" t="s">
        <v>557</v>
      </c>
      <c r="G387" s="133" t="s">
        <v>589</v>
      </c>
      <c r="H387" s="133" t="s">
        <v>557</v>
      </c>
      <c r="I387" s="133" t="s">
        <v>557</v>
      </c>
      <c r="J387" s="133" t="s">
        <v>557</v>
      </c>
    </row>
    <row r="388" spans="1:10" x14ac:dyDescent="0.35">
      <c r="A388" s="132" t="s">
        <v>640</v>
      </c>
      <c r="B388" s="133" t="s">
        <v>589</v>
      </c>
      <c r="C388" s="125" t="s">
        <v>625</v>
      </c>
      <c r="D388" s="125" t="s">
        <v>603</v>
      </c>
      <c r="E388" s="125" t="s">
        <v>557</v>
      </c>
      <c r="F388" s="125" t="s">
        <v>557</v>
      </c>
      <c r="G388" s="133" t="s">
        <v>589</v>
      </c>
      <c r="H388" s="133" t="s">
        <v>557</v>
      </c>
      <c r="I388" s="133" t="s">
        <v>557</v>
      </c>
      <c r="J388" s="133" t="s">
        <v>557</v>
      </c>
    </row>
    <row r="389" spans="1:10" x14ac:dyDescent="0.35">
      <c r="A389" s="132" t="s">
        <v>99</v>
      </c>
      <c r="B389" s="133" t="s">
        <v>557</v>
      </c>
      <c r="C389" s="125" t="s">
        <v>625</v>
      </c>
      <c r="D389" s="125" t="s">
        <v>557</v>
      </c>
      <c r="E389" s="125" t="s">
        <v>557</v>
      </c>
      <c r="F389" s="125" t="s">
        <v>557</v>
      </c>
      <c r="G389" s="133" t="s">
        <v>557</v>
      </c>
      <c r="H389" s="133" t="s">
        <v>557</v>
      </c>
      <c r="I389" s="133" t="s">
        <v>557</v>
      </c>
      <c r="J389" s="133" t="s">
        <v>557</v>
      </c>
    </row>
    <row r="390" spans="1:10" x14ac:dyDescent="0.35">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x14ac:dyDescent="0.35">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x14ac:dyDescent="0.35">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x14ac:dyDescent="0.35">
      <c r="A393" s="132" t="s">
        <v>637</v>
      </c>
      <c r="B393" s="133" t="s">
        <v>557</v>
      </c>
      <c r="C393" s="125" t="s">
        <v>625</v>
      </c>
      <c r="D393" s="125" t="s">
        <v>557</v>
      </c>
      <c r="E393" s="125" t="s">
        <v>557</v>
      </c>
      <c r="F393" s="125" t="s">
        <v>557</v>
      </c>
      <c r="G393" s="133" t="s">
        <v>557</v>
      </c>
      <c r="H393" s="133" t="s">
        <v>557</v>
      </c>
      <c r="I393" s="133" t="s">
        <v>557</v>
      </c>
      <c r="J393" s="126" t="s">
        <v>212</v>
      </c>
    </row>
    <row r="394" spans="1:10" x14ac:dyDescent="0.35">
      <c r="A394" s="132" t="s">
        <v>638</v>
      </c>
      <c r="B394" s="133" t="s">
        <v>557</v>
      </c>
      <c r="C394" s="125" t="s">
        <v>625</v>
      </c>
      <c r="D394" s="125" t="s">
        <v>557</v>
      </c>
      <c r="E394" s="125" t="s">
        <v>557</v>
      </c>
      <c r="F394" s="125" t="s">
        <v>557</v>
      </c>
      <c r="G394" s="133" t="s">
        <v>557</v>
      </c>
      <c r="H394" s="133" t="s">
        <v>557</v>
      </c>
      <c r="I394" s="133" t="s">
        <v>557</v>
      </c>
      <c r="J394" s="126" t="s">
        <v>212</v>
      </c>
    </row>
    <row r="395" spans="1:10" x14ac:dyDescent="0.35">
      <c r="A395" s="132" t="s">
        <v>639</v>
      </c>
      <c r="B395" s="133" t="s">
        <v>557</v>
      </c>
      <c r="C395" s="125" t="s">
        <v>625</v>
      </c>
      <c r="D395" s="125" t="s">
        <v>557</v>
      </c>
      <c r="E395" s="125" t="s">
        <v>557</v>
      </c>
      <c r="F395" s="125" t="s">
        <v>557</v>
      </c>
      <c r="G395" s="133" t="s">
        <v>557</v>
      </c>
      <c r="H395" s="133" t="s">
        <v>557</v>
      </c>
      <c r="I395" s="133" t="s">
        <v>557</v>
      </c>
      <c r="J395" s="126" t="s">
        <v>212</v>
      </c>
    </row>
    <row r="396" spans="1:10" x14ac:dyDescent="0.35">
      <c r="A396" s="132" t="s">
        <v>99</v>
      </c>
      <c r="B396" s="133" t="s">
        <v>557</v>
      </c>
      <c r="C396" s="125" t="s">
        <v>625</v>
      </c>
      <c r="D396" s="125" t="s">
        <v>557</v>
      </c>
      <c r="E396" s="125" t="s">
        <v>557</v>
      </c>
      <c r="F396" s="125" t="s">
        <v>557</v>
      </c>
      <c r="G396" s="133" t="s">
        <v>557</v>
      </c>
      <c r="H396" s="133" t="s">
        <v>557</v>
      </c>
      <c r="I396" s="133" t="s">
        <v>557</v>
      </c>
      <c r="J396" s="126" t="s">
        <v>212</v>
      </c>
    </row>
    <row r="397" spans="1:10" x14ac:dyDescent="0.35">
      <c r="A397" s="148" t="s">
        <v>707</v>
      </c>
      <c r="B397" s="149"/>
      <c r="C397" s="149"/>
      <c r="D397" s="149"/>
      <c r="E397" s="149"/>
      <c r="F397" s="149"/>
      <c r="G397" s="149"/>
      <c r="H397" s="149"/>
      <c r="I397" s="149"/>
      <c r="J397" s="149"/>
    </row>
    <row r="398" spans="1:10" x14ac:dyDescent="0.35">
      <c r="A398" s="150" t="s">
        <v>708</v>
      </c>
      <c r="B398" s="126" t="s">
        <v>212</v>
      </c>
      <c r="C398" s="126" t="s">
        <v>212</v>
      </c>
      <c r="D398" s="126" t="s">
        <v>212</v>
      </c>
      <c r="E398" s="126" t="s">
        <v>212</v>
      </c>
      <c r="F398" s="126" t="s">
        <v>212</v>
      </c>
      <c r="G398" s="126" t="s">
        <v>212</v>
      </c>
      <c r="H398" s="126" t="s">
        <v>212</v>
      </c>
      <c r="I398" s="126" t="s">
        <v>212</v>
      </c>
      <c r="J398" s="126" t="s">
        <v>212</v>
      </c>
    </row>
    <row r="399" spans="1:10" x14ac:dyDescent="0.35">
      <c r="A399" s="135" t="s">
        <v>632</v>
      </c>
      <c r="B399" s="133" t="s">
        <v>557</v>
      </c>
      <c r="C399" s="125" t="s">
        <v>625</v>
      </c>
      <c r="D399" s="125" t="s">
        <v>557</v>
      </c>
      <c r="E399" s="125" t="s">
        <v>557</v>
      </c>
      <c r="F399" s="125" t="s">
        <v>557</v>
      </c>
      <c r="G399" s="133" t="s">
        <v>557</v>
      </c>
      <c r="H399" s="133" t="s">
        <v>557</v>
      </c>
      <c r="I399" s="133" t="s">
        <v>557</v>
      </c>
      <c r="J399" s="133" t="s">
        <v>557</v>
      </c>
    </row>
    <row r="400" spans="1:10" x14ac:dyDescent="0.35">
      <c r="A400" s="135" t="s">
        <v>709</v>
      </c>
      <c r="B400" s="133" t="s">
        <v>557</v>
      </c>
      <c r="C400" s="125" t="s">
        <v>625</v>
      </c>
      <c r="D400" s="125" t="s">
        <v>557</v>
      </c>
      <c r="E400" s="125" t="s">
        <v>557</v>
      </c>
      <c r="F400" s="125" t="s">
        <v>557</v>
      </c>
      <c r="G400" s="133" t="s">
        <v>557</v>
      </c>
      <c r="H400" s="133" t="s">
        <v>557</v>
      </c>
      <c r="I400" s="133" t="s">
        <v>557</v>
      </c>
      <c r="J400" s="133" t="s">
        <v>557</v>
      </c>
    </row>
    <row r="402" spans="1:13" x14ac:dyDescent="0.35">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5" x14ac:dyDescent="0.35">
      <c r="A404" s="497" t="s">
        <v>711</v>
      </c>
      <c r="B404" s="497"/>
      <c r="C404" s="497"/>
      <c r="D404" s="497"/>
      <c r="E404" s="497"/>
      <c r="F404" s="497"/>
      <c r="G404" s="497"/>
      <c r="H404" s="152"/>
      <c r="I404" s="152"/>
      <c r="J404" s="152"/>
      <c r="K404" s="152"/>
      <c r="L404" s="152"/>
      <c r="M404" s="153" t="s">
        <v>540</v>
      </c>
    </row>
    <row r="405" spans="1:13" ht="15.5" x14ac:dyDescent="0.35">
      <c r="A405" s="154"/>
      <c r="B405" s="155"/>
      <c r="C405" s="155"/>
      <c r="D405" s="155"/>
      <c r="E405" s="155"/>
      <c r="F405" s="155"/>
      <c r="G405" s="155"/>
      <c r="H405" s="152"/>
      <c r="I405" s="152"/>
      <c r="J405" s="152"/>
      <c r="K405" s="152"/>
      <c r="L405" s="152"/>
      <c r="M405" s="153" t="s">
        <v>541</v>
      </c>
    </row>
    <row r="406" spans="1:13" x14ac:dyDescent="0.35">
      <c r="A406" s="156"/>
      <c r="B406" s="152"/>
      <c r="C406" s="152"/>
      <c r="D406" s="152"/>
      <c r="E406" s="152"/>
      <c r="F406" s="152"/>
      <c r="G406" s="152"/>
      <c r="H406" s="152"/>
      <c r="I406" s="152"/>
      <c r="J406" s="152"/>
      <c r="K406" s="152"/>
      <c r="L406" s="153"/>
      <c r="M406" s="153" t="s">
        <v>542</v>
      </c>
    </row>
    <row r="407" spans="1:13" x14ac:dyDescent="0.35">
      <c r="A407" s="152"/>
      <c r="B407" s="152"/>
      <c r="C407" s="152"/>
      <c r="D407" s="152"/>
      <c r="E407" s="152"/>
      <c r="F407" s="152"/>
      <c r="G407" s="152"/>
      <c r="H407" s="152"/>
      <c r="I407" s="152"/>
      <c r="J407" s="152"/>
      <c r="K407" s="152"/>
      <c r="L407" s="152"/>
      <c r="M407" s="157"/>
    </row>
    <row r="408" spans="1:13" ht="48.5" x14ac:dyDescent="0.3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5" thickBot="1" x14ac:dyDescent="0.4">
      <c r="A409" s="165"/>
      <c r="B409" s="498" t="s">
        <v>551</v>
      </c>
      <c r="C409" s="498"/>
      <c r="D409" s="499"/>
      <c r="E409" s="500" t="s">
        <v>719</v>
      </c>
      <c r="F409" s="498"/>
      <c r="G409" s="499"/>
      <c r="H409" s="500" t="s">
        <v>551</v>
      </c>
      <c r="I409" s="501"/>
      <c r="J409" s="501"/>
      <c r="K409" s="501"/>
      <c r="L409" s="501"/>
      <c r="M409" s="502"/>
    </row>
    <row r="410" spans="1:13" ht="15" thickTop="1" x14ac:dyDescent="0.35">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x14ac:dyDescent="0.35">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x14ac:dyDescent="0.35">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x14ac:dyDescent="0.35">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x14ac:dyDescent="0.35">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x14ac:dyDescent="0.35">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x14ac:dyDescent="0.35">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x14ac:dyDescent="0.35">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x14ac:dyDescent="0.35">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x14ac:dyDescent="0.35">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x14ac:dyDescent="0.35">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x14ac:dyDescent="0.35">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x14ac:dyDescent="0.35">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x14ac:dyDescent="0.35">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x14ac:dyDescent="0.35">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x14ac:dyDescent="0.35">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x14ac:dyDescent="0.35">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x14ac:dyDescent="0.35">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x14ac:dyDescent="0.35">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x14ac:dyDescent="0.35">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x14ac:dyDescent="0.35">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x14ac:dyDescent="0.35">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x14ac:dyDescent="0.35">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x14ac:dyDescent="0.35">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x14ac:dyDescent="0.35">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x14ac:dyDescent="0.35">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x14ac:dyDescent="0.35">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x14ac:dyDescent="0.35">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x14ac:dyDescent="0.35">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x14ac:dyDescent="0.35">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x14ac:dyDescent="0.35">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x14ac:dyDescent="0.35">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x14ac:dyDescent="0.35">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x14ac:dyDescent="0.35">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x14ac:dyDescent="0.35">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x14ac:dyDescent="0.35">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x14ac:dyDescent="0.35">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x14ac:dyDescent="0.35">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x14ac:dyDescent="0.35">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x14ac:dyDescent="0.35">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x14ac:dyDescent="0.35">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x14ac:dyDescent="0.35">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x14ac:dyDescent="0.35">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x14ac:dyDescent="0.35">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x14ac:dyDescent="0.35">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x14ac:dyDescent="0.35">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x14ac:dyDescent="0.35">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x14ac:dyDescent="0.35">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x14ac:dyDescent="0.35">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x14ac:dyDescent="0.35">
      <c r="A461" s="505" t="s">
        <v>769</v>
      </c>
      <c r="B461" s="505"/>
      <c r="C461" s="505"/>
      <c r="D461" s="505"/>
      <c r="E461" s="505"/>
      <c r="F461" s="505"/>
      <c r="G461" s="505"/>
      <c r="H461" s="505"/>
      <c r="I461" s="505"/>
      <c r="J461" s="505"/>
      <c r="K461" s="505"/>
      <c r="L461" s="505"/>
      <c r="M461" s="505"/>
      <c r="N461" s="505"/>
      <c r="O461" s="505"/>
      <c r="P461" s="505"/>
      <c r="Q461" s="505"/>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5" x14ac:dyDescent="0.35">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x14ac:dyDescent="0.35">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x14ac:dyDescent="0.35">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3.5" x14ac:dyDescent="0.35">
      <c r="A465" s="521"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7" thickBot="1" x14ac:dyDescent="0.4">
      <c r="A466" s="522"/>
      <c r="B466" s="500" t="s">
        <v>804</v>
      </c>
      <c r="C466" s="498"/>
      <c r="D466" s="498"/>
      <c r="E466" s="498"/>
      <c r="F466" s="498"/>
      <c r="G466" s="498"/>
      <c r="H466" s="498"/>
      <c r="I466" s="498"/>
      <c r="J466" s="498"/>
      <c r="K466" s="498"/>
      <c r="L466" s="498"/>
      <c r="M466" s="498"/>
      <c r="N466" s="498"/>
      <c r="O466" s="498"/>
      <c r="P466" s="498"/>
      <c r="Q466" s="498"/>
      <c r="R466" s="499"/>
      <c r="S466" s="192"/>
      <c r="T466" s="192"/>
      <c r="U466" s="506" t="s">
        <v>805</v>
      </c>
      <c r="V466" s="507"/>
      <c r="W466" s="500" t="s">
        <v>804</v>
      </c>
      <c r="X466" s="498"/>
      <c r="Y466" s="498"/>
      <c r="Z466" s="498"/>
      <c r="AA466" s="498"/>
      <c r="AB466" s="498"/>
      <c r="AC466" s="499"/>
      <c r="AD466" s="192"/>
      <c r="AE466" s="192"/>
      <c r="AF466" s="506" t="s">
        <v>805</v>
      </c>
      <c r="AG466" s="507"/>
      <c r="AH466" s="193" t="s">
        <v>719</v>
      </c>
      <c r="AI466" s="194" t="s">
        <v>804</v>
      </c>
      <c r="AJ466" s="195" t="s">
        <v>804</v>
      </c>
    </row>
    <row r="467" spans="1:36" ht="15" thickTop="1" x14ac:dyDescent="0.35">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x14ac:dyDescent="0.35">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x14ac:dyDescent="0.35">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x14ac:dyDescent="0.35">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x14ac:dyDescent="0.35">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x14ac:dyDescent="0.35">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x14ac:dyDescent="0.35">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x14ac:dyDescent="0.35">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x14ac:dyDescent="0.35">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x14ac:dyDescent="0.35">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x14ac:dyDescent="0.35">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x14ac:dyDescent="0.35">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x14ac:dyDescent="0.35">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x14ac:dyDescent="0.35">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x14ac:dyDescent="0.35">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x14ac:dyDescent="0.35">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x14ac:dyDescent="0.35">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x14ac:dyDescent="0.35">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x14ac:dyDescent="0.35">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x14ac:dyDescent="0.35">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x14ac:dyDescent="0.35">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x14ac:dyDescent="0.35">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x14ac:dyDescent="0.35">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x14ac:dyDescent="0.35">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x14ac:dyDescent="0.35">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x14ac:dyDescent="0.35">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x14ac:dyDescent="0.35">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x14ac:dyDescent="0.35">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x14ac:dyDescent="0.35">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x14ac:dyDescent="0.4">
      <c r="A496" s="201" t="s">
        <v>818</v>
      </c>
      <c r="B496" s="506" t="s">
        <v>805</v>
      </c>
      <c r="C496" s="508"/>
      <c r="D496" s="508"/>
      <c r="E496" s="508"/>
      <c r="F496" s="508"/>
      <c r="G496" s="508"/>
      <c r="H496" s="508"/>
      <c r="I496" s="508"/>
      <c r="J496" s="508"/>
      <c r="K496" s="508"/>
      <c r="L496" s="508"/>
      <c r="M496" s="508"/>
      <c r="N496" s="508"/>
      <c r="O496" s="508"/>
      <c r="P496" s="508"/>
      <c r="Q496" s="508"/>
      <c r="R496" s="508"/>
      <c r="S496" s="508"/>
      <c r="T496" s="508"/>
      <c r="U496" s="508"/>
      <c r="V496" s="508"/>
      <c r="W496" s="508"/>
      <c r="X496" s="508"/>
      <c r="Y496" s="508"/>
      <c r="Z496" s="508"/>
      <c r="AA496" s="508"/>
      <c r="AB496" s="508"/>
      <c r="AC496" s="508"/>
      <c r="AD496" s="508"/>
      <c r="AE496" s="508"/>
      <c r="AF496" s="508"/>
      <c r="AG496" s="508"/>
      <c r="AH496" s="508"/>
      <c r="AI496" s="508"/>
      <c r="AJ496" s="509"/>
    </row>
    <row r="497" spans="1:36" ht="15" thickTop="1" x14ac:dyDescent="0.35">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x14ac:dyDescent="0.35">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x14ac:dyDescent="0.35">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x14ac:dyDescent="0.35">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x14ac:dyDescent="0.35">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x14ac:dyDescent="0.35">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x14ac:dyDescent="0.35">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x14ac:dyDescent="0.35">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x14ac:dyDescent="0.35">
      <c r="A508" s="181" t="s">
        <v>827</v>
      </c>
      <c r="B508" s="152"/>
      <c r="C508" s="152"/>
      <c r="D508" s="152"/>
      <c r="E508" s="152"/>
      <c r="F508" s="153"/>
      <c r="G508" s="153" t="s">
        <v>540</v>
      </c>
    </row>
    <row r="509" spans="1:36" ht="15" x14ac:dyDescent="0.35">
      <c r="A509" s="181" t="s">
        <v>828</v>
      </c>
      <c r="B509" s="152"/>
      <c r="C509" s="152"/>
      <c r="D509" s="152"/>
      <c r="E509" s="152"/>
      <c r="F509" s="153"/>
      <c r="G509" s="153" t="s">
        <v>541</v>
      </c>
    </row>
    <row r="510" spans="1:36" x14ac:dyDescent="0.35">
      <c r="A510" s="152"/>
      <c r="B510" s="152"/>
      <c r="C510" s="152"/>
      <c r="D510" s="152"/>
      <c r="E510" s="152"/>
      <c r="F510" s="153"/>
      <c r="G510" s="153" t="s">
        <v>542</v>
      </c>
    </row>
    <row r="511" spans="1:36" ht="15" thickBot="1" x14ac:dyDescent="0.4">
      <c r="A511" s="152"/>
      <c r="B511" s="152"/>
      <c r="C511" s="152"/>
      <c r="D511" s="152"/>
      <c r="E511" s="152"/>
      <c r="F511" s="207"/>
      <c r="G511" s="152"/>
    </row>
    <row r="512" spans="1:36" x14ac:dyDescent="0.35">
      <c r="A512" s="208" t="s">
        <v>829</v>
      </c>
      <c r="B512" s="209" t="s">
        <v>544</v>
      </c>
      <c r="C512" s="164" t="s">
        <v>545</v>
      </c>
      <c r="D512" s="164" t="s">
        <v>546</v>
      </c>
      <c r="E512" s="164" t="s">
        <v>717</v>
      </c>
      <c r="F512" s="210" t="s">
        <v>548</v>
      </c>
      <c r="G512" s="210" t="s">
        <v>549</v>
      </c>
    </row>
    <row r="513" spans="1:7" ht="15" thickBot="1" x14ac:dyDescent="0.4">
      <c r="A513" s="211" t="s">
        <v>830</v>
      </c>
      <c r="B513" s="498" t="s">
        <v>551</v>
      </c>
      <c r="C513" s="498"/>
      <c r="D513" s="498"/>
      <c r="E513" s="498"/>
      <c r="F513" s="498"/>
      <c r="G513" s="499"/>
    </row>
    <row r="514" spans="1:7" ht="15" thickTop="1" x14ac:dyDescent="0.35">
      <c r="A514" s="212" t="s">
        <v>831</v>
      </c>
      <c r="B514" s="167">
        <v>7853.7090592547993</v>
      </c>
      <c r="C514" s="167">
        <v>9683.8167602284338</v>
      </c>
      <c r="D514" s="167">
        <v>927.61746474238998</v>
      </c>
      <c r="E514" s="167">
        <v>6.1186719260000002</v>
      </c>
      <c r="F514" s="167">
        <v>178.32176849999999</v>
      </c>
      <c r="G514" s="167" t="s">
        <v>557</v>
      </c>
    </row>
    <row r="515" spans="1:7" x14ac:dyDescent="0.35">
      <c r="A515" s="177" t="s">
        <v>832</v>
      </c>
      <c r="B515" s="126" t="s">
        <v>212</v>
      </c>
      <c r="C515" s="167">
        <v>9008.2634000282051</v>
      </c>
      <c r="D515" s="167">
        <v>55.48073193690994</v>
      </c>
      <c r="E515" s="126" t="s">
        <v>212</v>
      </c>
      <c r="F515" s="126" t="s">
        <v>212</v>
      </c>
      <c r="G515" s="167" t="s">
        <v>557</v>
      </c>
    </row>
    <row r="516" spans="1:7" x14ac:dyDescent="0.35">
      <c r="A516" s="177" t="s">
        <v>833</v>
      </c>
      <c r="B516" s="126" t="s">
        <v>212</v>
      </c>
      <c r="C516" s="167">
        <v>6754.7612768982408</v>
      </c>
      <c r="D516" s="126" t="s">
        <v>212</v>
      </c>
      <c r="E516" s="126" t="s">
        <v>212</v>
      </c>
      <c r="F516" s="126" t="s">
        <v>212</v>
      </c>
      <c r="G516" s="126" t="s">
        <v>212</v>
      </c>
    </row>
    <row r="517" spans="1:7" x14ac:dyDescent="0.35">
      <c r="A517" s="169" t="s">
        <v>834</v>
      </c>
      <c r="B517" s="126" t="s">
        <v>212</v>
      </c>
      <c r="C517" s="167">
        <v>6510.3132861119166</v>
      </c>
      <c r="D517" s="126" t="s">
        <v>212</v>
      </c>
      <c r="E517" s="126" t="s">
        <v>212</v>
      </c>
      <c r="F517" s="126" t="s">
        <v>212</v>
      </c>
      <c r="G517" s="126" t="s">
        <v>212</v>
      </c>
    </row>
    <row r="518" spans="1:7" x14ac:dyDescent="0.35">
      <c r="A518" s="213" t="s">
        <v>835</v>
      </c>
      <c r="B518" s="126" t="s">
        <v>212</v>
      </c>
      <c r="C518" s="126" t="s">
        <v>212</v>
      </c>
      <c r="D518" s="126" t="s">
        <v>212</v>
      </c>
      <c r="E518" s="126" t="s">
        <v>212</v>
      </c>
      <c r="F518" s="126" t="s">
        <v>212</v>
      </c>
      <c r="G518" s="126" t="s">
        <v>212</v>
      </c>
    </row>
    <row r="519" spans="1:7" x14ac:dyDescent="0.35">
      <c r="A519" s="214" t="s">
        <v>836</v>
      </c>
      <c r="B519" s="126" t="s">
        <v>212</v>
      </c>
      <c r="C519" s="167" t="s">
        <v>212</v>
      </c>
      <c r="D519" s="126" t="s">
        <v>212</v>
      </c>
      <c r="E519" s="126" t="s">
        <v>212</v>
      </c>
      <c r="F519" s="126" t="s">
        <v>212</v>
      </c>
      <c r="G519" s="126" t="s">
        <v>212</v>
      </c>
    </row>
    <row r="520" spans="1:7" x14ac:dyDescent="0.35">
      <c r="A520" s="214" t="s">
        <v>837</v>
      </c>
      <c r="B520" s="126" t="s">
        <v>212</v>
      </c>
      <c r="C520" s="167" t="s">
        <v>212</v>
      </c>
      <c r="D520" s="126" t="s">
        <v>212</v>
      </c>
      <c r="E520" s="126" t="s">
        <v>212</v>
      </c>
      <c r="F520" s="126" t="s">
        <v>212</v>
      </c>
      <c r="G520" s="126" t="s">
        <v>212</v>
      </c>
    </row>
    <row r="521" spans="1:7" x14ac:dyDescent="0.35">
      <c r="A521" s="213" t="s">
        <v>838</v>
      </c>
      <c r="B521" s="126" t="s">
        <v>212</v>
      </c>
      <c r="C521" s="126" t="s">
        <v>212</v>
      </c>
      <c r="D521" s="126" t="s">
        <v>212</v>
      </c>
      <c r="E521" s="126" t="s">
        <v>212</v>
      </c>
      <c r="F521" s="126" t="s">
        <v>212</v>
      </c>
      <c r="G521" s="126" t="s">
        <v>212</v>
      </c>
    </row>
    <row r="522" spans="1:7" x14ac:dyDescent="0.35">
      <c r="A522" s="214" t="s">
        <v>839</v>
      </c>
      <c r="B522" s="126" t="s">
        <v>212</v>
      </c>
      <c r="C522" s="167" t="s">
        <v>212</v>
      </c>
      <c r="D522" s="126" t="s">
        <v>212</v>
      </c>
      <c r="E522" s="126" t="s">
        <v>212</v>
      </c>
      <c r="F522" s="126" t="s">
        <v>212</v>
      </c>
      <c r="G522" s="126" t="s">
        <v>212</v>
      </c>
    </row>
    <row r="523" spans="1:7" x14ac:dyDescent="0.35">
      <c r="A523" s="214" t="s">
        <v>840</v>
      </c>
      <c r="B523" s="126" t="s">
        <v>212</v>
      </c>
      <c r="C523" s="167" t="s">
        <v>212</v>
      </c>
      <c r="D523" s="126" t="s">
        <v>212</v>
      </c>
      <c r="E523" s="126" t="s">
        <v>212</v>
      </c>
      <c r="F523" s="126" t="s">
        <v>212</v>
      </c>
      <c r="G523" s="126" t="s">
        <v>212</v>
      </c>
    </row>
    <row r="524" spans="1:7" x14ac:dyDescent="0.35">
      <c r="A524" s="214" t="s">
        <v>841</v>
      </c>
      <c r="B524" s="126" t="s">
        <v>212</v>
      </c>
      <c r="C524" s="167" t="s">
        <v>212</v>
      </c>
      <c r="D524" s="126" t="s">
        <v>212</v>
      </c>
      <c r="E524" s="126" t="s">
        <v>212</v>
      </c>
      <c r="F524" s="126" t="s">
        <v>212</v>
      </c>
      <c r="G524" s="126" t="s">
        <v>212</v>
      </c>
    </row>
    <row r="525" spans="1:7" x14ac:dyDescent="0.35">
      <c r="A525" s="213" t="s">
        <v>842</v>
      </c>
      <c r="B525" s="126" t="s">
        <v>212</v>
      </c>
      <c r="C525" s="126" t="s">
        <v>212</v>
      </c>
      <c r="D525" s="126" t="s">
        <v>212</v>
      </c>
      <c r="E525" s="126" t="s">
        <v>212</v>
      </c>
      <c r="F525" s="126" t="s">
        <v>212</v>
      </c>
      <c r="G525" s="126" t="s">
        <v>212</v>
      </c>
    </row>
    <row r="526" spans="1:7" x14ac:dyDescent="0.35">
      <c r="A526" s="214" t="s">
        <v>843</v>
      </c>
      <c r="B526" s="126" t="s">
        <v>212</v>
      </c>
      <c r="C526" s="167">
        <v>6510.3132861119166</v>
      </c>
      <c r="D526" s="126" t="s">
        <v>212</v>
      </c>
      <c r="E526" s="126" t="s">
        <v>212</v>
      </c>
      <c r="F526" s="126" t="s">
        <v>212</v>
      </c>
      <c r="G526" s="126" t="s">
        <v>212</v>
      </c>
    </row>
    <row r="527" spans="1:7" x14ac:dyDescent="0.35">
      <c r="A527" s="215" t="s">
        <v>844</v>
      </c>
      <c r="B527" s="126" t="s">
        <v>212</v>
      </c>
      <c r="C527" s="167">
        <v>1503.0509320217539</v>
      </c>
      <c r="D527" s="126"/>
      <c r="E527" s="126" t="s">
        <v>212</v>
      </c>
      <c r="F527" s="126" t="s">
        <v>212</v>
      </c>
      <c r="G527" s="126"/>
    </row>
    <row r="528" spans="1:7" x14ac:dyDescent="0.35">
      <c r="A528" s="215" t="s">
        <v>845</v>
      </c>
      <c r="B528" s="126" t="s">
        <v>212</v>
      </c>
      <c r="C528" s="167">
        <v>5007.2623540901623</v>
      </c>
      <c r="D528" s="126"/>
      <c r="E528" s="126" t="s">
        <v>212</v>
      </c>
      <c r="F528" s="126" t="s">
        <v>212</v>
      </c>
      <c r="G528" s="126"/>
    </row>
    <row r="529" spans="1:7" x14ac:dyDescent="0.35">
      <c r="A529" s="215" t="s">
        <v>846</v>
      </c>
      <c r="B529" s="126" t="s">
        <v>212</v>
      </c>
      <c r="C529" s="167" t="s">
        <v>559</v>
      </c>
      <c r="D529" s="126"/>
      <c r="E529" s="126" t="s">
        <v>212</v>
      </c>
      <c r="F529" s="126" t="s">
        <v>212</v>
      </c>
      <c r="G529" s="126"/>
    </row>
    <row r="530" spans="1:7" x14ac:dyDescent="0.35">
      <c r="A530" s="215" t="s">
        <v>847</v>
      </c>
      <c r="B530" s="126" t="s">
        <v>212</v>
      </c>
      <c r="C530" s="167" t="s">
        <v>559</v>
      </c>
      <c r="D530" s="126"/>
      <c r="E530" s="126" t="s">
        <v>212</v>
      </c>
      <c r="F530" s="126" t="s">
        <v>212</v>
      </c>
      <c r="G530" s="126"/>
    </row>
    <row r="531" spans="1:7" x14ac:dyDescent="0.35">
      <c r="A531" s="215" t="s">
        <v>848</v>
      </c>
      <c r="B531" s="126" t="s">
        <v>212</v>
      </c>
      <c r="C531" s="167" t="s">
        <v>559</v>
      </c>
      <c r="D531" s="126"/>
      <c r="E531" s="126" t="s">
        <v>212</v>
      </c>
      <c r="F531" s="126" t="s">
        <v>212</v>
      </c>
      <c r="G531" s="126"/>
    </row>
    <row r="532" spans="1:7" x14ac:dyDescent="0.35">
      <c r="A532" s="215" t="s">
        <v>849</v>
      </c>
      <c r="B532" s="126" t="s">
        <v>212</v>
      </c>
      <c r="C532" s="167" t="s">
        <v>559</v>
      </c>
      <c r="D532" s="126"/>
      <c r="E532" s="126" t="s">
        <v>212</v>
      </c>
      <c r="F532" s="126" t="s">
        <v>212</v>
      </c>
      <c r="G532" s="126"/>
    </row>
    <row r="533" spans="1:7" x14ac:dyDescent="0.35">
      <c r="A533" s="215" t="s">
        <v>850</v>
      </c>
      <c r="B533" s="126" t="s">
        <v>212</v>
      </c>
      <c r="C533" s="167" t="s">
        <v>559</v>
      </c>
      <c r="D533" s="126"/>
      <c r="E533" s="126" t="s">
        <v>212</v>
      </c>
      <c r="F533" s="126" t="s">
        <v>212</v>
      </c>
      <c r="G533" s="126"/>
    </row>
    <row r="534" spans="1:7" x14ac:dyDescent="0.35">
      <c r="A534" s="215" t="s">
        <v>851</v>
      </c>
      <c r="B534" s="126" t="s">
        <v>212</v>
      </c>
      <c r="C534" s="167" t="s">
        <v>559</v>
      </c>
      <c r="D534" s="126"/>
      <c r="E534" s="126" t="s">
        <v>212</v>
      </c>
      <c r="F534" s="126" t="s">
        <v>212</v>
      </c>
      <c r="G534" s="126"/>
    </row>
    <row r="535" spans="1:7" x14ac:dyDescent="0.35">
      <c r="A535" s="215" t="s">
        <v>852</v>
      </c>
      <c r="B535" s="126" t="s">
        <v>212</v>
      </c>
      <c r="C535" s="167" t="s">
        <v>559</v>
      </c>
      <c r="D535" s="126"/>
      <c r="E535" s="126" t="s">
        <v>212</v>
      </c>
      <c r="F535" s="126" t="s">
        <v>212</v>
      </c>
      <c r="G535" s="126"/>
    </row>
    <row r="536" spans="1:7" x14ac:dyDescent="0.35">
      <c r="A536" s="215" t="s">
        <v>853</v>
      </c>
      <c r="B536" s="126" t="s">
        <v>212</v>
      </c>
      <c r="C536" s="167" t="s">
        <v>559</v>
      </c>
      <c r="D536" s="126"/>
      <c r="E536" s="126" t="s">
        <v>212</v>
      </c>
      <c r="F536" s="126" t="s">
        <v>212</v>
      </c>
      <c r="G536" s="126"/>
    </row>
    <row r="537" spans="1:7" x14ac:dyDescent="0.35">
      <c r="A537" s="215" t="s">
        <v>854</v>
      </c>
      <c r="B537" s="126" t="s">
        <v>212</v>
      </c>
      <c r="C537" s="167" t="s">
        <v>559</v>
      </c>
      <c r="D537" s="126"/>
      <c r="E537" s="126" t="s">
        <v>212</v>
      </c>
      <c r="F537" s="126" t="s">
        <v>212</v>
      </c>
      <c r="G537" s="126"/>
    </row>
    <row r="538" spans="1:7" x14ac:dyDescent="0.35">
      <c r="A538" s="169" t="s">
        <v>855</v>
      </c>
      <c r="B538" s="126" t="s">
        <v>212</v>
      </c>
      <c r="C538" s="167">
        <v>49.08</v>
      </c>
      <c r="D538" s="126" t="s">
        <v>212</v>
      </c>
      <c r="E538" s="126" t="s">
        <v>212</v>
      </c>
      <c r="F538" s="126" t="s">
        <v>212</v>
      </c>
      <c r="G538" s="126" t="s">
        <v>212</v>
      </c>
    </row>
    <row r="539" spans="1:7" x14ac:dyDescent="0.35">
      <c r="A539" s="169" t="s">
        <v>856</v>
      </c>
      <c r="B539" s="126" t="s">
        <v>212</v>
      </c>
      <c r="C539" s="167">
        <v>91.609200000000016</v>
      </c>
      <c r="D539" s="126" t="s">
        <v>212</v>
      </c>
      <c r="E539" s="126" t="s">
        <v>212</v>
      </c>
      <c r="F539" s="126" t="s">
        <v>212</v>
      </c>
      <c r="G539" s="126" t="s">
        <v>212</v>
      </c>
    </row>
    <row r="540" spans="1:7" x14ac:dyDescent="0.35">
      <c r="A540" s="169" t="s">
        <v>857</v>
      </c>
      <c r="B540" s="126" t="s">
        <v>212</v>
      </c>
      <c r="C540" s="167">
        <v>103.75879078632427</v>
      </c>
      <c r="D540" s="126" t="s">
        <v>212</v>
      </c>
      <c r="E540" s="126" t="s">
        <v>212</v>
      </c>
      <c r="F540" s="126" t="s">
        <v>212</v>
      </c>
      <c r="G540" s="126" t="s">
        <v>212</v>
      </c>
    </row>
    <row r="541" spans="1:7" x14ac:dyDescent="0.35">
      <c r="A541" s="216" t="s">
        <v>858</v>
      </c>
      <c r="B541" s="126" t="s">
        <v>212</v>
      </c>
      <c r="C541" s="167" t="s">
        <v>586</v>
      </c>
      <c r="D541" s="126"/>
      <c r="E541" s="126" t="s">
        <v>212</v>
      </c>
      <c r="F541" s="126" t="s">
        <v>212</v>
      </c>
      <c r="G541" s="126"/>
    </row>
    <row r="542" spans="1:7" x14ac:dyDescent="0.35">
      <c r="A542" s="216" t="s">
        <v>859</v>
      </c>
      <c r="B542" s="126" t="s">
        <v>212</v>
      </c>
      <c r="C542" s="167">
        <v>14.482519</v>
      </c>
      <c r="D542" s="126"/>
      <c r="E542" s="126" t="s">
        <v>212</v>
      </c>
      <c r="F542" s="126" t="s">
        <v>212</v>
      </c>
      <c r="G542" s="126"/>
    </row>
    <row r="543" spans="1:7" x14ac:dyDescent="0.35">
      <c r="A543" s="216" t="s">
        <v>860</v>
      </c>
      <c r="B543" s="126" t="s">
        <v>212</v>
      </c>
      <c r="C543" s="167">
        <v>69.750133199999993</v>
      </c>
      <c r="D543" s="126"/>
      <c r="E543" s="126" t="s">
        <v>212</v>
      </c>
      <c r="F543" s="126" t="s">
        <v>212</v>
      </c>
      <c r="G543" s="126"/>
    </row>
    <row r="544" spans="1:7" x14ac:dyDescent="0.35">
      <c r="A544" s="216" t="s">
        <v>861</v>
      </c>
      <c r="B544" s="126" t="s">
        <v>212</v>
      </c>
      <c r="C544" s="167">
        <v>2.1242679999999998</v>
      </c>
      <c r="D544" s="126"/>
      <c r="E544" s="126" t="s">
        <v>212</v>
      </c>
      <c r="F544" s="126" t="s">
        <v>212</v>
      </c>
      <c r="G544" s="126"/>
    </row>
    <row r="545" spans="1:7" x14ac:dyDescent="0.35">
      <c r="A545" s="216" t="s">
        <v>862</v>
      </c>
      <c r="B545" s="126" t="s">
        <v>212</v>
      </c>
      <c r="C545" s="167" t="s">
        <v>586</v>
      </c>
      <c r="D545" s="126"/>
      <c r="E545" s="126" t="s">
        <v>212</v>
      </c>
      <c r="F545" s="126" t="s">
        <v>212</v>
      </c>
      <c r="G545" s="126"/>
    </row>
    <row r="546" spans="1:7" x14ac:dyDescent="0.35">
      <c r="A546" s="217" t="s">
        <v>863</v>
      </c>
      <c r="B546" s="126" t="s">
        <v>212</v>
      </c>
      <c r="C546" s="167">
        <v>17.401870586324279</v>
      </c>
      <c r="D546" s="126" t="s">
        <v>212</v>
      </c>
      <c r="E546" s="126" t="s">
        <v>212</v>
      </c>
      <c r="F546" s="126" t="s">
        <v>212</v>
      </c>
      <c r="G546" s="126" t="s">
        <v>212</v>
      </c>
    </row>
    <row r="547" spans="1:7" x14ac:dyDescent="0.35">
      <c r="A547" s="218" t="s">
        <v>864</v>
      </c>
      <c r="B547" s="126" t="s">
        <v>212</v>
      </c>
      <c r="C547" s="167">
        <v>17.401870586324279</v>
      </c>
      <c r="D547" s="126"/>
      <c r="E547" s="126" t="s">
        <v>212</v>
      </c>
      <c r="F547" s="126" t="s">
        <v>212</v>
      </c>
      <c r="G547" s="126"/>
    </row>
    <row r="548" spans="1:7" x14ac:dyDescent="0.35">
      <c r="A548" s="177" t="s">
        <v>865</v>
      </c>
      <c r="B548" s="126" t="s">
        <v>212</v>
      </c>
      <c r="C548" s="167">
        <v>2253.5021231299656</v>
      </c>
      <c r="D548" s="167">
        <v>55.48073193690994</v>
      </c>
      <c r="E548" s="126" t="s">
        <v>212</v>
      </c>
      <c r="F548" s="126" t="s">
        <v>212</v>
      </c>
      <c r="G548" s="167" t="s">
        <v>557</v>
      </c>
    </row>
    <row r="549" spans="1:7" x14ac:dyDescent="0.35">
      <c r="A549" s="171" t="s">
        <v>866</v>
      </c>
      <c r="B549" s="126" t="s">
        <v>212</v>
      </c>
      <c r="C549" s="167">
        <v>1190.71616749286</v>
      </c>
      <c r="D549" s="167">
        <v>42.685046184607813</v>
      </c>
      <c r="E549" s="126" t="s">
        <v>212</v>
      </c>
      <c r="F549" s="126" t="s">
        <v>212</v>
      </c>
      <c r="G549" s="167" t="s">
        <v>557</v>
      </c>
    </row>
    <row r="550" spans="1:7" x14ac:dyDescent="0.35">
      <c r="A550" s="213" t="s">
        <v>835</v>
      </c>
      <c r="B550" s="126" t="s">
        <v>212</v>
      </c>
      <c r="C550" s="126" t="s">
        <v>212</v>
      </c>
      <c r="D550" s="126" t="s">
        <v>212</v>
      </c>
      <c r="E550" s="126" t="s">
        <v>212</v>
      </c>
      <c r="F550" s="126" t="s">
        <v>212</v>
      </c>
      <c r="G550" s="126" t="s">
        <v>212</v>
      </c>
    </row>
    <row r="551" spans="1:7" x14ac:dyDescent="0.35">
      <c r="A551" s="214" t="s">
        <v>836</v>
      </c>
      <c r="B551" s="126" t="s">
        <v>212</v>
      </c>
      <c r="C551" s="167" t="s">
        <v>212</v>
      </c>
      <c r="D551" s="167" t="s">
        <v>212</v>
      </c>
      <c r="E551" s="126" t="s">
        <v>212</v>
      </c>
      <c r="F551" s="126" t="s">
        <v>212</v>
      </c>
      <c r="G551" s="133" t="s">
        <v>212</v>
      </c>
    </row>
    <row r="552" spans="1:7" x14ac:dyDescent="0.35">
      <c r="A552" s="214" t="s">
        <v>837</v>
      </c>
      <c r="B552" s="126" t="s">
        <v>212</v>
      </c>
      <c r="C552" s="167" t="s">
        <v>212</v>
      </c>
      <c r="D552" s="167" t="s">
        <v>212</v>
      </c>
      <c r="E552" s="126" t="s">
        <v>212</v>
      </c>
      <c r="F552" s="126" t="s">
        <v>212</v>
      </c>
      <c r="G552" s="133" t="s">
        <v>212</v>
      </c>
    </row>
    <row r="553" spans="1:7" x14ac:dyDescent="0.35">
      <c r="A553" s="213" t="s">
        <v>838</v>
      </c>
      <c r="B553" s="126" t="s">
        <v>212</v>
      </c>
      <c r="C553" s="126" t="s">
        <v>212</v>
      </c>
      <c r="D553" s="126" t="s">
        <v>212</v>
      </c>
      <c r="E553" s="126" t="s">
        <v>212</v>
      </c>
      <c r="F553" s="126" t="s">
        <v>212</v>
      </c>
      <c r="G553" s="126" t="s">
        <v>212</v>
      </c>
    </row>
    <row r="554" spans="1:7" x14ac:dyDescent="0.35">
      <c r="A554" s="214" t="s">
        <v>839</v>
      </c>
      <c r="B554" s="126" t="s">
        <v>212</v>
      </c>
      <c r="C554" s="167" t="s">
        <v>212</v>
      </c>
      <c r="D554" s="167" t="s">
        <v>212</v>
      </c>
      <c r="E554" s="126" t="s">
        <v>212</v>
      </c>
      <c r="F554" s="126" t="s">
        <v>212</v>
      </c>
      <c r="G554" s="133" t="s">
        <v>212</v>
      </c>
    </row>
    <row r="555" spans="1:7" x14ac:dyDescent="0.35">
      <c r="A555" s="214" t="s">
        <v>840</v>
      </c>
      <c r="B555" s="126" t="s">
        <v>212</v>
      </c>
      <c r="C555" s="167" t="s">
        <v>212</v>
      </c>
      <c r="D555" s="167" t="s">
        <v>212</v>
      </c>
      <c r="E555" s="126" t="s">
        <v>212</v>
      </c>
      <c r="F555" s="126" t="s">
        <v>212</v>
      </c>
      <c r="G555" s="133" t="s">
        <v>212</v>
      </c>
    </row>
    <row r="556" spans="1:7" x14ac:dyDescent="0.35">
      <c r="A556" s="214" t="s">
        <v>841</v>
      </c>
      <c r="B556" s="126" t="s">
        <v>212</v>
      </c>
      <c r="C556" s="167" t="s">
        <v>212</v>
      </c>
      <c r="D556" s="167" t="s">
        <v>212</v>
      </c>
      <c r="E556" s="126" t="s">
        <v>212</v>
      </c>
      <c r="F556" s="126" t="s">
        <v>212</v>
      </c>
      <c r="G556" s="133" t="s">
        <v>212</v>
      </c>
    </row>
    <row r="557" spans="1:7" x14ac:dyDescent="0.35">
      <c r="A557" s="213" t="s">
        <v>842</v>
      </c>
      <c r="B557" s="126" t="s">
        <v>212</v>
      </c>
      <c r="C557" s="126" t="s">
        <v>212</v>
      </c>
      <c r="D557" s="126" t="s">
        <v>212</v>
      </c>
      <c r="E557" s="126" t="s">
        <v>212</v>
      </c>
      <c r="F557" s="126" t="s">
        <v>212</v>
      </c>
      <c r="G557" s="126" t="s">
        <v>212</v>
      </c>
    </row>
    <row r="558" spans="1:7" x14ac:dyDescent="0.35">
      <c r="A558" s="214" t="s">
        <v>867</v>
      </c>
      <c r="B558" s="126" t="s">
        <v>212</v>
      </c>
      <c r="C558" s="167">
        <v>1190.71616749286</v>
      </c>
      <c r="D558" s="167">
        <v>42.685046184607813</v>
      </c>
      <c r="E558" s="126" t="s">
        <v>212</v>
      </c>
      <c r="F558" s="126" t="s">
        <v>212</v>
      </c>
      <c r="G558" s="133" t="s">
        <v>557</v>
      </c>
    </row>
    <row r="559" spans="1:7" x14ac:dyDescent="0.35">
      <c r="A559" s="215" t="s">
        <v>844</v>
      </c>
      <c r="B559" s="126" t="s">
        <v>212</v>
      </c>
      <c r="C559" s="167">
        <v>1057.4656164906501</v>
      </c>
      <c r="D559" s="167">
        <v>18.671015563378649</v>
      </c>
      <c r="E559" s="126" t="s">
        <v>212</v>
      </c>
      <c r="F559" s="126" t="s">
        <v>212</v>
      </c>
      <c r="G559" s="133" t="s">
        <v>557</v>
      </c>
    </row>
    <row r="560" spans="1:7" x14ac:dyDescent="0.35">
      <c r="A560" s="215" t="s">
        <v>845</v>
      </c>
      <c r="B560" s="126" t="s">
        <v>212</v>
      </c>
      <c r="C560" s="167">
        <v>133.25055100220999</v>
      </c>
      <c r="D560" s="167">
        <v>24.014030621229161</v>
      </c>
      <c r="E560" s="126" t="s">
        <v>212</v>
      </c>
      <c r="F560" s="126" t="s">
        <v>212</v>
      </c>
      <c r="G560" s="133" t="s">
        <v>557</v>
      </c>
    </row>
    <row r="561" spans="1:7" x14ac:dyDescent="0.35">
      <c r="A561" s="215" t="s">
        <v>846</v>
      </c>
      <c r="B561" s="126" t="s">
        <v>212</v>
      </c>
      <c r="C561" s="167" t="s">
        <v>559</v>
      </c>
      <c r="D561" s="167" t="s">
        <v>559</v>
      </c>
      <c r="E561" s="126" t="s">
        <v>212</v>
      </c>
      <c r="F561" s="126" t="s">
        <v>212</v>
      </c>
      <c r="G561" s="133" t="s">
        <v>557</v>
      </c>
    </row>
    <row r="562" spans="1:7" x14ac:dyDescent="0.35">
      <c r="A562" s="215" t="s">
        <v>847</v>
      </c>
      <c r="B562" s="126" t="s">
        <v>212</v>
      </c>
      <c r="C562" s="167" t="s">
        <v>559</v>
      </c>
      <c r="D562" s="167" t="s">
        <v>559</v>
      </c>
      <c r="E562" s="126" t="s">
        <v>212</v>
      </c>
      <c r="F562" s="126" t="s">
        <v>212</v>
      </c>
      <c r="G562" s="133" t="s">
        <v>557</v>
      </c>
    </row>
    <row r="563" spans="1:7" x14ac:dyDescent="0.35">
      <c r="A563" s="215" t="s">
        <v>848</v>
      </c>
      <c r="B563" s="126" t="s">
        <v>212</v>
      </c>
      <c r="C563" s="167" t="s">
        <v>559</v>
      </c>
      <c r="D563" s="167" t="s">
        <v>559</v>
      </c>
      <c r="E563" s="126" t="s">
        <v>212</v>
      </c>
      <c r="F563" s="126" t="s">
        <v>212</v>
      </c>
      <c r="G563" s="133" t="s">
        <v>557</v>
      </c>
    </row>
    <row r="564" spans="1:7" x14ac:dyDescent="0.35">
      <c r="A564" s="215" t="s">
        <v>849</v>
      </c>
      <c r="B564" s="126" t="s">
        <v>212</v>
      </c>
      <c r="C564" s="167" t="s">
        <v>559</v>
      </c>
      <c r="D564" s="167" t="s">
        <v>559</v>
      </c>
      <c r="E564" s="126" t="s">
        <v>212</v>
      </c>
      <c r="F564" s="126" t="s">
        <v>212</v>
      </c>
      <c r="G564" s="133" t="s">
        <v>557</v>
      </c>
    </row>
    <row r="565" spans="1:7" x14ac:dyDescent="0.35">
      <c r="A565" s="215" t="s">
        <v>850</v>
      </c>
      <c r="B565" s="126" t="s">
        <v>212</v>
      </c>
      <c r="C565" s="167" t="s">
        <v>559</v>
      </c>
      <c r="D565" s="167" t="s">
        <v>559</v>
      </c>
      <c r="E565" s="126" t="s">
        <v>212</v>
      </c>
      <c r="F565" s="126" t="s">
        <v>212</v>
      </c>
      <c r="G565" s="133" t="s">
        <v>557</v>
      </c>
    </row>
    <row r="566" spans="1:7" x14ac:dyDescent="0.35">
      <c r="A566" s="215" t="s">
        <v>851</v>
      </c>
      <c r="B566" s="126" t="s">
        <v>212</v>
      </c>
      <c r="C566" s="167" t="s">
        <v>559</v>
      </c>
      <c r="D566" s="167" t="s">
        <v>559</v>
      </c>
      <c r="E566" s="126" t="s">
        <v>212</v>
      </c>
      <c r="F566" s="126" t="s">
        <v>212</v>
      </c>
      <c r="G566" s="133" t="s">
        <v>557</v>
      </c>
    </row>
    <row r="567" spans="1:7" x14ac:dyDescent="0.35">
      <c r="A567" s="215" t="s">
        <v>852</v>
      </c>
      <c r="B567" s="126" t="s">
        <v>212</v>
      </c>
      <c r="C567" s="167" t="s">
        <v>559</v>
      </c>
      <c r="D567" s="167" t="s">
        <v>559</v>
      </c>
      <c r="E567" s="126" t="s">
        <v>212</v>
      </c>
      <c r="F567" s="126" t="s">
        <v>212</v>
      </c>
      <c r="G567" s="133" t="s">
        <v>557</v>
      </c>
    </row>
    <row r="568" spans="1:7" x14ac:dyDescent="0.35">
      <c r="A568" s="215" t="s">
        <v>853</v>
      </c>
      <c r="B568" s="126" t="s">
        <v>212</v>
      </c>
      <c r="C568" s="167" t="s">
        <v>559</v>
      </c>
      <c r="D568" s="167" t="s">
        <v>559</v>
      </c>
      <c r="E568" s="126" t="s">
        <v>212</v>
      </c>
      <c r="F568" s="126" t="s">
        <v>212</v>
      </c>
      <c r="G568" s="133" t="s">
        <v>557</v>
      </c>
    </row>
    <row r="569" spans="1:7" x14ac:dyDescent="0.35">
      <c r="A569" s="215" t="s">
        <v>854</v>
      </c>
      <c r="B569" s="126" t="s">
        <v>212</v>
      </c>
      <c r="C569" s="167" t="s">
        <v>559</v>
      </c>
      <c r="D569" s="167" t="s">
        <v>559</v>
      </c>
      <c r="E569" s="126" t="s">
        <v>212</v>
      </c>
      <c r="F569" s="126" t="s">
        <v>212</v>
      </c>
      <c r="G569" s="133" t="s">
        <v>557</v>
      </c>
    </row>
    <row r="570" spans="1:7" x14ac:dyDescent="0.35">
      <c r="A570" s="169" t="s">
        <v>855</v>
      </c>
      <c r="B570" s="126" t="s">
        <v>212</v>
      </c>
      <c r="C570" s="167">
        <v>3.47664809845039</v>
      </c>
      <c r="D570" s="167">
        <v>1.15882913799309</v>
      </c>
      <c r="E570" s="126" t="s">
        <v>212</v>
      </c>
      <c r="F570" s="126" t="s">
        <v>212</v>
      </c>
      <c r="G570" s="133" t="s">
        <v>557</v>
      </c>
    </row>
    <row r="571" spans="1:7" x14ac:dyDescent="0.35">
      <c r="A571" s="169" t="s">
        <v>856</v>
      </c>
      <c r="B571" s="126" t="s">
        <v>212</v>
      </c>
      <c r="C571" s="167">
        <v>916.17653441980599</v>
      </c>
      <c r="D571" s="167">
        <v>5.7137253038384097</v>
      </c>
      <c r="E571" s="126" t="s">
        <v>212</v>
      </c>
      <c r="F571" s="126" t="s">
        <v>212</v>
      </c>
      <c r="G571" s="133" t="s">
        <v>557</v>
      </c>
    </row>
    <row r="572" spans="1:7" x14ac:dyDescent="0.35">
      <c r="A572" s="169" t="s">
        <v>857</v>
      </c>
      <c r="B572" s="126" t="s">
        <v>212</v>
      </c>
      <c r="C572" s="167">
        <v>143.13277311884897</v>
      </c>
      <c r="D572" s="167">
        <v>5.9231313104706302</v>
      </c>
      <c r="E572" s="126" t="s">
        <v>212</v>
      </c>
      <c r="F572" s="126" t="s">
        <v>212</v>
      </c>
      <c r="G572" s="167" t="s">
        <v>557</v>
      </c>
    </row>
    <row r="573" spans="1:7" x14ac:dyDescent="0.35">
      <c r="A573" s="216" t="s">
        <v>858</v>
      </c>
      <c r="B573" s="126" t="s">
        <v>212</v>
      </c>
      <c r="C573" s="167" t="s">
        <v>586</v>
      </c>
      <c r="D573" s="167" t="s">
        <v>586</v>
      </c>
      <c r="E573" s="126" t="s">
        <v>212</v>
      </c>
      <c r="F573" s="126" t="s">
        <v>212</v>
      </c>
      <c r="G573" s="133" t="s">
        <v>557</v>
      </c>
    </row>
    <row r="574" spans="1:7" x14ac:dyDescent="0.35">
      <c r="A574" s="216" t="s">
        <v>859</v>
      </c>
      <c r="B574" s="126" t="s">
        <v>212</v>
      </c>
      <c r="C574" s="167">
        <v>0.97110900520321997</v>
      </c>
      <c r="D574" s="167">
        <v>8.605344306328E-2</v>
      </c>
      <c r="E574" s="126" t="s">
        <v>212</v>
      </c>
      <c r="F574" s="126" t="s">
        <v>212</v>
      </c>
      <c r="G574" s="133" t="s">
        <v>557</v>
      </c>
    </row>
    <row r="575" spans="1:7" x14ac:dyDescent="0.35">
      <c r="A575" s="216" t="s">
        <v>860</v>
      </c>
      <c r="B575" s="126" t="s">
        <v>212</v>
      </c>
      <c r="C575" s="167">
        <v>12.102255140157601</v>
      </c>
      <c r="D575" s="167">
        <v>0.46691353425823001</v>
      </c>
      <c r="E575" s="126" t="s">
        <v>212</v>
      </c>
      <c r="F575" s="126" t="s">
        <v>212</v>
      </c>
      <c r="G575" s="133" t="s">
        <v>557</v>
      </c>
    </row>
    <row r="576" spans="1:7" x14ac:dyDescent="0.35">
      <c r="A576" s="216" t="s">
        <v>861</v>
      </c>
      <c r="B576" s="126" t="s">
        <v>212</v>
      </c>
      <c r="C576" s="167">
        <v>0.20352704247281</v>
      </c>
      <c r="D576" s="167">
        <v>8.4830813865599992E-3</v>
      </c>
      <c r="E576" s="126" t="s">
        <v>212</v>
      </c>
      <c r="F576" s="126" t="s">
        <v>212</v>
      </c>
      <c r="G576" s="133" t="s">
        <v>557</v>
      </c>
    </row>
    <row r="577" spans="1:7" x14ac:dyDescent="0.35">
      <c r="A577" s="216" t="s">
        <v>862</v>
      </c>
      <c r="B577" s="126" t="s">
        <v>212</v>
      </c>
      <c r="C577" s="167">
        <v>129.43446856752999</v>
      </c>
      <c r="D577" s="167">
        <v>5.3616812517625601</v>
      </c>
      <c r="E577" s="126" t="s">
        <v>212</v>
      </c>
      <c r="F577" s="126" t="s">
        <v>212</v>
      </c>
      <c r="G577" s="133" t="s">
        <v>557</v>
      </c>
    </row>
    <row r="578" spans="1:7" x14ac:dyDescent="0.35">
      <c r="A578" s="217" t="s">
        <v>863</v>
      </c>
      <c r="B578" s="126" t="s">
        <v>212</v>
      </c>
      <c r="C578" s="167">
        <v>0.42141336348535002</v>
      </c>
      <c r="D578" s="167" t="s">
        <v>557</v>
      </c>
      <c r="E578" s="126" t="s">
        <v>212</v>
      </c>
      <c r="F578" s="126" t="s">
        <v>212</v>
      </c>
      <c r="G578" s="167" t="s">
        <v>557</v>
      </c>
    </row>
    <row r="579" spans="1:7" x14ac:dyDescent="0.35">
      <c r="A579" s="218" t="s">
        <v>864</v>
      </c>
      <c r="B579" s="126" t="s">
        <v>212</v>
      </c>
      <c r="C579" s="167">
        <v>0.42141336348535002</v>
      </c>
      <c r="D579" s="167" t="s">
        <v>557</v>
      </c>
      <c r="E579" s="126" t="s">
        <v>212</v>
      </c>
      <c r="F579" s="126" t="s">
        <v>212</v>
      </c>
      <c r="G579" s="133" t="s">
        <v>557</v>
      </c>
    </row>
    <row r="580" spans="1:7" ht="15" thickBot="1" x14ac:dyDescent="0.4">
      <c r="A580" s="169" t="s">
        <v>868</v>
      </c>
      <c r="B580" s="126" t="s">
        <v>212</v>
      </c>
      <c r="C580" s="126" t="s">
        <v>212</v>
      </c>
      <c r="D580" s="167" t="s">
        <v>686</v>
      </c>
      <c r="E580" s="126" t="s">
        <v>212</v>
      </c>
      <c r="F580" s="126" t="s">
        <v>212</v>
      </c>
      <c r="G580" s="126" t="s">
        <v>212</v>
      </c>
    </row>
    <row r="581" spans="1:7" ht="15" thickTop="1" x14ac:dyDescent="0.35">
      <c r="A581" s="219" t="s">
        <v>869</v>
      </c>
      <c r="B581" s="126" t="s">
        <v>212</v>
      </c>
      <c r="C581" s="167">
        <v>667.06184741502784</v>
      </c>
      <c r="D581" s="126" t="s">
        <v>212</v>
      </c>
      <c r="E581" s="126" t="s">
        <v>212</v>
      </c>
      <c r="F581" s="126" t="s">
        <v>212</v>
      </c>
      <c r="G581" s="167" t="s">
        <v>557</v>
      </c>
    </row>
    <row r="582" spans="1:7" x14ac:dyDescent="0.35">
      <c r="A582" s="220" t="s">
        <v>870</v>
      </c>
      <c r="B582" s="126" t="s">
        <v>212</v>
      </c>
      <c r="C582" s="133" t="s">
        <v>557</v>
      </c>
      <c r="D582" s="167">
        <v>871.87715278448013</v>
      </c>
      <c r="E582" s="133" t="s">
        <v>557</v>
      </c>
      <c r="F582" s="133" t="s">
        <v>557</v>
      </c>
      <c r="G582" s="133" t="s">
        <v>557</v>
      </c>
    </row>
    <row r="583" spans="1:7" x14ac:dyDescent="0.35">
      <c r="A583" s="220" t="s">
        <v>871</v>
      </c>
      <c r="B583" s="126" t="s">
        <v>212</v>
      </c>
      <c r="C583" s="167" t="s">
        <v>559</v>
      </c>
      <c r="D583" s="167" t="s">
        <v>559</v>
      </c>
      <c r="E583" s="133" t="s">
        <v>559</v>
      </c>
      <c r="F583" s="133" t="s">
        <v>559</v>
      </c>
      <c r="G583" s="133" t="s">
        <v>557</v>
      </c>
    </row>
    <row r="584" spans="1:7" x14ac:dyDescent="0.35">
      <c r="A584" s="220" t="s">
        <v>872</v>
      </c>
      <c r="B584" s="126" t="s">
        <v>212</v>
      </c>
      <c r="C584" s="167">
        <v>8.4915127851999994</v>
      </c>
      <c r="D584" s="167">
        <v>0.25958002099999999</v>
      </c>
      <c r="E584" s="133">
        <v>6.1186719260000002</v>
      </c>
      <c r="F584" s="133">
        <v>178.32176849999999</v>
      </c>
      <c r="G584" s="133" t="s">
        <v>557</v>
      </c>
    </row>
    <row r="585" spans="1:7" x14ac:dyDescent="0.35">
      <c r="A585" s="177" t="s">
        <v>873</v>
      </c>
      <c r="B585" s="167">
        <v>4349.248664685867</v>
      </c>
      <c r="C585" s="126" t="s">
        <v>212</v>
      </c>
      <c r="D585" s="126" t="s">
        <v>212</v>
      </c>
      <c r="E585" s="126" t="s">
        <v>212</v>
      </c>
      <c r="F585" s="126" t="s">
        <v>212</v>
      </c>
      <c r="G585" s="126" t="s">
        <v>212</v>
      </c>
    </row>
    <row r="586" spans="1:7" x14ac:dyDescent="0.35">
      <c r="A586" s="177" t="s">
        <v>874</v>
      </c>
      <c r="B586" s="167">
        <v>3504.4603945689328</v>
      </c>
      <c r="C586" s="126" t="s">
        <v>212</v>
      </c>
      <c r="D586" s="126" t="s">
        <v>212</v>
      </c>
      <c r="E586" s="126" t="s">
        <v>212</v>
      </c>
      <c r="F586" s="126" t="s">
        <v>212</v>
      </c>
      <c r="G586" s="126" t="s">
        <v>212</v>
      </c>
    </row>
    <row r="587" spans="1:7" x14ac:dyDescent="0.35">
      <c r="A587" s="174" t="s">
        <v>875</v>
      </c>
      <c r="B587" s="167" t="s">
        <v>557</v>
      </c>
      <c r="C587" s="126" t="s">
        <v>212</v>
      </c>
      <c r="D587" s="126" t="s">
        <v>212</v>
      </c>
      <c r="E587" s="126" t="s">
        <v>212</v>
      </c>
      <c r="F587" s="126" t="s">
        <v>212</v>
      </c>
      <c r="G587" s="126" t="s">
        <v>212</v>
      </c>
    </row>
    <row r="588" spans="1:7" x14ac:dyDescent="0.35">
      <c r="A588" s="221" t="s">
        <v>876</v>
      </c>
      <c r="B588" s="167" t="s">
        <v>557</v>
      </c>
      <c r="C588" s="167" t="s">
        <v>557</v>
      </c>
      <c r="D588" s="167" t="s">
        <v>557</v>
      </c>
      <c r="E588" s="167" t="s">
        <v>557</v>
      </c>
      <c r="F588" s="167" t="s">
        <v>557</v>
      </c>
      <c r="G588" s="167" t="s">
        <v>557</v>
      </c>
    </row>
    <row r="589" spans="1:7" customFormat="1" x14ac:dyDescent="0.35"/>
    <row r="590" spans="1:7" customFormat="1" x14ac:dyDescent="0.35">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x14ac:dyDescent="0.35"/>
    <row r="593" spans="1:7" ht="15.5" x14ac:dyDescent="0.35">
      <c r="A593" s="154" t="s">
        <v>878</v>
      </c>
      <c r="B593" s="152"/>
      <c r="C593" s="152"/>
      <c r="D593" s="152"/>
      <c r="E593" s="152"/>
      <c r="F593" s="152"/>
      <c r="G593" s="153" t="s">
        <v>540</v>
      </c>
    </row>
    <row r="594" spans="1:7" ht="15.5" x14ac:dyDescent="0.35">
      <c r="A594" s="154" t="s">
        <v>770</v>
      </c>
      <c r="B594" s="152"/>
      <c r="C594" s="152"/>
      <c r="D594" s="152"/>
      <c r="E594" s="152"/>
      <c r="F594" s="152"/>
      <c r="G594" s="153" t="s">
        <v>541</v>
      </c>
    </row>
    <row r="595" spans="1:7" x14ac:dyDescent="0.35">
      <c r="A595" s="152"/>
      <c r="B595" s="152"/>
      <c r="C595" s="152"/>
      <c r="D595" s="152"/>
      <c r="E595" s="152"/>
      <c r="F595" s="152"/>
      <c r="G595" s="153" t="s">
        <v>542</v>
      </c>
    </row>
    <row r="596" spans="1:7" x14ac:dyDescent="0.35">
      <c r="A596" s="152"/>
      <c r="B596" s="152"/>
      <c r="C596" s="152"/>
      <c r="D596" s="152"/>
      <c r="E596" s="152"/>
      <c r="F596" s="152"/>
      <c r="G596" s="224"/>
    </row>
    <row r="597" spans="1:7" ht="54" customHeight="1" x14ac:dyDescent="0.35">
      <c r="A597" s="516" t="s">
        <v>543</v>
      </c>
      <c r="B597" s="225" t="s">
        <v>879</v>
      </c>
      <c r="C597" s="225" t="s">
        <v>880</v>
      </c>
      <c r="D597" s="225" t="s">
        <v>881</v>
      </c>
      <c r="E597" s="225" t="s">
        <v>717</v>
      </c>
      <c r="F597" s="225" t="s">
        <v>548</v>
      </c>
      <c r="G597" s="225" t="s">
        <v>549</v>
      </c>
    </row>
    <row r="598" spans="1:7" ht="15" thickBot="1" x14ac:dyDescent="0.4">
      <c r="A598" s="517"/>
      <c r="B598" s="518" t="s">
        <v>551</v>
      </c>
      <c r="C598" s="519"/>
      <c r="D598" s="519"/>
      <c r="E598" s="519"/>
      <c r="F598" s="519"/>
      <c r="G598" s="520"/>
    </row>
    <row r="599" spans="1:7" ht="15" thickTop="1" x14ac:dyDescent="0.35">
      <c r="A599" s="226" t="s">
        <v>882</v>
      </c>
      <c r="B599" s="167">
        <v>-753995.51839844999</v>
      </c>
      <c r="C599" s="167">
        <v>531.85881719906831</v>
      </c>
      <c r="D599" s="167">
        <v>32.678873470649037</v>
      </c>
      <c r="E599" s="167">
        <v>260.43433602794096</v>
      </c>
      <c r="F599" s="167">
        <v>8843.7956130299117</v>
      </c>
      <c r="G599" s="167" t="s">
        <v>582</v>
      </c>
    </row>
    <row r="600" spans="1:7" x14ac:dyDescent="0.35">
      <c r="A600" s="227" t="s">
        <v>883</v>
      </c>
      <c r="B600" s="167">
        <v>-637978.45490462042</v>
      </c>
      <c r="C600" s="167">
        <v>378.1866677687982</v>
      </c>
      <c r="D600" s="167">
        <v>22.19176572303617</v>
      </c>
      <c r="E600" s="167">
        <v>238.96198502794095</v>
      </c>
      <c r="F600" s="167">
        <v>8485.9231550299119</v>
      </c>
      <c r="G600" s="167" t="s">
        <v>582</v>
      </c>
    </row>
    <row r="601" spans="1:7" x14ac:dyDescent="0.35">
      <c r="A601" s="228" t="s">
        <v>884</v>
      </c>
      <c r="B601" s="167">
        <v>-557339.93333333544</v>
      </c>
      <c r="C601" s="167">
        <v>377.62915101810825</v>
      </c>
      <c r="D601" s="167">
        <v>21.879447265204291</v>
      </c>
      <c r="E601" s="133">
        <v>238.96198502794095</v>
      </c>
      <c r="F601" s="133">
        <v>8485.9231550299119</v>
      </c>
      <c r="G601" s="133" t="s">
        <v>586</v>
      </c>
    </row>
    <row r="602" spans="1:7" x14ac:dyDescent="0.35">
      <c r="A602" s="229" t="s">
        <v>885</v>
      </c>
      <c r="B602" s="167">
        <v>-81396.25700645188</v>
      </c>
      <c r="C602" s="167" t="s">
        <v>559</v>
      </c>
      <c r="D602" s="167" t="s">
        <v>596</v>
      </c>
      <c r="E602" s="133" t="s">
        <v>557</v>
      </c>
      <c r="F602" s="133" t="s">
        <v>557</v>
      </c>
      <c r="G602" s="133" t="s">
        <v>557</v>
      </c>
    </row>
    <row r="603" spans="1:7" x14ac:dyDescent="0.35">
      <c r="A603" s="230" t="s">
        <v>886</v>
      </c>
      <c r="B603" s="167">
        <v>-666.32376173768955</v>
      </c>
      <c r="C603" s="167" t="s">
        <v>686</v>
      </c>
      <c r="D603" s="167" t="s">
        <v>596</v>
      </c>
      <c r="E603" s="167" t="s">
        <v>557</v>
      </c>
      <c r="F603" s="167" t="s">
        <v>557</v>
      </c>
      <c r="G603" s="167" t="s">
        <v>557</v>
      </c>
    </row>
    <row r="604" spans="1:7" x14ac:dyDescent="0.35">
      <c r="A604" s="228" t="s">
        <v>887</v>
      </c>
      <c r="B604" s="167">
        <v>-26544.318012731943</v>
      </c>
      <c r="C604" s="167" t="s">
        <v>559</v>
      </c>
      <c r="D604" s="167" t="s">
        <v>559</v>
      </c>
      <c r="E604" s="133" t="s">
        <v>557</v>
      </c>
      <c r="F604" s="133" t="s">
        <v>557</v>
      </c>
      <c r="G604" s="133" t="s">
        <v>557</v>
      </c>
    </row>
    <row r="605" spans="1:7" x14ac:dyDescent="0.35">
      <c r="A605" s="228" t="s">
        <v>888</v>
      </c>
      <c r="B605" s="167">
        <v>25877.994250994256</v>
      </c>
      <c r="C605" s="167" t="s">
        <v>559</v>
      </c>
      <c r="D605" s="167" t="s">
        <v>596</v>
      </c>
      <c r="E605" s="133" t="s">
        <v>557</v>
      </c>
      <c r="F605" s="133" t="s">
        <v>557</v>
      </c>
      <c r="G605" s="133" t="s">
        <v>557</v>
      </c>
    </row>
    <row r="606" spans="1:7" x14ac:dyDescent="0.35">
      <c r="A606" s="227" t="s">
        <v>889</v>
      </c>
      <c r="B606" s="167">
        <v>24646.316722482985</v>
      </c>
      <c r="C606" s="167">
        <v>12.663181</v>
      </c>
      <c r="D606" s="167">
        <v>1.1562030000000001</v>
      </c>
      <c r="E606" s="167">
        <v>21.472351</v>
      </c>
      <c r="F606" s="167">
        <v>357.87245799999999</v>
      </c>
      <c r="G606" s="167" t="s">
        <v>557</v>
      </c>
    </row>
    <row r="607" spans="1:7" x14ac:dyDescent="0.35">
      <c r="A607" s="228" t="s">
        <v>890</v>
      </c>
      <c r="B607" s="167">
        <v>5491.5160375693067</v>
      </c>
      <c r="C607" s="167">
        <v>12.663181</v>
      </c>
      <c r="D607" s="167">
        <v>1.1562030000000001</v>
      </c>
      <c r="E607" s="133">
        <v>21.472351</v>
      </c>
      <c r="F607" s="133">
        <v>357.87245799999999</v>
      </c>
      <c r="G607" s="133" t="s">
        <v>557</v>
      </c>
    </row>
    <row r="608" spans="1:7" x14ac:dyDescent="0.35">
      <c r="A608" s="229" t="s">
        <v>891</v>
      </c>
      <c r="B608" s="167">
        <v>19154.800684913676</v>
      </c>
      <c r="C608" s="167" t="s">
        <v>559</v>
      </c>
      <c r="D608" s="167" t="s">
        <v>643</v>
      </c>
      <c r="E608" s="133" t="s">
        <v>557</v>
      </c>
      <c r="F608" s="133" t="s">
        <v>557</v>
      </c>
      <c r="G608" s="133" t="s">
        <v>557</v>
      </c>
    </row>
    <row r="609" spans="1:7" x14ac:dyDescent="0.35">
      <c r="A609" s="230" t="s">
        <v>892</v>
      </c>
      <c r="B609" s="167">
        <v>-8933.7665940208881</v>
      </c>
      <c r="C609" s="167">
        <v>141.00896843027013</v>
      </c>
      <c r="D609" s="167">
        <v>0.59525414428571</v>
      </c>
      <c r="E609" s="167" t="s">
        <v>557</v>
      </c>
      <c r="F609" s="167" t="s">
        <v>557</v>
      </c>
      <c r="G609" s="167" t="s">
        <v>557</v>
      </c>
    </row>
    <row r="610" spans="1:7" x14ac:dyDescent="0.35">
      <c r="A610" s="228" t="s">
        <v>893</v>
      </c>
      <c r="B610" s="167">
        <v>-11049.29816119739</v>
      </c>
      <c r="C610" s="167" t="s">
        <v>586</v>
      </c>
      <c r="D610" s="167">
        <v>0.59215403</v>
      </c>
      <c r="E610" s="133" t="s">
        <v>557</v>
      </c>
      <c r="F610" s="133" t="s">
        <v>557</v>
      </c>
      <c r="G610" s="133" t="s">
        <v>557</v>
      </c>
    </row>
    <row r="611" spans="1:7" x14ac:dyDescent="0.35">
      <c r="A611" s="228" t="s">
        <v>894</v>
      </c>
      <c r="B611" s="167">
        <v>14.70777500566034</v>
      </c>
      <c r="C611" s="167" t="s">
        <v>586</v>
      </c>
      <c r="D611" s="167" t="s">
        <v>582</v>
      </c>
      <c r="E611" s="133" t="s">
        <v>557</v>
      </c>
      <c r="F611" s="133" t="s">
        <v>557</v>
      </c>
      <c r="G611" s="133" t="s">
        <v>557</v>
      </c>
    </row>
    <row r="612" spans="1:7" x14ac:dyDescent="0.35">
      <c r="A612" s="227" t="s">
        <v>895</v>
      </c>
      <c r="B612" s="167">
        <v>-23028.898012021731</v>
      </c>
      <c r="C612" s="167" t="s">
        <v>586</v>
      </c>
      <c r="D612" s="167">
        <v>5.8882097066021197</v>
      </c>
      <c r="E612" s="167" t="s">
        <v>586</v>
      </c>
      <c r="F612" s="167" t="s">
        <v>586</v>
      </c>
      <c r="G612" s="167" t="s">
        <v>557</v>
      </c>
    </row>
    <row r="613" spans="1:7" x14ac:dyDescent="0.35">
      <c r="A613" s="228" t="s">
        <v>896</v>
      </c>
      <c r="B613" s="167">
        <v>-91412.672182165814</v>
      </c>
      <c r="C613" s="167" t="s">
        <v>586</v>
      </c>
      <c r="D613" s="167">
        <v>5.8882097066021197</v>
      </c>
      <c r="E613" s="133" t="s">
        <v>586</v>
      </c>
      <c r="F613" s="133" t="s">
        <v>586</v>
      </c>
      <c r="G613" s="133" t="s">
        <v>557</v>
      </c>
    </row>
    <row r="614" spans="1:7" x14ac:dyDescent="0.35">
      <c r="A614" s="229" t="s">
        <v>897</v>
      </c>
      <c r="B614" s="167">
        <v>68383.774170144083</v>
      </c>
      <c r="C614" s="167" t="s">
        <v>586</v>
      </c>
      <c r="D614" s="167" t="s">
        <v>686</v>
      </c>
      <c r="E614" s="133" t="s">
        <v>586</v>
      </c>
      <c r="F614" s="133" t="s">
        <v>586</v>
      </c>
      <c r="G614" s="133" t="s">
        <v>557</v>
      </c>
    </row>
    <row r="615" spans="1:7" x14ac:dyDescent="0.35">
      <c r="A615" s="230" t="s">
        <v>898</v>
      </c>
      <c r="B615" s="167" t="s">
        <v>586</v>
      </c>
      <c r="C615" s="167" t="s">
        <v>582</v>
      </c>
      <c r="D615" s="167" t="s">
        <v>582</v>
      </c>
      <c r="E615" s="167" t="s">
        <v>557</v>
      </c>
      <c r="F615" s="167" t="s">
        <v>557</v>
      </c>
      <c r="G615" s="167" t="s">
        <v>557</v>
      </c>
    </row>
    <row r="616" spans="1:7" x14ac:dyDescent="0.35">
      <c r="A616" s="228" t="s">
        <v>899</v>
      </c>
      <c r="B616" s="126" t="s">
        <v>212</v>
      </c>
      <c r="C616" s="126" t="s">
        <v>212</v>
      </c>
      <c r="D616" s="126" t="s">
        <v>212</v>
      </c>
      <c r="E616" s="126" t="s">
        <v>212</v>
      </c>
      <c r="F616" s="126" t="s">
        <v>212</v>
      </c>
      <c r="G616" s="126" t="s">
        <v>212</v>
      </c>
    </row>
    <row r="617" spans="1:7" x14ac:dyDescent="0.35">
      <c r="A617" s="228" t="s">
        <v>900</v>
      </c>
      <c r="B617" s="167" t="s">
        <v>586</v>
      </c>
      <c r="C617" s="167" t="s">
        <v>557</v>
      </c>
      <c r="D617" s="167" t="s">
        <v>557</v>
      </c>
      <c r="E617" s="133" t="s">
        <v>557</v>
      </c>
      <c r="F617" s="133" t="s">
        <v>557</v>
      </c>
      <c r="G617" s="133" t="s">
        <v>557</v>
      </c>
    </row>
    <row r="618" spans="1:7" x14ac:dyDescent="0.35">
      <c r="A618" s="227" t="s">
        <v>901</v>
      </c>
      <c r="B618" s="167">
        <v>-108034.39184853215</v>
      </c>
      <c r="C618" s="126" t="s">
        <v>212</v>
      </c>
      <c r="D618" s="126" t="s">
        <v>212</v>
      </c>
      <c r="E618" s="126" t="s">
        <v>212</v>
      </c>
      <c r="F618" s="126" t="s">
        <v>212</v>
      </c>
      <c r="G618" s="126" t="s">
        <v>212</v>
      </c>
    </row>
    <row r="619" spans="1:7" x14ac:dyDescent="0.35">
      <c r="A619" s="231" t="s">
        <v>902</v>
      </c>
      <c r="B619" s="167" t="s">
        <v>557</v>
      </c>
      <c r="C619" s="167" t="s">
        <v>557</v>
      </c>
      <c r="D619" s="167">
        <v>0.50193114272688</v>
      </c>
      <c r="E619" s="167" t="s">
        <v>557</v>
      </c>
      <c r="F619" s="167" t="s">
        <v>557</v>
      </c>
      <c r="G619" s="167" t="s">
        <v>557</v>
      </c>
    </row>
    <row r="620" spans="1:7" x14ac:dyDescent="0.35">
      <c r="A620" s="200" t="s">
        <v>903</v>
      </c>
      <c r="B620" s="167" t="s">
        <v>557</v>
      </c>
      <c r="C620" s="167" t="s">
        <v>557</v>
      </c>
      <c r="D620" s="167" t="s">
        <v>557</v>
      </c>
      <c r="E620" s="167" t="s">
        <v>557</v>
      </c>
      <c r="F620" s="167" t="s">
        <v>557</v>
      </c>
      <c r="G620" s="167" t="s">
        <v>557</v>
      </c>
    </row>
    <row r="621" spans="1:7" x14ac:dyDescent="0.35">
      <c r="A621" s="200" t="s">
        <v>904</v>
      </c>
      <c r="B621" s="167" t="s">
        <v>557</v>
      </c>
      <c r="C621" s="167" t="s">
        <v>557</v>
      </c>
      <c r="D621" s="167" t="s">
        <v>557</v>
      </c>
      <c r="E621" s="167" t="s">
        <v>557</v>
      </c>
      <c r="F621" s="167" t="s">
        <v>557</v>
      </c>
      <c r="G621" s="167" t="s">
        <v>557</v>
      </c>
    </row>
    <row r="622" spans="1:7" x14ac:dyDescent="0.35">
      <c r="A622" s="200" t="s">
        <v>905</v>
      </c>
      <c r="B622" s="167" t="s">
        <v>557</v>
      </c>
      <c r="C622" s="167" t="s">
        <v>557</v>
      </c>
      <c r="D622" s="167" t="s">
        <v>557</v>
      </c>
      <c r="E622" s="167" t="s">
        <v>557</v>
      </c>
      <c r="F622" s="167" t="s">
        <v>557</v>
      </c>
      <c r="G622" s="167" t="s">
        <v>557</v>
      </c>
    </row>
    <row r="623" spans="1:7" x14ac:dyDescent="0.35">
      <c r="A623" s="200" t="s">
        <v>906</v>
      </c>
      <c r="B623" s="167" t="s">
        <v>557</v>
      </c>
      <c r="C623" s="167" t="s">
        <v>557</v>
      </c>
      <c r="D623" s="167">
        <v>0.50193114272688</v>
      </c>
      <c r="E623" s="167" t="s">
        <v>557</v>
      </c>
      <c r="F623" s="167" t="s">
        <v>557</v>
      </c>
      <c r="G623" s="167" t="s">
        <v>557</v>
      </c>
    </row>
    <row r="625" spans="1:8" x14ac:dyDescent="0.35">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x14ac:dyDescent="0.35">
      <c r="A628" s="523" t="s">
        <v>908</v>
      </c>
      <c r="B628" s="523"/>
      <c r="C628" s="152"/>
      <c r="D628" s="152"/>
      <c r="E628" s="152"/>
      <c r="F628" s="152"/>
      <c r="G628" s="152"/>
      <c r="H628" s="153" t="s">
        <v>540</v>
      </c>
    </row>
    <row r="629" spans="1:8" ht="15.5" x14ac:dyDescent="0.35">
      <c r="A629" s="181" t="s">
        <v>770</v>
      </c>
      <c r="B629" s="155"/>
      <c r="C629" s="152"/>
      <c r="D629" s="152"/>
      <c r="E629" s="152"/>
      <c r="F629" s="152"/>
      <c r="G629" s="152"/>
      <c r="H629" s="153" t="s">
        <v>541</v>
      </c>
    </row>
    <row r="630" spans="1:8" x14ac:dyDescent="0.35">
      <c r="A630" s="152"/>
      <c r="B630" s="152"/>
      <c r="C630" s="152"/>
      <c r="D630" s="152"/>
      <c r="E630" s="152"/>
      <c r="F630" s="152"/>
      <c r="G630" s="152"/>
      <c r="H630" s="153" t="s">
        <v>542</v>
      </c>
    </row>
    <row r="631" spans="1:8" ht="15" thickBot="1" x14ac:dyDescent="0.4">
      <c r="A631" s="152"/>
      <c r="B631" s="152"/>
      <c r="C631" s="152"/>
      <c r="D631" s="152"/>
      <c r="E631" s="152"/>
      <c r="F631" s="152"/>
      <c r="G631" s="152"/>
      <c r="H631" s="232"/>
    </row>
    <row r="632" spans="1:8" x14ac:dyDescent="0.35">
      <c r="A632" s="510" t="s">
        <v>909</v>
      </c>
      <c r="B632" s="233" t="s">
        <v>910</v>
      </c>
      <c r="C632" s="234" t="s">
        <v>545</v>
      </c>
      <c r="D632" s="234" t="s">
        <v>546</v>
      </c>
      <c r="E632" s="234" t="s">
        <v>717</v>
      </c>
      <c r="F632" s="235" t="s">
        <v>548</v>
      </c>
      <c r="G632" s="236" t="s">
        <v>549</v>
      </c>
      <c r="H632" s="237" t="s">
        <v>718</v>
      </c>
    </row>
    <row r="633" spans="1:8" ht="15" thickBot="1" x14ac:dyDescent="0.4">
      <c r="A633" s="511"/>
      <c r="B633" s="512" t="s">
        <v>551</v>
      </c>
      <c r="C633" s="513"/>
      <c r="D633" s="513"/>
      <c r="E633" s="513"/>
      <c r="F633" s="513"/>
      <c r="G633" s="513"/>
      <c r="H633" s="514"/>
    </row>
    <row r="634" spans="1:8" ht="15" thickTop="1" x14ac:dyDescent="0.35">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x14ac:dyDescent="0.35">
      <c r="A635" s="239" t="s">
        <v>913</v>
      </c>
      <c r="B635" s="167" t="s">
        <v>584</v>
      </c>
      <c r="C635" s="167">
        <v>5371.8768879248346</v>
      </c>
      <c r="D635" s="126" t="s">
        <v>212</v>
      </c>
      <c r="E635" s="167">
        <v>2.3460190219567099</v>
      </c>
      <c r="F635" s="167">
        <v>6.1117899358083498</v>
      </c>
      <c r="G635" s="167">
        <v>21.695718028166269</v>
      </c>
      <c r="H635" s="126" t="s">
        <v>212</v>
      </c>
    </row>
    <row r="636" spans="1:8" x14ac:dyDescent="0.35">
      <c r="A636" s="175" t="s">
        <v>914</v>
      </c>
      <c r="B636" s="167" t="s">
        <v>687</v>
      </c>
      <c r="C636" s="167">
        <v>5371.8768879248346</v>
      </c>
      <c r="D636" s="126" t="s">
        <v>212</v>
      </c>
      <c r="E636" s="133">
        <v>2.3460190219567099</v>
      </c>
      <c r="F636" s="133">
        <v>6.1117899358083498</v>
      </c>
      <c r="G636" s="133">
        <v>21.695718028166269</v>
      </c>
      <c r="H636" s="126" t="s">
        <v>212</v>
      </c>
    </row>
    <row r="637" spans="1:8" x14ac:dyDescent="0.35">
      <c r="A637" s="175" t="s">
        <v>915</v>
      </c>
      <c r="B637" s="167" t="s">
        <v>557</v>
      </c>
      <c r="C637" s="167" t="s">
        <v>557</v>
      </c>
      <c r="D637" s="126" t="s">
        <v>212</v>
      </c>
      <c r="E637" s="133" t="s">
        <v>557</v>
      </c>
      <c r="F637" s="133" t="s">
        <v>557</v>
      </c>
      <c r="G637" s="133" t="s">
        <v>557</v>
      </c>
      <c r="H637" s="126" t="s">
        <v>212</v>
      </c>
    </row>
    <row r="638" spans="1:8" x14ac:dyDescent="0.35">
      <c r="A638" s="240" t="s">
        <v>916</v>
      </c>
      <c r="B638" s="167" t="s">
        <v>557</v>
      </c>
      <c r="C638" s="167" t="s">
        <v>557</v>
      </c>
      <c r="D638" s="126" t="s">
        <v>212</v>
      </c>
      <c r="E638" s="167" t="s">
        <v>589</v>
      </c>
      <c r="F638" s="167" t="s">
        <v>589</v>
      </c>
      <c r="G638" s="167" t="s">
        <v>589</v>
      </c>
      <c r="H638" s="126" t="s">
        <v>212</v>
      </c>
    </row>
    <row r="639" spans="1:8" x14ac:dyDescent="0.35">
      <c r="A639" s="239" t="s">
        <v>917</v>
      </c>
      <c r="B639" s="126" t="s">
        <v>212</v>
      </c>
      <c r="C639" s="167">
        <v>74.571839999999995</v>
      </c>
      <c r="D639" s="167">
        <v>5.5928880000000003</v>
      </c>
      <c r="E639" s="167" t="s">
        <v>582</v>
      </c>
      <c r="F639" s="167" t="s">
        <v>582</v>
      </c>
      <c r="G639" s="167" t="s">
        <v>582</v>
      </c>
      <c r="H639" s="126" t="s">
        <v>212</v>
      </c>
    </row>
    <row r="640" spans="1:8" x14ac:dyDescent="0.35">
      <c r="A640" s="241" t="s">
        <v>918</v>
      </c>
      <c r="B640" s="126" t="s">
        <v>212</v>
      </c>
      <c r="C640" s="167">
        <v>74.571839999999995</v>
      </c>
      <c r="D640" s="167">
        <v>5.5928880000000003</v>
      </c>
      <c r="E640" s="133" t="s">
        <v>557</v>
      </c>
      <c r="F640" s="133" t="s">
        <v>557</v>
      </c>
      <c r="G640" s="133" t="s">
        <v>557</v>
      </c>
      <c r="H640" s="126" t="s">
        <v>212</v>
      </c>
    </row>
    <row r="641" spans="1:8" x14ac:dyDescent="0.35">
      <c r="A641" s="241" t="s">
        <v>919</v>
      </c>
      <c r="B641" s="126" t="s">
        <v>212</v>
      </c>
      <c r="C641" s="167" t="s">
        <v>559</v>
      </c>
      <c r="D641" s="167" t="s">
        <v>643</v>
      </c>
      <c r="E641" s="133" t="s">
        <v>586</v>
      </c>
      <c r="F641" s="133" t="s">
        <v>586</v>
      </c>
      <c r="G641" s="133" t="s">
        <v>586</v>
      </c>
      <c r="H641" s="126" t="s">
        <v>212</v>
      </c>
    </row>
    <row r="642" spans="1:8" x14ac:dyDescent="0.35">
      <c r="A642" s="239" t="s">
        <v>920</v>
      </c>
      <c r="B642" s="167" t="s">
        <v>643</v>
      </c>
      <c r="C642" s="167" t="s">
        <v>643</v>
      </c>
      <c r="D642" s="167" t="s">
        <v>643</v>
      </c>
      <c r="E642" s="167" t="s">
        <v>596</v>
      </c>
      <c r="F642" s="167" t="s">
        <v>596</v>
      </c>
      <c r="G642" s="167" t="s">
        <v>596</v>
      </c>
      <c r="H642" s="167" t="s">
        <v>596</v>
      </c>
    </row>
    <row r="643" spans="1:8" x14ac:dyDescent="0.35">
      <c r="A643" s="175" t="s">
        <v>921</v>
      </c>
      <c r="B643" s="167" t="s">
        <v>596</v>
      </c>
      <c r="C643" s="167" t="s">
        <v>643</v>
      </c>
      <c r="D643" s="167" t="s">
        <v>643</v>
      </c>
      <c r="E643" s="133" t="s">
        <v>559</v>
      </c>
      <c r="F643" s="133" t="s">
        <v>559</v>
      </c>
      <c r="G643" s="133" t="s">
        <v>559</v>
      </c>
      <c r="H643" s="133" t="s">
        <v>559</v>
      </c>
    </row>
    <row r="644" spans="1:8" x14ac:dyDescent="0.35">
      <c r="A644" s="175" t="s">
        <v>922</v>
      </c>
      <c r="B644" s="167" t="s">
        <v>557</v>
      </c>
      <c r="C644" s="167" t="s">
        <v>557</v>
      </c>
      <c r="D644" s="167" t="s">
        <v>557</v>
      </c>
      <c r="E644" s="133" t="s">
        <v>557</v>
      </c>
      <c r="F644" s="133" t="s">
        <v>557</v>
      </c>
      <c r="G644" s="133" t="s">
        <v>557</v>
      </c>
      <c r="H644" s="133" t="s">
        <v>557</v>
      </c>
    </row>
    <row r="645" spans="1:8" x14ac:dyDescent="0.35">
      <c r="A645" s="239" t="s">
        <v>923</v>
      </c>
      <c r="B645" s="126" t="s">
        <v>212</v>
      </c>
      <c r="C645" s="167">
        <v>638.961547565243</v>
      </c>
      <c r="D645" s="167">
        <v>14.72825970087135</v>
      </c>
      <c r="E645" s="167" t="s">
        <v>647</v>
      </c>
      <c r="F645" s="167">
        <v>0.43655642398631</v>
      </c>
      <c r="G645" s="167">
        <v>49.308450064014231</v>
      </c>
      <c r="H645" s="126" t="s">
        <v>212</v>
      </c>
    </row>
    <row r="646" spans="1:8" x14ac:dyDescent="0.35">
      <c r="A646" s="175" t="s">
        <v>924</v>
      </c>
      <c r="B646" s="126" t="s">
        <v>212</v>
      </c>
      <c r="C646" s="167">
        <v>404.26875305889797</v>
      </c>
      <c r="D646" s="167">
        <v>14.72825970087135</v>
      </c>
      <c r="E646" s="133" t="s">
        <v>589</v>
      </c>
      <c r="F646" s="133">
        <v>0.43655642398631</v>
      </c>
      <c r="G646" s="133">
        <v>33.529746043529677</v>
      </c>
      <c r="H646" s="126" t="s">
        <v>212</v>
      </c>
    </row>
    <row r="647" spans="1:8" x14ac:dyDescent="0.35">
      <c r="A647" s="175" t="s">
        <v>925</v>
      </c>
      <c r="B647" s="126" t="s">
        <v>212</v>
      </c>
      <c r="C647" s="167">
        <v>234.69279450634505</v>
      </c>
      <c r="D647" s="167" t="s">
        <v>586</v>
      </c>
      <c r="E647" s="133" t="s">
        <v>589</v>
      </c>
      <c r="F647" s="133" t="s">
        <v>589</v>
      </c>
      <c r="G647" s="133">
        <v>15.77870402048455</v>
      </c>
      <c r="H647" s="126" t="s">
        <v>212</v>
      </c>
    </row>
    <row r="648" spans="1:8" x14ac:dyDescent="0.35">
      <c r="A648" s="175" t="s">
        <v>926</v>
      </c>
      <c r="B648" s="126" t="s">
        <v>212</v>
      </c>
      <c r="C648" s="167" t="s">
        <v>559</v>
      </c>
      <c r="D648" s="167" t="s">
        <v>559</v>
      </c>
      <c r="E648" s="167" t="s">
        <v>559</v>
      </c>
      <c r="F648" s="167" t="s">
        <v>559</v>
      </c>
      <c r="G648" s="167" t="s">
        <v>559</v>
      </c>
      <c r="H648" s="126" t="s">
        <v>212</v>
      </c>
    </row>
    <row r="649" spans="1:8" x14ac:dyDescent="0.35">
      <c r="A649" s="239" t="s">
        <v>927</v>
      </c>
      <c r="B649" s="167" t="s">
        <v>557</v>
      </c>
      <c r="C649" s="167" t="s">
        <v>557</v>
      </c>
      <c r="D649" s="167" t="s">
        <v>557</v>
      </c>
      <c r="E649" s="167" t="s">
        <v>589</v>
      </c>
      <c r="F649" s="167" t="s">
        <v>589</v>
      </c>
      <c r="G649" s="167">
        <v>43.391436056332523</v>
      </c>
      <c r="H649" s="167">
        <v>0.74349333311907995</v>
      </c>
    </row>
    <row r="650" spans="1:8" x14ac:dyDescent="0.35">
      <c r="A650" s="200" t="s">
        <v>655</v>
      </c>
      <c r="B650" s="133" t="s">
        <v>557</v>
      </c>
      <c r="C650" s="133" t="s">
        <v>557</v>
      </c>
      <c r="D650" s="133" t="s">
        <v>557</v>
      </c>
      <c r="E650" s="133" t="s">
        <v>589</v>
      </c>
      <c r="F650" s="133" t="s">
        <v>589</v>
      </c>
      <c r="G650" s="133">
        <v>43.391436056332523</v>
      </c>
      <c r="H650" s="133">
        <v>0.74349333311907995</v>
      </c>
    </row>
    <row r="651" spans="1:8" x14ac:dyDescent="0.35">
      <c r="A651" s="239" t="s">
        <v>928</v>
      </c>
      <c r="B651" s="126" t="s">
        <v>212</v>
      </c>
      <c r="C651" s="126" t="s">
        <v>212</v>
      </c>
      <c r="D651" s="126" t="s">
        <v>212</v>
      </c>
      <c r="E651" s="126" t="s">
        <v>212</v>
      </c>
      <c r="F651" s="126" t="s">
        <v>212</v>
      </c>
      <c r="G651" s="126" t="s">
        <v>212</v>
      </c>
      <c r="H651" s="126" t="s">
        <v>212</v>
      </c>
    </row>
    <row r="652" spans="1:8" x14ac:dyDescent="0.35">
      <c r="A652" s="241" t="s">
        <v>929</v>
      </c>
      <c r="B652" s="133" t="s">
        <v>557</v>
      </c>
      <c r="C652" s="126" t="s">
        <v>212</v>
      </c>
      <c r="D652" s="126" t="s">
        <v>212</v>
      </c>
      <c r="E652" s="126" t="s">
        <v>212</v>
      </c>
      <c r="F652" s="126" t="s">
        <v>212</v>
      </c>
      <c r="G652" s="126" t="s">
        <v>212</v>
      </c>
      <c r="H652" s="126" t="s">
        <v>212</v>
      </c>
    </row>
    <row r="653" spans="1:8" x14ac:dyDescent="0.35">
      <c r="A653" s="241" t="s">
        <v>930</v>
      </c>
      <c r="B653" s="133" t="s">
        <v>557</v>
      </c>
      <c r="C653" s="126" t="s">
        <v>212</v>
      </c>
      <c r="D653" s="126" t="s">
        <v>212</v>
      </c>
      <c r="E653" s="126" t="s">
        <v>212</v>
      </c>
      <c r="F653" s="126" t="s">
        <v>212</v>
      </c>
      <c r="G653" s="126" t="s">
        <v>212</v>
      </c>
      <c r="H653" s="126" t="s">
        <v>212</v>
      </c>
    </row>
    <row r="654" spans="1:8" x14ac:dyDescent="0.35">
      <c r="A654" s="242" t="s">
        <v>931</v>
      </c>
      <c r="B654" s="133" t="s">
        <v>557</v>
      </c>
      <c r="C654" s="126" t="s">
        <v>212</v>
      </c>
      <c r="D654" s="126" t="s">
        <v>212</v>
      </c>
      <c r="E654" s="126" t="s">
        <v>212</v>
      </c>
      <c r="F654" s="126" t="s">
        <v>212</v>
      </c>
      <c r="G654" s="126" t="s">
        <v>212</v>
      </c>
      <c r="H654" s="126" t="s">
        <v>212</v>
      </c>
    </row>
    <row r="656" spans="1:8" ht="29" x14ac:dyDescent="0.3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6.5" x14ac:dyDescent="0.35">
      <c r="A659" s="243" t="s">
        <v>933</v>
      </c>
      <c r="B659" s="244" t="s">
        <v>934</v>
      </c>
      <c r="C659" s="244" t="s">
        <v>935</v>
      </c>
      <c r="D659" s="244" t="s">
        <v>936</v>
      </c>
      <c r="E659" s="244" t="s">
        <v>937</v>
      </c>
      <c r="F659" s="244" t="s">
        <v>548</v>
      </c>
      <c r="G659" s="244" t="s">
        <v>549</v>
      </c>
      <c r="H659" s="244" t="s">
        <v>938</v>
      </c>
    </row>
    <row r="660" spans="1:36" x14ac:dyDescent="0.35">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x14ac:dyDescent="0.35">
      <c r="A661" s="245" t="s">
        <v>940</v>
      </c>
      <c r="B661" s="246">
        <f>G402</f>
        <v>0</v>
      </c>
      <c r="C661" s="246">
        <f>H402</f>
        <v>8.7547292278300007E-3</v>
      </c>
      <c r="D661" s="246">
        <f>I402</f>
        <v>9.8360250666199994E-3</v>
      </c>
      <c r="E661" s="246"/>
      <c r="F661" s="247"/>
      <c r="G661" s="247"/>
      <c r="H661" s="247"/>
    </row>
    <row r="662" spans="1:36" x14ac:dyDescent="0.35">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x14ac:dyDescent="0.35">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x14ac:dyDescent="0.35">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9" x14ac:dyDescent="0.3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x14ac:dyDescent="0.35">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x14ac:dyDescent="0.35">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x14ac:dyDescent="0.35">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x14ac:dyDescent="0.35">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x14ac:dyDescent="0.35">
      <c r="A672" s="3" t="s">
        <v>945</v>
      </c>
      <c r="B672" s="3">
        <f>SUM(B670:AJ670)</f>
        <v>128175.35466595317</v>
      </c>
    </row>
    <row r="674" spans="1:9" ht="16.5" x14ac:dyDescent="0.35">
      <c r="A674" s="113" t="s">
        <v>963</v>
      </c>
      <c r="B674" s="244" t="s">
        <v>934</v>
      </c>
      <c r="C674" s="244" t="s">
        <v>935</v>
      </c>
      <c r="D674" s="244" t="s">
        <v>936</v>
      </c>
      <c r="E674" s="244" t="s">
        <v>937</v>
      </c>
      <c r="F674" s="244" t="s">
        <v>548</v>
      </c>
      <c r="G674" s="244" t="s">
        <v>549</v>
      </c>
      <c r="H674" s="244" t="s">
        <v>938</v>
      </c>
      <c r="I674" s="244" t="s">
        <v>964</v>
      </c>
    </row>
    <row r="675" spans="1:9" x14ac:dyDescent="0.35">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 thickBot="1" x14ac:dyDescent="0.4"/>
    <row r="677" spans="1:9" ht="15" thickBot="1" x14ac:dyDescent="0.4">
      <c r="A677" s="252" t="s">
        <v>966</v>
      </c>
      <c r="B677" s="253">
        <f>SUM(B675:I675)</f>
        <v>6773.2791214771923</v>
      </c>
    </row>
    <row r="678" spans="1:9" x14ac:dyDescent="0.35">
      <c r="A678" s="3"/>
      <c r="B678" s="6"/>
    </row>
    <row r="679" spans="1:9" x14ac:dyDescent="0.35">
      <c r="A679" s="3"/>
      <c r="B679" s="6"/>
    </row>
    <row r="680" spans="1:9" ht="15" customHeight="1" x14ac:dyDescent="0.35">
      <c r="A680" s="8" t="s">
        <v>967</v>
      </c>
      <c r="B680" s="254">
        <v>-911929</v>
      </c>
      <c r="C680" s="4">
        <v>332</v>
      </c>
      <c r="D680" s="4">
        <v>28</v>
      </c>
      <c r="E680" s="515" t="s">
        <v>968</v>
      </c>
      <c r="F680" s="515"/>
      <c r="G680" s="515"/>
      <c r="H680" s="515"/>
      <c r="I680" s="515"/>
    </row>
    <row r="681" spans="1:9" x14ac:dyDescent="0.35">
      <c r="A681" s="8" t="s">
        <v>969</v>
      </c>
      <c r="B681" s="6">
        <f>B680/1000</f>
        <v>-911.92899999999997</v>
      </c>
      <c r="C681" s="4">
        <f>C680*H694/1000</f>
        <v>9.2959999999999994</v>
      </c>
      <c r="D681" s="4">
        <f>D680*H696/1000</f>
        <v>7.42</v>
      </c>
      <c r="E681" s="515"/>
      <c r="F681" s="515"/>
      <c r="G681" s="515"/>
      <c r="H681" s="515"/>
      <c r="I681" s="515"/>
    </row>
    <row r="682" spans="1:9" x14ac:dyDescent="0.35">
      <c r="A682" s="3"/>
      <c r="B682" s="6"/>
    </row>
    <row r="683" spans="1:9" ht="15" thickBot="1" x14ac:dyDescent="0.4">
      <c r="A683" s="3"/>
      <c r="B683" s="6"/>
    </row>
    <row r="684" spans="1:9" ht="15" thickBot="1" x14ac:dyDescent="0.4">
      <c r="A684" s="252" t="s">
        <v>970</v>
      </c>
      <c r="B684" s="253">
        <f>B677-B625/1000+SUM(B681:D681)</f>
        <v>6632.0616398756429</v>
      </c>
    </row>
    <row r="685" spans="1:9" x14ac:dyDescent="0.35">
      <c r="A685" s="3"/>
      <c r="B685" s="6"/>
    </row>
    <row r="686" spans="1:9" x14ac:dyDescent="0.35">
      <c r="A686" s="3"/>
      <c r="B686" s="6"/>
    </row>
    <row r="687" spans="1:9" x14ac:dyDescent="0.35">
      <c r="A687" s="3"/>
      <c r="B687" s="6"/>
    </row>
    <row r="688" spans="1:9" x14ac:dyDescent="0.35">
      <c r="A688" s="3"/>
      <c r="B688" s="6"/>
    </row>
    <row r="689" spans="1:14" ht="15.5" x14ac:dyDescent="0.35">
      <c r="A689" s="255" t="s">
        <v>971</v>
      </c>
      <c r="B689" s="256"/>
      <c r="C689" s="256"/>
      <c r="D689" s="256"/>
      <c r="E689" s="256"/>
      <c r="F689" s="256"/>
      <c r="G689" s="256"/>
      <c r="H689" s="256"/>
      <c r="I689" s="256"/>
      <c r="J689" s="256"/>
      <c r="K689" s="256"/>
      <c r="L689" s="256"/>
      <c r="M689" s="256"/>
      <c r="N689" s="256"/>
    </row>
    <row r="690" spans="1:14" x14ac:dyDescent="0.35">
      <c r="A690" s="256" t="s">
        <v>972</v>
      </c>
      <c r="B690" s="256"/>
      <c r="C690" s="256"/>
      <c r="D690" s="256"/>
      <c r="E690" s="256"/>
      <c r="F690" s="256"/>
      <c r="G690" s="256"/>
      <c r="H690" s="256"/>
      <c r="I690" s="256"/>
      <c r="J690" s="256"/>
      <c r="K690" s="256"/>
      <c r="L690" s="256"/>
      <c r="M690" s="256"/>
      <c r="N690" s="256"/>
    </row>
    <row r="691" spans="1:14" x14ac:dyDescent="0.35">
      <c r="A691" s="256" t="s">
        <v>973</v>
      </c>
      <c r="B691" s="256"/>
      <c r="C691" s="256"/>
      <c r="D691" s="256"/>
      <c r="E691" s="256"/>
      <c r="F691" s="256"/>
      <c r="G691" s="256"/>
      <c r="H691" s="256"/>
      <c r="I691" s="256"/>
      <c r="J691" s="256"/>
      <c r="K691" s="256"/>
      <c r="L691" s="256"/>
      <c r="M691" s="256"/>
      <c r="N691" s="256"/>
    </row>
    <row r="692" spans="1:14" ht="42" x14ac:dyDescent="0.35">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x14ac:dyDescent="0.35">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x14ac:dyDescent="0.35">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x14ac:dyDescent="0.35">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x14ac:dyDescent="0.35">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x14ac:dyDescent="0.35">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x14ac:dyDescent="0.35">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x14ac:dyDescent="0.35">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x14ac:dyDescent="0.35">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x14ac:dyDescent="0.35">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x14ac:dyDescent="0.35">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x14ac:dyDescent="0.35">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x14ac:dyDescent="0.35">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x14ac:dyDescent="0.35">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x14ac:dyDescent="0.35">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x14ac:dyDescent="0.35">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x14ac:dyDescent="0.35">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x14ac:dyDescent="0.35">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x14ac:dyDescent="0.35">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x14ac:dyDescent="0.35">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x14ac:dyDescent="0.35">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x14ac:dyDescent="0.35">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x14ac:dyDescent="0.35">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9" x14ac:dyDescent="0.3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x14ac:dyDescent="0.35">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x14ac:dyDescent="0.35">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x14ac:dyDescent="0.35">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x14ac:dyDescent="0.35">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x14ac:dyDescent="0.35">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x14ac:dyDescent="0.35">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x14ac:dyDescent="0.35">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x14ac:dyDescent="0.35">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x14ac:dyDescent="0.35">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x14ac:dyDescent="0.35">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x14ac:dyDescent="0.35">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x14ac:dyDescent="0.35">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x14ac:dyDescent="0.35">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x14ac:dyDescent="0.35">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x14ac:dyDescent="0.35">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x14ac:dyDescent="0.35">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x14ac:dyDescent="0.35">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x14ac:dyDescent="0.35">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x14ac:dyDescent="0.35">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x14ac:dyDescent="0.35">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x14ac:dyDescent="0.35">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x14ac:dyDescent="0.35">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x14ac:dyDescent="0.35">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x14ac:dyDescent="0.35">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x14ac:dyDescent="0.35">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x14ac:dyDescent="0.35">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x14ac:dyDescent="0.35">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x14ac:dyDescent="0.35">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x14ac:dyDescent="0.35">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x14ac:dyDescent="0.35">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x14ac:dyDescent="0.35">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x14ac:dyDescent="0.35">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x14ac:dyDescent="0.35">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x14ac:dyDescent="0.35">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x14ac:dyDescent="0.35">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x14ac:dyDescent="0.35">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x14ac:dyDescent="0.35">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x14ac:dyDescent="0.35">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9" x14ac:dyDescent="0.3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x14ac:dyDescent="0.35">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x14ac:dyDescent="0.35">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x14ac:dyDescent="0.35">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x14ac:dyDescent="0.35">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x14ac:dyDescent="0.35">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x14ac:dyDescent="0.35">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x14ac:dyDescent="0.35">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x14ac:dyDescent="0.35">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x14ac:dyDescent="0.35">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x14ac:dyDescent="0.35">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x14ac:dyDescent="0.35">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x14ac:dyDescent="0.35">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x14ac:dyDescent="0.35">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x14ac:dyDescent="0.35">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x14ac:dyDescent="0.35">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x14ac:dyDescent="0.35">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x14ac:dyDescent="0.35">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x14ac:dyDescent="0.35">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x14ac:dyDescent="0.35">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x14ac:dyDescent="0.35">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x14ac:dyDescent="0.35">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x14ac:dyDescent="0.35">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x14ac:dyDescent="0.35">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x14ac:dyDescent="0.35">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x14ac:dyDescent="0.35">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x14ac:dyDescent="0.35">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x14ac:dyDescent="0.35">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x14ac:dyDescent="0.35">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x14ac:dyDescent="0.35">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x14ac:dyDescent="0.35">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x14ac:dyDescent="0.35">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x14ac:dyDescent="0.35">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x14ac:dyDescent="0.35">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x14ac:dyDescent="0.35">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x14ac:dyDescent="0.35">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x14ac:dyDescent="0.35">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x14ac:dyDescent="0.35">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x14ac:dyDescent="0.35">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x14ac:dyDescent="0.35">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x14ac:dyDescent="0.35">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x14ac:dyDescent="0.35">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x14ac:dyDescent="0.35">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x14ac:dyDescent="0.35">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x14ac:dyDescent="0.35">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x14ac:dyDescent="0.35">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x14ac:dyDescent="0.35">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x14ac:dyDescent="0.35">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x14ac:dyDescent="0.35">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x14ac:dyDescent="0.35">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x14ac:dyDescent="0.35">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x14ac:dyDescent="0.35">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x14ac:dyDescent="0.35">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x14ac:dyDescent="0.35">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x14ac:dyDescent="0.35">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x14ac:dyDescent="0.35">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x14ac:dyDescent="0.35">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x14ac:dyDescent="0.35">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x14ac:dyDescent="0.35">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x14ac:dyDescent="0.35">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x14ac:dyDescent="0.35">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x14ac:dyDescent="0.35">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x14ac:dyDescent="0.35">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x14ac:dyDescent="0.35">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x14ac:dyDescent="0.35">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x14ac:dyDescent="0.35">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9" x14ac:dyDescent="0.3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x14ac:dyDescent="0.35">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x14ac:dyDescent="0.35">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x14ac:dyDescent="0.35">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x14ac:dyDescent="0.35">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x14ac:dyDescent="0.35">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x14ac:dyDescent="0.35">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x14ac:dyDescent="0.35">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x14ac:dyDescent="0.35">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x14ac:dyDescent="0.35">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9" x14ac:dyDescent="0.3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x14ac:dyDescent="0.35">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x14ac:dyDescent="0.35">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x14ac:dyDescent="0.35">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x14ac:dyDescent="0.35">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x14ac:dyDescent="0.35">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x14ac:dyDescent="0.35">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x14ac:dyDescent="0.35">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5" x14ac:dyDescent="0.3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x14ac:dyDescent="0.35">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9" x14ac:dyDescent="0.3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9" x14ac:dyDescent="0.3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9" x14ac:dyDescent="0.3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9" x14ac:dyDescent="0.3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9" x14ac:dyDescent="0.3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x14ac:dyDescent="0.35">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x14ac:dyDescent="0.35">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x14ac:dyDescent="0.35">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9" x14ac:dyDescent="0.3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x14ac:dyDescent="0.35">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x14ac:dyDescent="0.35">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x14ac:dyDescent="0.35">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x14ac:dyDescent="0.35">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x14ac:dyDescent="0.35">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x14ac:dyDescent="0.35">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5" x14ac:dyDescent="0.3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5" x14ac:dyDescent="0.3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x14ac:dyDescent="0.35">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9" x14ac:dyDescent="0.3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9" x14ac:dyDescent="0.3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9" x14ac:dyDescent="0.3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x14ac:dyDescent="0.35">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9" x14ac:dyDescent="0.3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x14ac:dyDescent="0.35">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x14ac:dyDescent="0.35">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x14ac:dyDescent="0.35">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x14ac:dyDescent="0.35">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5" x14ac:dyDescent="0.3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x14ac:dyDescent="0.35">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x14ac:dyDescent="0.35">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x14ac:dyDescent="0.35">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x14ac:dyDescent="0.35">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9" x14ac:dyDescent="0.3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x14ac:dyDescent="0.35">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x14ac:dyDescent="0.35">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x14ac:dyDescent="0.35">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x14ac:dyDescent="0.35">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x14ac:dyDescent="0.35">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x14ac:dyDescent="0.35">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x14ac:dyDescent="0.35">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x14ac:dyDescent="0.35">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x14ac:dyDescent="0.35">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x14ac:dyDescent="0.35">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x14ac:dyDescent="0.35">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x14ac:dyDescent="0.35">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x14ac:dyDescent="0.35">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5" x14ac:dyDescent="0.3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9" x14ac:dyDescent="0.3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x14ac:dyDescent="0.35">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x14ac:dyDescent="0.35">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x14ac:dyDescent="0.35">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x14ac:dyDescent="0.35">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x14ac:dyDescent="0.3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x14ac:dyDescent="0.35">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x14ac:dyDescent="0.35">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x14ac:dyDescent="0.35">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x14ac:dyDescent="0.35">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9" x14ac:dyDescent="0.3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9" x14ac:dyDescent="0.3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9" x14ac:dyDescent="0.3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x14ac:dyDescent="0.35">
      <c r="A900"/>
      <c r="B900"/>
      <c r="C900"/>
      <c r="D900"/>
      <c r="E900"/>
      <c r="F900"/>
      <c r="G900"/>
      <c r="H900"/>
      <c r="I900"/>
      <c r="J900"/>
      <c r="K900"/>
      <c r="L900"/>
      <c r="M900"/>
      <c r="N900"/>
    </row>
    <row r="901" spans="1:14" x14ac:dyDescent="0.35">
      <c r="A901" s="330"/>
      <c r="B901" s="331" t="s">
        <v>2338</v>
      </c>
      <c r="C901" s="331" t="s">
        <v>2339</v>
      </c>
      <c r="D901" s="332" t="s">
        <v>2340</v>
      </c>
      <c r="E901"/>
      <c r="F901"/>
      <c r="G901"/>
      <c r="H901"/>
      <c r="I901"/>
      <c r="J901"/>
      <c r="K901"/>
      <c r="L901"/>
      <c r="M901"/>
      <c r="N901"/>
    </row>
    <row r="902" spans="1:14" x14ac:dyDescent="0.35">
      <c r="A902" t="s">
        <v>2341</v>
      </c>
      <c r="B902" s="333">
        <v>1</v>
      </c>
      <c r="C902" s="333">
        <v>1</v>
      </c>
      <c r="D902" t="s">
        <v>2342</v>
      </c>
      <c r="E902"/>
      <c r="F902"/>
      <c r="G902"/>
      <c r="H902"/>
      <c r="I902"/>
      <c r="J902"/>
      <c r="K902"/>
      <c r="L902"/>
      <c r="M902"/>
      <c r="N902"/>
    </row>
    <row r="903" spans="1:14" x14ac:dyDescent="0.35">
      <c r="A903" t="s">
        <v>2343</v>
      </c>
      <c r="B903" s="333">
        <v>16.2</v>
      </c>
      <c r="C903" s="333">
        <v>5</v>
      </c>
      <c r="D903" t="s">
        <v>2344</v>
      </c>
      <c r="E903"/>
      <c r="F903"/>
      <c r="G903"/>
      <c r="H903"/>
      <c r="I903"/>
      <c r="J903"/>
      <c r="K903"/>
      <c r="L903"/>
      <c r="M903"/>
      <c r="N903"/>
    </row>
    <row r="904" spans="1:14" x14ac:dyDescent="0.35">
      <c r="A904" t="s">
        <v>548</v>
      </c>
      <c r="B904" s="333">
        <v>5.6</v>
      </c>
      <c r="C904" s="333">
        <v>1.8</v>
      </c>
      <c r="D904" t="s">
        <v>2345</v>
      </c>
      <c r="E904"/>
      <c r="F904"/>
      <c r="G904"/>
      <c r="H904"/>
      <c r="I904"/>
      <c r="J904"/>
      <c r="K904"/>
      <c r="L904"/>
      <c r="M904"/>
      <c r="N904"/>
    </row>
    <row r="905" spans="1:14" x14ac:dyDescent="0.35">
      <c r="A905" t="s">
        <v>2346</v>
      </c>
      <c r="B905" s="333">
        <v>-2.4</v>
      </c>
      <c r="C905" s="333">
        <v>-8.1999999999999993</v>
      </c>
      <c r="D905" t="s">
        <v>2347</v>
      </c>
      <c r="E905"/>
      <c r="F905"/>
      <c r="G905"/>
      <c r="H905"/>
      <c r="I905"/>
      <c r="J905"/>
      <c r="K905"/>
      <c r="L905"/>
      <c r="M905"/>
      <c r="N905"/>
    </row>
    <row r="906" spans="1:14" x14ac:dyDescent="0.35">
      <c r="A906" t="s">
        <v>2348</v>
      </c>
      <c r="B906" s="333">
        <v>0</v>
      </c>
      <c r="C906" s="333">
        <v>0</v>
      </c>
      <c r="D906" t="s">
        <v>2349</v>
      </c>
      <c r="E906"/>
      <c r="F906"/>
      <c r="G906"/>
      <c r="H906"/>
      <c r="I906"/>
      <c r="J906"/>
      <c r="K906"/>
      <c r="L906"/>
      <c r="M906"/>
      <c r="N906"/>
    </row>
    <row r="907" spans="1:14" x14ac:dyDescent="0.35">
      <c r="A907" t="s">
        <v>2350</v>
      </c>
      <c r="B907" s="333">
        <v>0</v>
      </c>
      <c r="C907" s="333">
        <v>0</v>
      </c>
      <c r="D907" t="s">
        <v>2349</v>
      </c>
      <c r="E907"/>
      <c r="F907"/>
      <c r="G907"/>
      <c r="H907"/>
      <c r="I907"/>
      <c r="J907"/>
      <c r="K907"/>
      <c r="L907"/>
      <c r="M907"/>
      <c r="N907"/>
    </row>
    <row r="908" spans="1:14" x14ac:dyDescent="0.35">
      <c r="A908" t="s">
        <v>2351</v>
      </c>
      <c r="B908" s="333">
        <v>0</v>
      </c>
      <c r="C908" s="333">
        <v>0</v>
      </c>
      <c r="D908" t="s">
        <v>2352</v>
      </c>
      <c r="E908"/>
      <c r="F908"/>
      <c r="G908"/>
      <c r="H908"/>
      <c r="I908"/>
      <c r="J908"/>
      <c r="K908"/>
      <c r="L908"/>
      <c r="M908"/>
      <c r="N908"/>
    </row>
    <row r="909" spans="1:14" x14ac:dyDescent="0.35">
      <c r="A909" t="s">
        <v>2353</v>
      </c>
      <c r="B909" s="333">
        <v>1200</v>
      </c>
      <c r="C909" s="333">
        <v>345</v>
      </c>
      <c r="D909" t="s">
        <v>2354</v>
      </c>
      <c r="E909"/>
      <c r="F909"/>
      <c r="G909"/>
      <c r="H909"/>
      <c r="I909"/>
      <c r="J909"/>
      <c r="K909"/>
      <c r="L909"/>
      <c r="M909"/>
      <c r="N909"/>
    </row>
    <row r="910" spans="1:14" x14ac:dyDescent="0.35">
      <c r="A910" t="s">
        <v>2355</v>
      </c>
      <c r="B910" s="333">
        <v>-160</v>
      </c>
      <c r="C910" s="333">
        <v>-46</v>
      </c>
      <c r="D910" t="s">
        <v>2356</v>
      </c>
      <c r="E910"/>
      <c r="F910"/>
      <c r="G910"/>
      <c r="H910"/>
      <c r="I910"/>
      <c r="J910"/>
      <c r="K910"/>
      <c r="L910"/>
      <c r="M910"/>
      <c r="N910"/>
    </row>
    <row r="911" spans="1:14" x14ac:dyDescent="0.35">
      <c r="A911" t="s">
        <v>2357</v>
      </c>
      <c r="B911" s="333">
        <v>84</v>
      </c>
      <c r="C911" s="333">
        <v>28</v>
      </c>
      <c r="D911" t="s">
        <v>2358</v>
      </c>
      <c r="E911"/>
      <c r="F911"/>
      <c r="G911"/>
      <c r="H911"/>
      <c r="I911"/>
      <c r="J911"/>
      <c r="K911"/>
      <c r="L911"/>
      <c r="M911"/>
      <c r="N911"/>
    </row>
    <row r="912" spans="1:14" x14ac:dyDescent="0.35">
      <c r="A912" t="s">
        <v>2359</v>
      </c>
      <c r="B912" s="333">
        <v>264</v>
      </c>
      <c r="C912" s="333">
        <v>265</v>
      </c>
      <c r="D912" t="s">
        <v>2360</v>
      </c>
      <c r="E912"/>
      <c r="F912"/>
      <c r="G912"/>
      <c r="H912"/>
      <c r="I912"/>
      <c r="J912"/>
      <c r="K912"/>
      <c r="L912"/>
      <c r="M912"/>
      <c r="N912"/>
    </row>
    <row r="913" spans="1:14" x14ac:dyDescent="0.35">
      <c r="A913" t="s">
        <v>2361</v>
      </c>
      <c r="B913" s="333">
        <v>1</v>
      </c>
      <c r="C913" s="333">
        <v>1</v>
      </c>
      <c r="D913" t="s">
        <v>2362</v>
      </c>
      <c r="E913"/>
      <c r="F913"/>
      <c r="G913"/>
      <c r="H913"/>
      <c r="I913"/>
      <c r="J913"/>
      <c r="K913"/>
      <c r="L913"/>
      <c r="M913"/>
      <c r="N913"/>
    </row>
    <row r="914" spans="1:14" x14ac:dyDescent="0.35">
      <c r="A914"/>
      <c r="B914"/>
      <c r="C914"/>
      <c r="D914" t="s">
        <v>2363</v>
      </c>
      <c r="E914"/>
      <c r="F914"/>
      <c r="G914"/>
      <c r="H914"/>
      <c r="I914"/>
      <c r="J914"/>
      <c r="K914"/>
      <c r="L914"/>
      <c r="M914"/>
      <c r="N914"/>
    </row>
    <row r="915" spans="1:14" x14ac:dyDescent="0.35">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08984375" defaultRowHeight="14.5" x14ac:dyDescent="0.35"/>
  <cols>
    <col min="1" max="1" width="79.7265625" style="8" customWidth="1"/>
    <col min="2" max="2" width="12.7265625" style="8" bestFit="1"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bestFit="1" customWidth="1"/>
    <col min="9" max="9" width="17.81640625" style="8" bestFit="1"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bestFit="1" customWidth="1"/>
    <col min="23" max="16384" width="9.08984375" style="8"/>
  </cols>
  <sheetData>
    <row r="1" spans="1:5" x14ac:dyDescent="0.35">
      <c r="A1" s="524" t="s">
        <v>11</v>
      </c>
      <c r="B1" s="524"/>
      <c r="C1" s="524"/>
      <c r="D1" s="524"/>
      <c r="E1" s="524"/>
    </row>
    <row r="2" spans="1:5" x14ac:dyDescent="0.35">
      <c r="A2" s="525" t="s">
        <v>175</v>
      </c>
      <c r="B2" s="525"/>
      <c r="C2" s="525"/>
      <c r="D2" s="525"/>
      <c r="E2" s="525"/>
    </row>
    <row r="19" spans="1:5" x14ac:dyDescent="0.35">
      <c r="A19" s="8" t="s">
        <v>176</v>
      </c>
    </row>
    <row r="20" spans="1:5" x14ac:dyDescent="0.35">
      <c r="A20" s="8">
        <v>155400</v>
      </c>
      <c r="B20" s="8" t="s">
        <v>177</v>
      </c>
    </row>
    <row r="21" spans="1:5" x14ac:dyDescent="0.35">
      <c r="A21" s="525" t="s">
        <v>178</v>
      </c>
      <c r="B21" s="525"/>
      <c r="C21" s="525"/>
      <c r="D21" s="525"/>
      <c r="E21" s="525"/>
    </row>
    <row r="38" spans="1:5" x14ac:dyDescent="0.35">
      <c r="A38" s="8" t="s">
        <v>176</v>
      </c>
    </row>
    <row r="39" spans="1:5" x14ac:dyDescent="0.35">
      <c r="A39" s="8">
        <v>100800</v>
      </c>
      <c r="B39" s="8" t="s">
        <v>177</v>
      </c>
    </row>
    <row r="40" spans="1:5" x14ac:dyDescent="0.35">
      <c r="A40" s="525" t="s">
        <v>179</v>
      </c>
      <c r="B40" s="525"/>
      <c r="C40" s="525"/>
      <c r="D40" s="525"/>
      <c r="E40" s="525"/>
    </row>
    <row r="57" spans="1:5" ht="15" thickBot="1" x14ac:dyDescent="0.4">
      <c r="A57" s="8" t="s">
        <v>176</v>
      </c>
    </row>
    <row r="58" spans="1:5" ht="15" thickBot="1" x14ac:dyDescent="0.4">
      <c r="A58" s="10">
        <v>194000</v>
      </c>
      <c r="B58" s="8" t="s">
        <v>180</v>
      </c>
    </row>
    <row r="60" spans="1:5" x14ac:dyDescent="0.35">
      <c r="A60" s="524" t="s">
        <v>181</v>
      </c>
      <c r="B60" s="524"/>
      <c r="C60" s="524"/>
      <c r="D60" s="524"/>
      <c r="E60" s="524"/>
    </row>
    <row r="85" spans="1:37" s="11" customFormat="1" x14ac:dyDescent="0.35">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410</v>
      </c>
      <c r="B88" s="13">
        <f>(B86-B85)/B85</f>
        <v>1.0254083484573502</v>
      </c>
    </row>
    <row r="89" spans="1:37" x14ac:dyDescent="0.35">
      <c r="A89" s="524" t="s">
        <v>182</v>
      </c>
      <c r="B89" s="524"/>
      <c r="C89" s="524"/>
      <c r="D89" s="524"/>
      <c r="E89" s="524"/>
    </row>
    <row r="90" spans="1:37" x14ac:dyDescent="0.35">
      <c r="A90" s="8">
        <v>6.6290250000000004</v>
      </c>
      <c r="B90" s="8" t="s">
        <v>414</v>
      </c>
      <c r="E90" s="8" t="s">
        <v>419</v>
      </c>
    </row>
    <row r="91" spans="1:37" x14ac:dyDescent="0.35">
      <c r="A91" s="8">
        <f>1/A90</f>
        <v>0.15085174667466181</v>
      </c>
      <c r="B91" s="8" t="s">
        <v>415</v>
      </c>
      <c r="E91" s="8" t="s">
        <v>187</v>
      </c>
    </row>
    <row r="92" spans="1:37" x14ac:dyDescent="0.35">
      <c r="A92" s="14">
        <v>0.5</v>
      </c>
      <c r="B92" s="8" t="s">
        <v>416</v>
      </c>
      <c r="E92" s="8" t="s">
        <v>420</v>
      </c>
    </row>
    <row r="93" spans="1:37" x14ac:dyDescent="0.35">
      <c r="A93" s="8">
        <f>A92*A91</f>
        <v>7.5425873337330904E-2</v>
      </c>
      <c r="B93" s="8" t="s">
        <v>417</v>
      </c>
      <c r="E93" s="8" t="s">
        <v>187</v>
      </c>
    </row>
    <row r="94" spans="1:37" x14ac:dyDescent="0.35">
      <c r="A94" s="8">
        <f>1/A93</f>
        <v>13.258050000000001</v>
      </c>
      <c r="B94" s="8" t="s">
        <v>418</v>
      </c>
      <c r="E94" s="8" t="s">
        <v>187</v>
      </c>
      <c r="J94" s="14"/>
    </row>
    <row r="95" spans="1:37" ht="15" thickBot="1" x14ac:dyDescent="0.4">
      <c r="A95" s="8">
        <v>8.0274920000000005</v>
      </c>
      <c r="B95" s="8" t="s">
        <v>412</v>
      </c>
      <c r="E95" s="8" t="s">
        <v>421</v>
      </c>
      <c r="J95" s="14"/>
    </row>
    <row r="96" spans="1:37" ht="15" thickBot="1" x14ac:dyDescent="0.4">
      <c r="A96" s="15">
        <f>(A94-A95)/A95</f>
        <v>0.65158059329115492</v>
      </c>
      <c r="B96" s="8" t="s">
        <v>413</v>
      </c>
      <c r="C96" s="16"/>
      <c r="E96" s="8" t="s">
        <v>187</v>
      </c>
    </row>
    <row r="98" spans="1:5" x14ac:dyDescent="0.35">
      <c r="A98" s="524" t="s">
        <v>183</v>
      </c>
      <c r="B98" s="524"/>
      <c r="C98" s="524"/>
      <c r="D98" s="524"/>
      <c r="E98" s="524"/>
    </row>
    <row r="99" spans="1:5" x14ac:dyDescent="0.35">
      <c r="A99" s="16">
        <v>0.3</v>
      </c>
      <c r="B99" s="14" t="s">
        <v>424</v>
      </c>
    </row>
    <row r="100" spans="1:5" x14ac:dyDescent="0.35">
      <c r="A100" s="8">
        <v>63.5</v>
      </c>
      <c r="B100" s="8" t="s">
        <v>425</v>
      </c>
    </row>
    <row r="101" spans="1:5" x14ac:dyDescent="0.35">
      <c r="A101" s="8">
        <f>1/A100</f>
        <v>1.5748031496062992E-2</v>
      </c>
      <c r="B101" s="8" t="s">
        <v>423</v>
      </c>
    </row>
    <row r="102" spans="1:5" x14ac:dyDescent="0.35">
      <c r="A102" s="17">
        <f>A101*(1-A99)</f>
        <v>1.1023622047244094E-2</v>
      </c>
      <c r="B102" s="8" t="s">
        <v>426</v>
      </c>
    </row>
    <row r="103" spans="1:5" x14ac:dyDescent="0.35">
      <c r="A103" s="17">
        <f>1/A102</f>
        <v>90.714285714285722</v>
      </c>
      <c r="B103" s="8" t="s">
        <v>430</v>
      </c>
    </row>
    <row r="104" spans="1:5" x14ac:dyDescent="0.35">
      <c r="A104" s="16">
        <v>0.35</v>
      </c>
      <c r="B104" s="8" t="s">
        <v>427</v>
      </c>
    </row>
    <row r="105" spans="1:5" x14ac:dyDescent="0.35">
      <c r="A105" s="8">
        <f>A102*(1-A104)</f>
        <v>7.1653543307086615E-3</v>
      </c>
      <c r="B105" s="8" t="s">
        <v>428</v>
      </c>
    </row>
    <row r="106" spans="1:5" ht="15" thickBot="1" x14ac:dyDescent="0.4">
      <c r="A106" s="8">
        <f>1/A105</f>
        <v>139.56043956043956</v>
      </c>
      <c r="B106" s="8" t="s">
        <v>429</v>
      </c>
    </row>
    <row r="107" spans="1:5" ht="15" thickBot="1" x14ac:dyDescent="0.4">
      <c r="A107" s="18">
        <f>(A106-A103)/A103</f>
        <v>0.53846153846153832</v>
      </c>
      <c r="B107" s="8" t="s">
        <v>431</v>
      </c>
    </row>
    <row r="108" spans="1:5" x14ac:dyDescent="0.35">
      <c r="A108" s="19"/>
    </row>
    <row r="109" spans="1:5" x14ac:dyDescent="0.35">
      <c r="A109" s="524" t="s">
        <v>185</v>
      </c>
      <c r="B109" s="524"/>
      <c r="C109" s="524"/>
      <c r="D109" s="524"/>
      <c r="E109" s="524"/>
    </row>
    <row r="110" spans="1:5" ht="15" thickBot="1" x14ac:dyDescent="0.4"/>
    <row r="111" spans="1:5" ht="15" thickBot="1" x14ac:dyDescent="0.4">
      <c r="A111" s="18">
        <f>A122</f>
        <v>0.20481927710843381</v>
      </c>
      <c r="B111" s="8" t="s">
        <v>433</v>
      </c>
    </row>
    <row r="113" spans="1:12" x14ac:dyDescent="0.35">
      <c r="A113" s="524" t="s">
        <v>184</v>
      </c>
      <c r="B113" s="524"/>
      <c r="C113" s="524"/>
      <c r="D113" s="524"/>
      <c r="E113" s="524"/>
    </row>
    <row r="114" spans="1:12" x14ac:dyDescent="0.35">
      <c r="A114" s="16">
        <v>0.2</v>
      </c>
      <c r="B114" s="14" t="s">
        <v>424</v>
      </c>
    </row>
    <row r="115" spans="1:12" x14ac:dyDescent="0.35">
      <c r="A115" s="8">
        <v>1.95</v>
      </c>
      <c r="B115" s="8" t="s">
        <v>432</v>
      </c>
    </row>
    <row r="116" spans="1:12" x14ac:dyDescent="0.35">
      <c r="A116" s="8">
        <f>1/A115</f>
        <v>0.51282051282051289</v>
      </c>
      <c r="B116" s="8" t="s">
        <v>423</v>
      </c>
    </row>
    <row r="117" spans="1:12" x14ac:dyDescent="0.35">
      <c r="A117" s="17">
        <f>A116*(1-A114)</f>
        <v>0.41025641025641035</v>
      </c>
      <c r="B117" s="8" t="s">
        <v>426</v>
      </c>
    </row>
    <row r="118" spans="1:12" x14ac:dyDescent="0.35">
      <c r="A118" s="17">
        <f>1/A117</f>
        <v>2.4374999999999996</v>
      </c>
      <c r="B118" s="8" t="s">
        <v>430</v>
      </c>
    </row>
    <row r="119" spans="1:12" x14ac:dyDescent="0.35">
      <c r="A119" s="16">
        <v>0.17</v>
      </c>
      <c r="B119" s="8" t="s">
        <v>427</v>
      </c>
    </row>
    <row r="120" spans="1:12" x14ac:dyDescent="0.35">
      <c r="A120" s="8">
        <f>A117*(1-A119)</f>
        <v>0.34051282051282056</v>
      </c>
      <c r="B120" s="8" t="s">
        <v>428</v>
      </c>
    </row>
    <row r="121" spans="1:12" ht="15" thickBot="1" x14ac:dyDescent="0.4">
      <c r="A121" s="8">
        <f>1/A120</f>
        <v>2.9367469879518069</v>
      </c>
      <c r="B121" s="8" t="s">
        <v>429</v>
      </c>
    </row>
    <row r="122" spans="1:12" ht="15" thickBot="1" x14ac:dyDescent="0.4">
      <c r="A122" s="18">
        <f>(A121-A118)/A118</f>
        <v>0.20481927710843381</v>
      </c>
      <c r="B122" s="8" t="s">
        <v>431</v>
      </c>
    </row>
    <row r="124" spans="1:12" x14ac:dyDescent="0.35">
      <c r="A124" s="524" t="s">
        <v>434</v>
      </c>
      <c r="B124" s="524"/>
      <c r="C124" s="524"/>
      <c r="D124" s="524"/>
      <c r="E124" s="524"/>
      <c r="J124" s="20"/>
    </row>
    <row r="125" spans="1:12" x14ac:dyDescent="0.35">
      <c r="A125" s="21">
        <v>4.4824543659231753E-4</v>
      </c>
      <c r="B125" s="8" t="s">
        <v>436</v>
      </c>
      <c r="K125" s="14"/>
      <c r="L125" s="14"/>
    </row>
    <row r="126" spans="1:12" x14ac:dyDescent="0.35">
      <c r="A126" s="8">
        <v>1.27</v>
      </c>
      <c r="B126" s="22" t="s">
        <v>441</v>
      </c>
      <c r="F126" s="23"/>
      <c r="J126" s="4"/>
      <c r="K126" s="21"/>
      <c r="L126" s="21"/>
    </row>
    <row r="127" spans="1:12" x14ac:dyDescent="0.35">
      <c r="A127" s="8">
        <f>(1/CONVERT(A125/A126,"mi","km")*0.00105505585)</f>
        <v>1.857438352962903</v>
      </c>
      <c r="B127" s="22" t="s">
        <v>437</v>
      </c>
      <c r="J127" s="24"/>
      <c r="K127" s="21"/>
      <c r="L127" s="21"/>
    </row>
    <row r="128" spans="1:12" x14ac:dyDescent="0.35">
      <c r="A128" s="8">
        <f>1/A127</f>
        <v>0.53837587578874124</v>
      </c>
      <c r="B128" s="22" t="s">
        <v>438</v>
      </c>
      <c r="F128" s="23"/>
      <c r="K128" s="16"/>
      <c r="L128" s="14"/>
    </row>
    <row r="129" spans="1:12" x14ac:dyDescent="0.35">
      <c r="A129" s="8">
        <v>1.07</v>
      </c>
      <c r="B129" s="8" t="s">
        <v>435</v>
      </c>
      <c r="F129" s="23"/>
      <c r="K129" s="16"/>
      <c r="L129" s="14"/>
    </row>
    <row r="130" spans="1:12" ht="15" thickBot="1" x14ac:dyDescent="0.4">
      <c r="A130" s="8">
        <f>1/A129</f>
        <v>0.93457943925233644</v>
      </c>
      <c r="B130" s="8" t="s">
        <v>439</v>
      </c>
      <c r="F130" s="23"/>
      <c r="K130" s="14"/>
      <c r="L130" s="14"/>
    </row>
    <row r="131" spans="1:12" ht="15" thickBot="1" x14ac:dyDescent="0.4">
      <c r="A131" s="18">
        <f>(A130-A128)/A128</f>
        <v>0.73592369435785332</v>
      </c>
      <c r="B131" s="8" t="s">
        <v>431</v>
      </c>
      <c r="F131" s="23"/>
    </row>
    <row r="133" spans="1:12" x14ac:dyDescent="0.35">
      <c r="A133" s="20"/>
      <c r="B133" s="14"/>
      <c r="C133" s="14"/>
    </row>
    <row r="134" spans="1:12" x14ac:dyDescent="0.35">
      <c r="A134" s="524" t="s">
        <v>107</v>
      </c>
      <c r="B134" s="524"/>
      <c r="C134" s="524"/>
      <c r="D134" s="524"/>
      <c r="E134" s="524"/>
    </row>
    <row r="135" spans="1:12" x14ac:dyDescent="0.35">
      <c r="A135" s="25" t="s">
        <v>453</v>
      </c>
      <c r="B135" s="26"/>
      <c r="C135" s="26"/>
      <c r="D135" s="26"/>
      <c r="E135" s="26"/>
      <c r="F135" s="26"/>
      <c r="G135" s="26"/>
    </row>
    <row r="136" spans="1:12" x14ac:dyDescent="0.35">
      <c r="A136" s="27"/>
      <c r="B136" s="527" t="s">
        <v>454</v>
      </c>
      <c r="C136" s="528"/>
      <c r="D136" s="528"/>
      <c r="E136" s="529"/>
      <c r="F136" s="26"/>
      <c r="G136" s="26"/>
    </row>
    <row r="137" spans="1:12" x14ac:dyDescent="0.35">
      <c r="A137" s="28"/>
      <c r="B137" s="527" t="s">
        <v>455</v>
      </c>
      <c r="C137" s="529"/>
      <c r="D137" s="527" t="s">
        <v>456</v>
      </c>
      <c r="E137" s="529"/>
      <c r="F137" s="26"/>
      <c r="G137" s="26"/>
    </row>
    <row r="138" spans="1:12" x14ac:dyDescent="0.35">
      <c r="A138" s="29" t="s">
        <v>457</v>
      </c>
      <c r="B138" s="30" t="s">
        <v>458</v>
      </c>
      <c r="C138" s="30" t="s">
        <v>459</v>
      </c>
      <c r="D138" s="30" t="s">
        <v>458</v>
      </c>
      <c r="E138" s="30" t="s">
        <v>459</v>
      </c>
      <c r="F138" s="26"/>
      <c r="G138" s="31" t="s">
        <v>460</v>
      </c>
    </row>
    <row r="139" spans="1:12" x14ac:dyDescent="0.35">
      <c r="A139" s="32" t="s">
        <v>461</v>
      </c>
      <c r="B139" s="33">
        <v>95</v>
      </c>
      <c r="C139" s="34">
        <v>95</v>
      </c>
      <c r="D139" s="33">
        <v>50</v>
      </c>
      <c r="E139" s="34">
        <v>50</v>
      </c>
      <c r="F139" s="31" t="s">
        <v>132</v>
      </c>
      <c r="G139" s="26">
        <f>(C139-E139)/C139</f>
        <v>0.47368421052631576</v>
      </c>
    </row>
    <row r="140" spans="1:12" x14ac:dyDescent="0.35">
      <c r="A140" s="35" t="s">
        <v>462</v>
      </c>
      <c r="B140" s="36">
        <v>100</v>
      </c>
      <c r="C140" s="37">
        <v>100</v>
      </c>
      <c r="D140" s="36">
        <v>70</v>
      </c>
      <c r="E140" s="37">
        <v>70</v>
      </c>
      <c r="F140" s="31" t="s">
        <v>132</v>
      </c>
      <c r="G140" s="26">
        <f t="shared" ref="G140:G156" si="0">(C140-E140)/C140</f>
        <v>0.3</v>
      </c>
    </row>
    <row r="141" spans="1:12" x14ac:dyDescent="0.35">
      <c r="A141" s="35" t="s">
        <v>463</v>
      </c>
      <c r="B141" s="36">
        <v>95</v>
      </c>
      <c r="C141" s="37">
        <v>95</v>
      </c>
      <c r="D141" s="36">
        <v>50</v>
      </c>
      <c r="E141" s="37">
        <v>50</v>
      </c>
      <c r="F141" s="31" t="s">
        <v>132</v>
      </c>
      <c r="G141" s="26">
        <f t="shared" si="0"/>
        <v>0.47368421052631576</v>
      </c>
    </row>
    <row r="142" spans="1:12" x14ac:dyDescent="0.35">
      <c r="A142" s="35" t="s">
        <v>464</v>
      </c>
      <c r="B142" s="36">
        <v>105</v>
      </c>
      <c r="C142" s="37">
        <v>105</v>
      </c>
      <c r="D142" s="36">
        <v>110</v>
      </c>
      <c r="E142" s="37">
        <v>110</v>
      </c>
      <c r="F142" s="38" t="s">
        <v>480</v>
      </c>
      <c r="G142" s="26">
        <f t="shared" si="0"/>
        <v>-4.7619047619047616E-2</v>
      </c>
    </row>
    <row r="143" spans="1:12" x14ac:dyDescent="0.35">
      <c r="A143" s="35" t="s">
        <v>465</v>
      </c>
      <c r="B143" s="36">
        <v>80</v>
      </c>
      <c r="C143" s="37">
        <v>80</v>
      </c>
      <c r="D143" s="36">
        <v>35</v>
      </c>
      <c r="E143" s="37">
        <v>35</v>
      </c>
      <c r="F143" s="31" t="s">
        <v>132</v>
      </c>
      <c r="G143" s="26">
        <f t="shared" si="0"/>
        <v>0.5625</v>
      </c>
    </row>
    <row r="144" spans="1:12" x14ac:dyDescent="0.35">
      <c r="A144" s="35" t="s">
        <v>466</v>
      </c>
      <c r="B144" s="36">
        <v>70</v>
      </c>
      <c r="C144" s="37">
        <v>70</v>
      </c>
      <c r="D144" s="36">
        <v>50</v>
      </c>
      <c r="E144" s="37">
        <v>50</v>
      </c>
      <c r="F144" s="31" t="s">
        <v>132</v>
      </c>
      <c r="G144" s="26">
        <f t="shared" si="0"/>
        <v>0.2857142857142857</v>
      </c>
    </row>
    <row r="145" spans="1:9" x14ac:dyDescent="0.35">
      <c r="A145" s="35" t="s">
        <v>467</v>
      </c>
      <c r="B145" s="36">
        <v>90</v>
      </c>
      <c r="C145" s="37">
        <v>90</v>
      </c>
      <c r="D145" s="36">
        <v>80</v>
      </c>
      <c r="E145" s="37">
        <v>80</v>
      </c>
      <c r="F145" s="31" t="s">
        <v>468</v>
      </c>
      <c r="G145" s="26">
        <f t="shared" si="0"/>
        <v>0.1111111111111111</v>
      </c>
    </row>
    <row r="146" spans="1:9" x14ac:dyDescent="0.35">
      <c r="A146" s="35" t="s">
        <v>469</v>
      </c>
      <c r="B146" s="36">
        <v>100</v>
      </c>
      <c r="C146" s="37">
        <v>100</v>
      </c>
      <c r="D146" s="36">
        <v>90</v>
      </c>
      <c r="E146" s="37">
        <v>90</v>
      </c>
      <c r="F146" s="31" t="s">
        <v>132</v>
      </c>
      <c r="G146" s="26">
        <f t="shared" si="0"/>
        <v>0.1</v>
      </c>
    </row>
    <row r="147" spans="1:9" x14ac:dyDescent="0.35">
      <c r="A147" s="35" t="s">
        <v>470</v>
      </c>
      <c r="B147" s="36">
        <v>80</v>
      </c>
      <c r="C147" s="37">
        <v>80</v>
      </c>
      <c r="D147" s="36">
        <v>40</v>
      </c>
      <c r="E147" s="37">
        <v>40</v>
      </c>
      <c r="F147" s="31" t="s">
        <v>132</v>
      </c>
      <c r="G147" s="26">
        <f t="shared" si="0"/>
        <v>0.5</v>
      </c>
    </row>
    <row r="148" spans="1:9" x14ac:dyDescent="0.35">
      <c r="A148" s="35" t="s">
        <v>471</v>
      </c>
      <c r="B148" s="36">
        <v>80</v>
      </c>
      <c r="C148" s="37">
        <v>80</v>
      </c>
      <c r="D148" s="36">
        <v>50</v>
      </c>
      <c r="E148" s="37">
        <v>50</v>
      </c>
      <c r="F148" s="31" t="s">
        <v>132</v>
      </c>
      <c r="G148" s="26">
        <f t="shared" si="0"/>
        <v>0.375</v>
      </c>
    </row>
    <row r="149" spans="1:9" x14ac:dyDescent="0.35">
      <c r="A149" s="35" t="s">
        <v>472</v>
      </c>
      <c r="B149" s="36">
        <v>90</v>
      </c>
      <c r="C149" s="37">
        <v>90</v>
      </c>
      <c r="D149" s="36">
        <v>80</v>
      </c>
      <c r="E149" s="37">
        <v>80</v>
      </c>
      <c r="F149" s="31" t="s">
        <v>468</v>
      </c>
      <c r="G149" s="26">
        <f t="shared" si="0"/>
        <v>0.1111111111111111</v>
      </c>
    </row>
    <row r="150" spans="1:9" x14ac:dyDescent="0.35">
      <c r="A150" s="35" t="s">
        <v>473</v>
      </c>
      <c r="B150" s="36">
        <v>95</v>
      </c>
      <c r="C150" s="37">
        <v>95</v>
      </c>
      <c r="D150" s="36">
        <v>90</v>
      </c>
      <c r="E150" s="37">
        <v>90</v>
      </c>
      <c r="F150" s="38" t="s">
        <v>480</v>
      </c>
      <c r="G150" s="26">
        <f t="shared" si="0"/>
        <v>5.2631578947368418E-2</v>
      </c>
    </row>
    <row r="151" spans="1:9" x14ac:dyDescent="0.35">
      <c r="A151" s="35" t="s">
        <v>474</v>
      </c>
      <c r="B151" s="36">
        <v>95</v>
      </c>
      <c r="C151" s="37">
        <v>95</v>
      </c>
      <c r="D151" s="36">
        <v>90</v>
      </c>
      <c r="E151" s="37">
        <v>90</v>
      </c>
      <c r="F151" s="38" t="s">
        <v>480</v>
      </c>
      <c r="G151" s="26">
        <f t="shared" si="0"/>
        <v>5.2631578947368418E-2</v>
      </c>
    </row>
    <row r="152" spans="1:9" x14ac:dyDescent="0.35">
      <c r="A152" s="35" t="s">
        <v>475</v>
      </c>
      <c r="B152" s="36">
        <v>80</v>
      </c>
      <c r="C152" s="37">
        <v>50</v>
      </c>
      <c r="D152" s="36">
        <v>30</v>
      </c>
      <c r="E152" s="37">
        <v>30</v>
      </c>
      <c r="F152" s="31" t="s">
        <v>131</v>
      </c>
      <c r="G152" s="26">
        <f t="shared" si="0"/>
        <v>0.4</v>
      </c>
    </row>
    <row r="153" spans="1:9" x14ac:dyDescent="0.35">
      <c r="A153" s="35" t="s">
        <v>476</v>
      </c>
      <c r="B153" s="36">
        <v>90</v>
      </c>
      <c r="C153" s="37">
        <v>90</v>
      </c>
      <c r="D153" s="36">
        <v>70</v>
      </c>
      <c r="E153" s="37">
        <v>70</v>
      </c>
      <c r="F153" s="31" t="s">
        <v>128</v>
      </c>
      <c r="G153" s="26">
        <f t="shared" si="0"/>
        <v>0.22222222222222221</v>
      </c>
    </row>
    <row r="154" spans="1:9" x14ac:dyDescent="0.35">
      <c r="A154" s="35" t="s">
        <v>477</v>
      </c>
      <c r="B154" s="36">
        <v>95</v>
      </c>
      <c r="C154" s="37">
        <v>90</v>
      </c>
      <c r="D154" s="36">
        <v>80</v>
      </c>
      <c r="E154" s="37">
        <v>80</v>
      </c>
      <c r="F154" s="38" t="s">
        <v>480</v>
      </c>
      <c r="G154" s="26">
        <f t="shared" si="0"/>
        <v>0.1111111111111111</v>
      </c>
      <c r="I154" s="39"/>
    </row>
    <row r="155" spans="1:9" x14ac:dyDescent="0.35">
      <c r="A155" s="35" t="s">
        <v>478</v>
      </c>
      <c r="B155" s="36">
        <v>80</v>
      </c>
      <c r="C155" s="37">
        <v>65</v>
      </c>
      <c r="D155" s="36">
        <v>60</v>
      </c>
      <c r="E155" s="37">
        <v>30</v>
      </c>
      <c r="F155" s="31" t="s">
        <v>129</v>
      </c>
      <c r="G155" s="26">
        <f t="shared" si="0"/>
        <v>0.53846153846153844</v>
      </c>
    </row>
    <row r="156" spans="1:9" x14ac:dyDescent="0.35">
      <c r="A156" s="40" t="s">
        <v>479</v>
      </c>
      <c r="B156" s="41">
        <v>90</v>
      </c>
      <c r="C156" s="42">
        <v>90</v>
      </c>
      <c r="D156" s="41">
        <v>70</v>
      </c>
      <c r="E156" s="42">
        <v>70</v>
      </c>
      <c r="F156" s="31" t="s">
        <v>129</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132</v>
      </c>
      <c r="B159" s="26">
        <f>AVERAGEIF(F139:F156,A159,G139:G156)</f>
        <v>0.38382283834586467</v>
      </c>
      <c r="C159" s="26"/>
      <c r="D159" s="26"/>
      <c r="E159" s="26"/>
      <c r="F159" s="26"/>
      <c r="G159" s="26"/>
    </row>
    <row r="160" spans="1:9" x14ac:dyDescent="0.35">
      <c r="A160" s="26" t="s">
        <v>468</v>
      </c>
      <c r="B160" s="26">
        <f>AVERAGEIF(F139:F156,A160,G139:G156)</f>
        <v>0.1111111111111111</v>
      </c>
      <c r="C160" s="26"/>
      <c r="D160" s="26"/>
      <c r="E160" s="26"/>
      <c r="F160" s="26"/>
      <c r="G160" s="26"/>
    </row>
    <row r="161" spans="1:7" x14ac:dyDescent="0.35">
      <c r="A161" s="26" t="s">
        <v>131</v>
      </c>
      <c r="B161" s="26">
        <f>AVERAGEIF(F139:F156,A161,G139:G156)</f>
        <v>0.4</v>
      </c>
      <c r="C161" s="26"/>
      <c r="D161" s="26"/>
      <c r="E161" s="26"/>
      <c r="F161" s="26"/>
      <c r="G161" s="26"/>
    </row>
    <row r="162" spans="1:7" x14ac:dyDescent="0.35">
      <c r="A162" s="26" t="s">
        <v>128</v>
      </c>
      <c r="B162" s="26">
        <f>AVERAGEIF(F139:F156,A162,G139:G156)</f>
        <v>0.22222222222222221</v>
      </c>
      <c r="C162" s="26"/>
      <c r="D162" s="26"/>
      <c r="E162" s="26"/>
      <c r="F162" s="26"/>
      <c r="G162" s="26"/>
    </row>
    <row r="163" spans="1:7" x14ac:dyDescent="0.35">
      <c r="A163" s="26" t="s">
        <v>129</v>
      </c>
      <c r="B163" s="26">
        <f>AVERAGEIF(F139:F156,A163,G139:G156)</f>
        <v>0.38034188034188032</v>
      </c>
      <c r="C163" s="26"/>
      <c r="D163" s="26"/>
      <c r="E163" s="26"/>
      <c r="F163" s="26"/>
      <c r="G163" s="26"/>
    </row>
    <row r="165" spans="1:7" x14ac:dyDescent="0.35">
      <c r="A165" s="524" t="s">
        <v>188</v>
      </c>
      <c r="B165" s="524"/>
      <c r="C165" s="524"/>
      <c r="D165" s="524"/>
      <c r="E165" s="524"/>
    </row>
    <row r="166" spans="1:7" ht="15" thickBot="1" x14ac:dyDescent="0.4">
      <c r="A166" s="22" t="s">
        <v>189</v>
      </c>
      <c r="B166" s="16">
        <v>0.4</v>
      </c>
    </row>
    <row r="167" spans="1:7" ht="15" thickBot="1" x14ac:dyDescent="0.4">
      <c r="A167" s="8" t="s">
        <v>190</v>
      </c>
      <c r="B167" s="43">
        <f>(1+B166)^(1/(2020-2010))-1</f>
        <v>3.4219694129380196E-2</v>
      </c>
    </row>
    <row r="168" spans="1:7" x14ac:dyDescent="0.35">
      <c r="B168" s="44"/>
    </row>
    <row r="169" spans="1:7" x14ac:dyDescent="0.35">
      <c r="A169" s="524" t="s">
        <v>442</v>
      </c>
      <c r="B169" s="524"/>
    </row>
    <row r="170" spans="1:7" x14ac:dyDescent="0.35">
      <c r="A170" s="22" t="s">
        <v>443</v>
      </c>
      <c r="B170" s="45">
        <v>972.7</v>
      </c>
    </row>
    <row r="171" spans="1:7" ht="15" thickBot="1" x14ac:dyDescent="0.4">
      <c r="A171" s="22" t="s">
        <v>444</v>
      </c>
      <c r="B171" s="46">
        <f>400.9+53.5+276.5+255.7+63.5+462.5+B170+975.4+227.6+436.5</f>
        <v>4124.8</v>
      </c>
    </row>
    <row r="172" spans="1:7" ht="15" thickBot="1" x14ac:dyDescent="0.4">
      <c r="A172" s="22" t="s">
        <v>445</v>
      </c>
      <c r="B172" s="43">
        <f>B170/B171</f>
        <v>0.23581749418153608</v>
      </c>
    </row>
    <row r="173" spans="1:7" x14ac:dyDescent="0.35">
      <c r="B173" s="44"/>
    </row>
    <row r="174" spans="1:7" x14ac:dyDescent="0.35">
      <c r="A174" s="524" t="s">
        <v>197</v>
      </c>
      <c r="B174" s="524"/>
      <c r="C174" s="524"/>
      <c r="D174" s="524"/>
      <c r="E174" s="524"/>
    </row>
    <row r="175" spans="1:7" ht="15" thickBot="1" x14ac:dyDescent="0.4">
      <c r="A175" s="22" t="s">
        <v>452</v>
      </c>
      <c r="B175" s="44">
        <v>0.1246</v>
      </c>
    </row>
    <row r="176" spans="1:7" ht="15" thickBot="1" x14ac:dyDescent="0.4">
      <c r="A176" s="22" t="s">
        <v>447</v>
      </c>
      <c r="B176" s="43">
        <f>1-B175</f>
        <v>0.87539999999999996</v>
      </c>
    </row>
    <row r="178" spans="1:5" x14ac:dyDescent="0.35">
      <c r="A178" s="524" t="s">
        <v>191</v>
      </c>
      <c r="B178" s="524"/>
      <c r="C178" s="524"/>
      <c r="D178" s="524"/>
      <c r="E178" s="524"/>
    </row>
    <row r="179" spans="1:5" x14ac:dyDescent="0.35">
      <c r="A179" s="24" t="s">
        <v>449</v>
      </c>
      <c r="B179" s="8">
        <v>197000</v>
      </c>
    </row>
    <row r="180" spans="1:5" ht="15" thickBot="1" x14ac:dyDescent="0.4">
      <c r="A180" s="8" t="s">
        <v>450</v>
      </c>
      <c r="B180" s="8">
        <v>175000</v>
      </c>
    </row>
    <row r="181" spans="1:5" ht="15" thickBot="1" x14ac:dyDescent="0.4">
      <c r="A181" s="8" t="s">
        <v>192</v>
      </c>
      <c r="B181" s="18">
        <f>B179/B180</f>
        <v>1.1257142857142857</v>
      </c>
    </row>
    <row r="183" spans="1:5" x14ac:dyDescent="0.35">
      <c r="A183" s="524" t="s">
        <v>193</v>
      </c>
      <c r="B183" s="524"/>
      <c r="C183" s="524"/>
      <c r="D183" s="524"/>
      <c r="E183" s="524"/>
    </row>
    <row r="184" spans="1:5" x14ac:dyDescent="0.35">
      <c r="A184" s="22" t="s">
        <v>2372</v>
      </c>
      <c r="B184" s="334">
        <v>1.2E-2</v>
      </c>
    </row>
    <row r="185" spans="1:5" x14ac:dyDescent="0.35">
      <c r="A185" s="22" t="s">
        <v>2373</v>
      </c>
      <c r="B185" s="334">
        <v>2.4E-2</v>
      </c>
    </row>
    <row r="186" spans="1:5" x14ac:dyDescent="0.35">
      <c r="A186" s="22" t="s">
        <v>2374</v>
      </c>
      <c r="B186" s="8">
        <f>2050-2018+1</f>
        <v>33</v>
      </c>
    </row>
    <row r="187" spans="1:5" x14ac:dyDescent="0.35">
      <c r="A187" s="22" t="s">
        <v>2375</v>
      </c>
      <c r="B187" s="14">
        <f>(1-B184)^B186</f>
        <v>0.67139665221009714</v>
      </c>
    </row>
    <row r="188" spans="1:5" ht="15" thickBot="1" x14ac:dyDescent="0.4">
      <c r="A188" s="22" t="s">
        <v>2376</v>
      </c>
      <c r="B188" s="14">
        <f>(1-B185)^B186</f>
        <v>0.44858421050781644</v>
      </c>
    </row>
    <row r="189" spans="1:5" ht="15" thickBot="1" x14ac:dyDescent="0.4">
      <c r="A189" s="22" t="s">
        <v>2377</v>
      </c>
      <c r="B189" s="18">
        <f>(B187-B188)/B187</f>
        <v>0.33186409400289502</v>
      </c>
    </row>
    <row r="191" spans="1:5" x14ac:dyDescent="0.35">
      <c r="A191" s="524" t="s">
        <v>207</v>
      </c>
      <c r="B191" s="524"/>
      <c r="C191" s="524"/>
      <c r="D191" s="524"/>
      <c r="E191" s="524"/>
    </row>
    <row r="192" spans="1:5" x14ac:dyDescent="0.35">
      <c r="A192" s="20" t="s">
        <v>199</v>
      </c>
      <c r="B192" s="20" t="s">
        <v>200</v>
      </c>
      <c r="C192" s="20"/>
    </row>
    <row r="193" spans="1:9" x14ac:dyDescent="0.35">
      <c r="A193" s="8" t="s">
        <v>201</v>
      </c>
      <c r="B193" s="21">
        <v>15277777.777777778</v>
      </c>
      <c r="C193" s="8" t="s">
        <v>202</v>
      </c>
    </row>
    <row r="194" spans="1:9" x14ac:dyDescent="0.35">
      <c r="A194" s="8" t="s">
        <v>203</v>
      </c>
      <c r="B194" s="21">
        <f>3.4*10^6</f>
        <v>3400000</v>
      </c>
      <c r="C194" s="47"/>
    </row>
    <row r="195" spans="1:9" x14ac:dyDescent="0.35">
      <c r="A195" s="8" t="s">
        <v>204</v>
      </c>
      <c r="B195" s="8">
        <v>2</v>
      </c>
    </row>
    <row r="196" spans="1:9" ht="15" thickBot="1" x14ac:dyDescent="0.4">
      <c r="A196" s="8" t="s">
        <v>205</v>
      </c>
      <c r="B196" s="21">
        <f>B195*B194</f>
        <v>6800000</v>
      </c>
    </row>
    <row r="197" spans="1:9" ht="15" thickBot="1" x14ac:dyDescent="0.4">
      <c r="A197" s="8" t="s">
        <v>206</v>
      </c>
      <c r="B197" s="18">
        <f>B196/B193</f>
        <v>0.44509090909090909</v>
      </c>
    </row>
    <row r="199" spans="1:9" x14ac:dyDescent="0.35">
      <c r="A199" s="445" t="s">
        <v>3303</v>
      </c>
    </row>
    <row r="201" spans="1:9" x14ac:dyDescent="0.35">
      <c r="A201" s="447" t="s">
        <v>3324</v>
      </c>
      <c r="B201" s="526" t="s">
        <v>3307</v>
      </c>
      <c r="C201" s="526"/>
      <c r="D201" s="526"/>
      <c r="E201" s="526"/>
      <c r="F201" s="526"/>
      <c r="G201" s="526"/>
      <c r="H201" s="526"/>
      <c r="I201" s="526"/>
    </row>
    <row r="202" spans="1:9" x14ac:dyDescent="0.35">
      <c r="A202" s="332" t="s">
        <v>3308</v>
      </c>
      <c r="B202" s="332" t="s">
        <v>3309</v>
      </c>
      <c r="C202" s="332" t="s">
        <v>3310</v>
      </c>
      <c r="D202" s="332" t="s">
        <v>3311</v>
      </c>
      <c r="E202" s="332" t="s">
        <v>2500</v>
      </c>
      <c r="F202" s="332" t="s">
        <v>92</v>
      </c>
      <c r="G202" s="332" t="s">
        <v>3312</v>
      </c>
      <c r="H202" s="332" t="s">
        <v>3313</v>
      </c>
      <c r="I202" s="332" t="s">
        <v>3314</v>
      </c>
    </row>
    <row r="203" spans="1:9" x14ac:dyDescent="0.35">
      <c r="A203" s="332" t="s">
        <v>3315</v>
      </c>
      <c r="B203" s="342">
        <v>0</v>
      </c>
      <c r="C203" s="342">
        <v>6</v>
      </c>
      <c r="D203" s="342">
        <v>9</v>
      </c>
      <c r="E203" s="342">
        <v>25</v>
      </c>
      <c r="F203" s="342">
        <v>21</v>
      </c>
      <c r="G203" s="342">
        <v>215</v>
      </c>
      <c r="H203" s="342">
        <v>81</v>
      </c>
      <c r="I203" s="342">
        <v>134</v>
      </c>
    </row>
    <row r="204" spans="1:9" x14ac:dyDescent="0.35">
      <c r="A204" s="332" t="s">
        <v>3316</v>
      </c>
      <c r="B204" s="342">
        <v>4</v>
      </c>
      <c r="C204" s="342">
        <v>3</v>
      </c>
      <c r="D204" s="342">
        <v>15</v>
      </c>
      <c r="E204" s="342">
        <v>40</v>
      </c>
      <c r="F204" s="342">
        <v>43</v>
      </c>
      <c r="G204" s="342">
        <v>163</v>
      </c>
      <c r="H204" s="342">
        <v>56</v>
      </c>
      <c r="I204" s="342">
        <v>94</v>
      </c>
    </row>
    <row r="205" spans="1:9" ht="15" thickBot="1" x14ac:dyDescent="0.4">
      <c r="A205" s="48" t="s">
        <v>3317</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342" t="s">
        <v>3318</v>
      </c>
      <c r="B206" s="18">
        <f>SUM(G205:H205)/SUM(G203:H203)</f>
        <v>-0.26013513513513514</v>
      </c>
    </row>
    <row r="207" spans="1:9" ht="15" thickBot="1" x14ac:dyDescent="0.4">
      <c r="A207" s="414" t="s">
        <v>3319</v>
      </c>
      <c r="B207" s="18">
        <f>I205/I203</f>
        <v>-0.29850746268656714</v>
      </c>
    </row>
    <row r="209" spans="1:9" x14ac:dyDescent="0.35">
      <c r="A209" s="447" t="s">
        <v>3325</v>
      </c>
      <c r="B209" s="526" t="s">
        <v>3307</v>
      </c>
      <c r="C209" s="526"/>
      <c r="D209" s="526"/>
      <c r="E209" s="526"/>
      <c r="F209" s="526"/>
      <c r="G209" s="526"/>
      <c r="H209" s="526"/>
      <c r="I209" s="526"/>
    </row>
    <row r="210" spans="1:9" x14ac:dyDescent="0.35">
      <c r="A210" s="332" t="s">
        <v>3308</v>
      </c>
      <c r="B210" s="332" t="s">
        <v>3309</v>
      </c>
      <c r="C210" s="332" t="s">
        <v>3310</v>
      </c>
      <c r="D210" s="332" t="s">
        <v>3311</v>
      </c>
      <c r="E210" s="332" t="s">
        <v>2500</v>
      </c>
      <c r="F210" s="332" t="s">
        <v>92</v>
      </c>
      <c r="G210" s="332" t="s">
        <v>3312</v>
      </c>
      <c r="H210" s="332" t="s">
        <v>3313</v>
      </c>
      <c r="I210" s="332" t="s">
        <v>3314</v>
      </c>
    </row>
    <row r="211" spans="1:9" x14ac:dyDescent="0.35">
      <c r="A211" s="332" t="s">
        <v>3315</v>
      </c>
      <c r="B211" s="342">
        <v>0</v>
      </c>
      <c r="C211" s="342">
        <v>17</v>
      </c>
      <c r="D211" s="342">
        <v>18</v>
      </c>
      <c r="E211" s="342">
        <v>22</v>
      </c>
      <c r="F211" s="342">
        <v>12</v>
      </c>
      <c r="G211" s="342">
        <v>73</v>
      </c>
      <c r="H211" s="342">
        <v>21</v>
      </c>
      <c r="I211" s="342">
        <v>21</v>
      </c>
    </row>
    <row r="212" spans="1:9" x14ac:dyDescent="0.35">
      <c r="A212" s="332" t="s">
        <v>3316</v>
      </c>
      <c r="B212" s="342">
        <v>0</v>
      </c>
      <c r="C212" s="342">
        <v>15</v>
      </c>
      <c r="D212" s="342">
        <v>22</v>
      </c>
      <c r="E212" s="342">
        <v>39</v>
      </c>
      <c r="F212" s="342">
        <v>23</v>
      </c>
      <c r="G212" s="342">
        <v>51</v>
      </c>
      <c r="H212" s="342">
        <v>17</v>
      </c>
      <c r="I212" s="342">
        <v>19</v>
      </c>
    </row>
    <row r="213" spans="1:9" ht="15" thickBot="1" x14ac:dyDescent="0.4">
      <c r="A213" s="48" t="s">
        <v>3317</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342" t="s">
        <v>3318</v>
      </c>
      <c r="B214" s="18">
        <f>SUM(G213:H213)/SUM(G211:H211)</f>
        <v>-0.27659574468085107</v>
      </c>
    </row>
    <row r="215" spans="1:9" ht="15" thickBot="1" x14ac:dyDescent="0.4">
      <c r="A215" s="414" t="s">
        <v>3319</v>
      </c>
      <c r="B215" s="18">
        <f>I213/I211</f>
        <v>-9.5238095238095233E-2</v>
      </c>
    </row>
    <row r="217" spans="1:9" x14ac:dyDescent="0.35">
      <c r="A217" s="446" t="s">
        <v>3326</v>
      </c>
      <c r="B217" s="526" t="s">
        <v>3307</v>
      </c>
      <c r="C217" s="526"/>
      <c r="D217" s="526"/>
      <c r="E217" s="526"/>
    </row>
    <row r="218" spans="1:9" x14ac:dyDescent="0.35">
      <c r="A218" s="332" t="s">
        <v>3308</v>
      </c>
      <c r="B218" s="332" t="s">
        <v>3320</v>
      </c>
      <c r="C218" s="332" t="s">
        <v>3321</v>
      </c>
      <c r="D218" s="332" t="s">
        <v>3322</v>
      </c>
      <c r="E218" s="332" t="s">
        <v>92</v>
      </c>
    </row>
    <row r="219" spans="1:9" x14ac:dyDescent="0.35">
      <c r="A219" s="332" t="s">
        <v>3315</v>
      </c>
      <c r="B219" s="342">
        <v>112</v>
      </c>
      <c r="C219" s="342">
        <v>16</v>
      </c>
      <c r="D219" s="342">
        <v>9</v>
      </c>
      <c r="E219" s="342">
        <v>134</v>
      </c>
    </row>
    <row r="220" spans="1:9" x14ac:dyDescent="0.35">
      <c r="A220" s="332" t="s">
        <v>3316</v>
      </c>
      <c r="B220" s="342">
        <v>87</v>
      </c>
      <c r="C220" s="342">
        <v>17</v>
      </c>
      <c r="D220" s="342">
        <v>9</v>
      </c>
      <c r="E220" s="342">
        <v>151</v>
      </c>
    </row>
    <row r="221" spans="1:9" ht="15" thickBot="1" x14ac:dyDescent="0.4">
      <c r="A221" s="48" t="s">
        <v>3317</v>
      </c>
      <c r="B221" s="8">
        <f>B220-B219</f>
        <v>-25</v>
      </c>
      <c r="C221" s="8">
        <f t="shared" ref="C221:E221" si="9">C220-C219</f>
        <v>1</v>
      </c>
      <c r="D221" s="8">
        <f t="shared" si="9"/>
        <v>0</v>
      </c>
      <c r="E221" s="8">
        <f t="shared" si="9"/>
        <v>17</v>
      </c>
    </row>
    <row r="222" spans="1:9" ht="15" thickBot="1" x14ac:dyDescent="0.4">
      <c r="A222" s="414" t="s">
        <v>3323</v>
      </c>
      <c r="B222" s="18">
        <f>B221/B219</f>
        <v>-0.22321428571428573</v>
      </c>
    </row>
    <row r="226" spans="1:9" x14ac:dyDescent="0.35">
      <c r="A226" s="342"/>
      <c r="B226" s="342"/>
      <c r="C226" s="342"/>
      <c r="D226" s="342"/>
      <c r="E226" s="342"/>
      <c r="F226" s="342"/>
      <c r="G226" s="342"/>
      <c r="H226" s="342"/>
      <c r="I226" s="342"/>
    </row>
    <row r="227" spans="1:9" x14ac:dyDescent="0.35">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2021-08-16T21:08:23Z</dcterms:modified>
</cp:coreProperties>
</file>