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TX\elec\EIaE\"/>
    </mc:Choice>
  </mc:AlternateContent>
  <xr:revisionPtr revIDLastSave="0" documentId="8_{B61CA3B3-5FFC-4D78-A367-D014A2CD48CF}" xr6:coauthVersionLast="47" xr6:coauthVersionMax="47" xr10:uidLastSave="{00000000-0000-0000-0000-000000000000}"/>
  <bookViews>
    <workbookView xWindow="360" yWindow="360" windowWidth="9815" windowHeight="7290" firstSheet="28" activeTab="29" xr2:uid="{1839E201-C116-499E-ABC2-355C9EB0B780}"/>
  </bookViews>
  <sheets>
    <sheet name="About" sheetId="1" r:id="rId1"/>
    <sheet name="Table 1" sheetId="37"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I2" i="9"/>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H2" i="9"/>
  <c r="F2" i="9"/>
  <c r="G2" i="9"/>
  <c r="E2" i="9"/>
  <c r="D2" i="9" s="1"/>
  <c r="C2" i="9" s="1"/>
  <c r="B2" i="9" s="1"/>
  <c r="O46" i="37"/>
  <c r="P46" i="37"/>
  <c r="N46" i="37"/>
  <c r="O45" i="37" l="1"/>
  <c r="P45" i="37"/>
  <c r="N45" i="37"/>
  <c r="O38" i="34"/>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W15" i="26"/>
  <c r="I15" i="26"/>
  <c r="AF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AC14" i="26" l="1"/>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O1250"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J1251" i="22"/>
  <c r="Q1248" i="22"/>
  <c r="I1248" i="22"/>
  <c r="F1247" i="22"/>
  <c r="K1246" i="22"/>
  <c r="R1243" i="22"/>
  <c r="J1243" i="22"/>
  <c r="G1242" i="22"/>
  <c r="L1241" i="22"/>
  <c r="Q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O1242" i="22" l="1"/>
  <c r="N1247" i="22"/>
  <c r="M1252" i="22"/>
  <c r="H1253" i="22"/>
  <c r="P1253" i="22"/>
  <c r="M1244" i="22"/>
  <c r="L1249" i="22"/>
  <c r="I1240" i="22"/>
  <c r="H1245" i="22"/>
  <c r="G1250" i="22"/>
  <c r="P1245"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C64" i="23" s="1"/>
  <c r="I820" i="22"/>
  <c r="N830" i="22"/>
  <c r="O825" i="22"/>
  <c r="P820" i="22"/>
  <c r="M830" i="22"/>
  <c r="N825" i="22"/>
  <c r="O820" i="22"/>
  <c r="L830" i="22"/>
  <c r="G73" i="23" s="1"/>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B64" i="23" s="1"/>
  <c r="H1045" i="22"/>
  <c r="R1054" i="22"/>
  <c r="F1050" i="22"/>
  <c r="G1045" i="22"/>
  <c r="Q1054" i="22"/>
  <c r="R1049" i="22"/>
  <c r="F1045" i="22"/>
  <c r="P1054" i="22"/>
  <c r="K72" i="23" s="1"/>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D66" i="23" s="1"/>
  <c r="F1056" i="22"/>
  <c r="G1051" i="22"/>
  <c r="H1046" i="22"/>
  <c r="F731" i="22"/>
  <c r="R735" i="22"/>
  <c r="Q740" i="22"/>
  <c r="P739" i="22"/>
  <c r="M733" i="22"/>
  <c r="L738" i="22"/>
  <c r="K743" i="22"/>
  <c r="I731" i="22"/>
  <c r="H736" i="22"/>
  <c r="G741" i="22"/>
  <c r="K740" i="22"/>
  <c r="H733" i="22"/>
  <c r="G738" i="22"/>
  <c r="B62" i="23" s="1"/>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M70" i="23" s="1"/>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K65" i="23"/>
  <c r="K70" i="23"/>
  <c r="H73" i="23"/>
  <c r="AM10" i="26"/>
  <c r="AL14" i="26"/>
  <c r="AL15" i="26"/>
  <c r="AM11" i="26"/>
  <c r="AF93" i="23"/>
  <c r="AG87" i="23"/>
  <c r="AG93" i="23" s="1"/>
  <c r="AF101" i="23"/>
  <c r="AG88" i="23"/>
  <c r="AG101" i="23" s="1"/>
  <c r="AF96" i="23"/>
  <c r="AG82" i="23"/>
  <c r="AG96" i="23" s="1"/>
  <c r="AF100" i="23"/>
  <c r="AF99" i="23"/>
  <c r="AG83" i="23"/>
  <c r="AF92" i="23"/>
  <c r="AG86" i="23"/>
  <c r="AG92" i="23" s="1"/>
  <c r="G60" i="23" l="1"/>
  <c r="E70" i="23"/>
  <c r="H62" i="23"/>
  <c r="C73" i="23"/>
  <c r="I62" i="23"/>
  <c r="M67"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<sst xmlns="http://schemas.openxmlformats.org/spreadsheetml/2006/main" count="15073" uniqueCount="1076">
  <si>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</si>
  <si>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</si>
  <si>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</si>
  <si>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</si>
  <si>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</si>
  <si>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</si>
  <si>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</si>
  <si>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</si>
  <si>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</si>
  <si>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</si>
  <si>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</si>
  <si>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</si>
  <si>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</si>
  <si>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</si>
  <si>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</si>
  <si>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</si>
  <si>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</si>
  <si>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</si>
  <si>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</si>
  <si>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</si>
  <si>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</si>
  <si>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</si>
  <si>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</si>
  <si>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</si>
  <si>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</si>
  <si>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</si>
  <si>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</si>
  <si>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</si>
  <si>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</si>
  <si>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</si>
  <si>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</si>
  <si>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</si>
  <si>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</si>
  <si>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</si>
  <si>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</si>
  <si>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</si>
  <si>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</si>
  <si>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</si>
  <si>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</si>
  <si>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</si>
  <si>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</si>
  <si>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</si>
  <si>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</si>
  <si>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</si>
  <si>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</si>
  <si>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</si>
  <si>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</si>
  <si>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</si>
  <si>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</si>
  <si>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</si>
  <si>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</si>
  <si>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</si>
  <si>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</si>
  <si>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</si>
  <si>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</si>
  <si>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</si>
  <si>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</si>
  <si>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</si>
  <si>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</si>
  <si>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</si>
  <si>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</si>
  <si>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</si>
  <si>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</si>
  <si>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</si>
  <si>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</si>
  <si>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</si>
  <si>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</si>
  <si>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</si>
  <si>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</si>
  <si>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</si>
  <si>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</si>
  <si>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</si>
  <si>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</si>
  <si>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</si>
  <si>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</si>
  <si>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</si>
  <si>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</si>
  <si>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</si>
  <si>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</si>
  <si>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</si>
  <si>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</si>
  <si>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</si>
  <si>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</si>
  <si>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</si>
  <si>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</si>
  <si>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</si>
  <si>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</si>
  <si>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</si>
  <si>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</si>
  <si>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</si>
  <si>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</si>
  <si>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</si>
  <si>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</si>
  <si>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</si>
  <si>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</si>
  <si>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</si>
  <si>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</si>
  <si>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</si>
  <si>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</si>
  <si>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</si>
  <si>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</si>
  <si>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</si>
  <si>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</si>
  <si>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</si>
  <si>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</si>
  <si>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</si>
  <si>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</si>
  <si>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</si>
  <si>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</si>
  <si>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</si>
  <si>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</si>
  <si>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</si>
  <si>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</si>
  <si>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</si>
  <si>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</si>
  <si>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</si>
  <si>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</si>
  <si>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</si>
  <si>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</si>
  <si>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</si>
  <si>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</si>
  <si>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</si>
  <si>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</si>
  <si>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</si>
  <si>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</si>
  <si>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</si>
  <si>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</si>
  <si>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</si>
  <si>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</si>
  <si>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</si>
  <si>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</si>
  <si>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</si>
  <si>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</si>
  <si>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</si>
  <si>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</si>
  <si>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</si>
  <si>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</si>
  <si>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</si>
  <si>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</si>
  <si>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</si>
  <si>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</si>
  <si>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</si>
  <si>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</si>
  <si>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</si>
  <si>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</si>
  <si>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</si>
  <si>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</si>
  <si>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</si>
  <si>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</si>
  <si>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</si>
  <si>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</si>
  <si>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</si>
  <si>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</si>
  <si>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</si>
  <si>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</si>
  <si>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</si>
  <si>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</si>
  <si>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</si>
  <si>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</si>
  <si>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</si>
  <si>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</si>
  <si>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</si>
  <si>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</si>
  <si>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</si>
  <si>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</si>
  <si>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</si>
  <si>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</si>
  <si>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</si>
  <si>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</si>
  <si>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</si>
  <si>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</si>
  <si>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</si>
  <si>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</si>
  <si>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</si>
  <si>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</si>
  <si>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</si>
  <si>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</si>
  <si>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</si>
  <si>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</si>
  <si>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</si>
  <si>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</si>
  <si>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</si>
  <si>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</si>
  <si>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</si>
  <si>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</si>
  <si>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</si>
  <si>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</si>
  <si>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</si>
  <si>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</si>
  <si>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</si>
  <si>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</si>
  <si>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</si>
  <si>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</si>
  <si>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</si>
  <si>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</si>
  <si>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</si>
  <si>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</si>
  <si>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</si>
  <si>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</si>
  <si>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</si>
  <si>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</si>
  <si>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</si>
  <si>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</si>
  <si>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</si>
  <si>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</si>
  <si>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</si>
  <si>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</si>
  <si>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</si>
  <si>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</si>
  <si>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</si>
  <si>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</si>
  <si>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</si>
  <si>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</si>
  <si>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</si>
  <si>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</si>
  <si>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</si>
  <si>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</si>
  <si>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</si>
  <si>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</si>
  <si>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</si>
  <si>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</si>
  <si>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</si>
  <si>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</si>
  <si>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</si>
  <si>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</si>
  <si>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</si>
  <si>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</si>
  <si>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</si>
  <si>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</si>
  <si>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</si>
  <si>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</si>
  <si>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</si>
  <si>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</si>
  <si>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</si>
  <si>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</si>
  <si>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</si>
  <si>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</si>
  <si>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</si>
  <si>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</si>
  <si>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</si>
  <si>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</si>
  <si>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</si>
  <si>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</si>
  <si>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</si>
  <si>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</si>
  <si>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</si>
  <si>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</si>
  <si>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</si>
  <si>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</si>
  <si>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</si>
  <si>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</si>
  <si>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</si>
  <si>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</si>
  <si>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</si>
  <si>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</si>
  <si>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</si>
  <si>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</si>
  <si>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</si>
  <si>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</si>
  <si>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</si>
  <si>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</si>
  <si>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</si>
  <si>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</si>
  <si>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</si>
  <si>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</si>
  <si>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</si>
  <si>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</si>
  <si>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</si>
  <si>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</si>
  <si>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</si>
  <si>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</si>
  <si>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</si>
  <si>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</si>
  <si>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</si>
  <si>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</si>
  <si>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</si>
  <si>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</si>
  <si>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</si>
  <si>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</si>
  <si>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</si>
  <si>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</si>
  <si>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</si>
  <si>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</si>
  <si>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</si>
  <si>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</si>
  <si>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</si>
  <si>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</si>
  <si>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</si>
  <si>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</si>
  <si>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</si>
  <si>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</si>
  <si>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</si>
  <si>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</si>
  <si>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</si>
  <si>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</si>
  <si>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</si>
  <si>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</si>
  <si>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</si>
  <si>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</si>
  <si>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</si>
  <si>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</si>
  <si>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</si>
  <si>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</si>
  <si>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</si>
  <si>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</si>
  <si>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</si>
  <si>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</si>
  <si>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</si>
  <si>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</si>
  <si>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</si>
  <si>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</si>
  <si>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</si>
  <si>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</si>
  <si>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</si>
  <si>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</si>
  <si>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</si>
  <si>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</si>
  <si>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</si>
  <si>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</si>
  <si>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</si>
  <si>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</si>
  <si>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</si>
  <si>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</si>
  <si>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</si>
  <si>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</si>
  <si>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</si>
  <si>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</si>
  <si>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</si>
  <si>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</si>
  <si>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</si>
  <si>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</si>
  <si>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</si>
  <si>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</si>
  <si>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</si>
  <si>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</si>
  <si>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</si>
  <si>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</si>
  <si>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</si>
  <si>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</si>
  <si>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</si>
  <si>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</si>
  <si>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</si>
  <si>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</si>
  <si>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</si>
  <si>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</si>
  <si>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</si>
  <si>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</si>
  <si>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</si>
  <si>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</si>
  <si>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</si>
  <si>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</si>
  <si>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</si>
  <si>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</si>
  <si>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</si>
  <si>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</si>
  <si>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</si>
  <si>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</si>
  <si>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</si>
  <si>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</si>
  <si>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</si>
  <si>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</si>
  <si>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</si>
  <si>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</si>
  <si>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</si>
  <si>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</si>
  <si>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</si>
  <si>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</si>
  <si>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</si>
  <si>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</si>
  <si>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</si>
  <si>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</si>
  <si>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</si>
  <si>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</si>
  <si>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</si>
  <si>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</si>
  <si>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</si>
  <si>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</si>
  <si>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</si>
  <si>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</si>
  <si>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</si>
  <si>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</si>
  <si>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</si>
  <si>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</si>
  <si>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</si>
  <si>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</si>
  <si>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</si>
  <si>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</si>
  <si>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</si>
  <si>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</si>
  <si>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</si>
  <si>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</si>
  <si>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</si>
  <si>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</si>
  <si>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</si>
  <si>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</si>
  <si>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</si>
  <si>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</si>
  <si>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</si>
  <si>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</si>
  <si>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</si>
  <si>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</si>
  <si>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</si>
  <si>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</si>
  <si>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</si>
  <si>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</si>
  <si>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</si>
  <si>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</si>
  <si>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</si>
  <si>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</si>
  <si>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</si>
  <si>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</si>
  <si>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</si>
  <si>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</si>
  <si>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</si>
  <si>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</si>
  <si>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</si>
  <si>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</si>
  <si>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</si>
  <si>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</si>
  <si>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</si>
  <si>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</si>
  <si>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</si>
  <si>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</si>
  <si>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</si>
  <si>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</si>
  <si>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</si>
  <si>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</si>
  <si>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</si>
  <si>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</si>
  <si>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</si>
  <si>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</si>
  <si>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</si>
  <si>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</si>
  <si>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</si>
  <si>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</si>
  <si>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</si>
  <si>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</si>
  <si>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</si>
  <si>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</si>
  <si>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</si>
  <si>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</si>
  <si>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</si>
  <si>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</si>
  <si>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</si>
  <si>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</si>
  <si>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</si>
  <si>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</si>
  <si>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</si>
  <si>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</si>
  <si>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</si>
  <si>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</si>
  <si>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</si>
  <si>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</si>
  <si>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</si>
  <si>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</si>
  <si>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</si>
  <si>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</si>
  <si>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</si>
  <si>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</si>
  <si>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</si>
  <si>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</si>
  <si>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</si>
  <si>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</si>
  <si>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</si>
  <si>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</si>
  <si>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</si>
  <si>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</si>
  <si>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</si>
  <si>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</si>
  <si>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</si>
  <si>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</si>
  <si>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</si>
  <si>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</si>
  <si>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</si>
  <si>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</si>
  <si>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</si>
  <si>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</si>
  <si>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</si>
  <si>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</si>
  <si>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</si>
  <si>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</si>
  <si>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</si>
  <si>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</si>
  <si>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</si>
  <si>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</si>
  <si>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</si>
  <si>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</si>
  <si>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</si>
  <si>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</si>
  <si>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</si>
  <si>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</si>
  <si>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</si>
  <si>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</si>
  <si>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</si>
  <si>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</si>
  <si>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</si>
  <si>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</si>
  <si>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</si>
  <si>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</si>
  <si>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</si>
  <si>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</si>
  <si>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</si>
  <si>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</si>
  <si>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</si>
  <si>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</si>
  <si>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</si>
  <si>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</si>
  <si>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</si>
  <si>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</si>
  <si>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</si>
  <si>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</si>
  <si>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</si>
  <si>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</si>
  <si>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</si>
  <si>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</si>
  <si>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</si>
  <si>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</si>
  <si>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</si>
  <si>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</si>
  <si>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</si>
  <si>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</si>
  <si>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</si>
  <si>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</si>
  <si>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</si>
  <si>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</si>
  <si>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</si>
  <si>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</si>
  <si>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</si>
  <si>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</si>
  <si>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</si>
  <si>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</si>
  <si>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</si>
  <si>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</si>
  <si>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</si>
  <si>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</si>
  <si>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</si>
  <si>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</si>
  <si>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</si>
  <si>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</si>
  <si>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</si>
  <si>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</si>
  <si>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</si>
  <si>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</si>
  <si>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</si>
  <si>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</si>
  <si>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</si>
  <si>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</si>
  <si>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</si>
  <si>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</si>
  <si>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</si>
  <si>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</si>
  <si>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</si>
  <si>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</si>
  <si>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</si>
  <si>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</si>
  <si>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</si>
  <si>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</si>
  <si>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</si>
  <si>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</si>
  <si>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</si>
  <si>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</si>
  <si>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</si>
  <si>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</si>
  <si>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</si>
  <si>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</si>
  <si>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</si>
  <si>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</si>
  <si>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</si>
  <si>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</si>
  <si>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</si>
  <si>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</si>
  <si>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</si>
  <si>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</si>
  <si>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</si>
  <si>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</si>
  <si>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</si>
  <si>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</si>
  <si>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</si>
  <si>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</si>
  <si>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</si>
  <si>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</si>
  <si>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</si>
  <si>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</si>
  <si>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</si>
  <si>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</si>
  <si>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</si>
  <si>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</si>
  <si>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</si>
  <si>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</si>
  <si>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</si>
  <si>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</si>
  <si>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</si>
  <si>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</si>
  <si>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</si>
  <si>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</si>
  <si>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</si>
  <si>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</si>
  <si>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</si>
  <si>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</si>
  <si>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</si>
  <si>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</si>
  <si>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</si>
  <si>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</si>
  <si>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</si>
  <si>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</si>
  <si>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</si>
  <si>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</si>
  <si>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</si>
  <si>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</si>
  <si>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</si>
  <si>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</si>
  <si>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</si>
  <si>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</si>
  <si>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</si>
  <si>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</si>
  <si>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</si>
  <si>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</si>
  <si>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</si>
  <si>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</si>
  <si>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</si>
  <si>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</si>
  <si>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</si>
  <si>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</si>
  <si>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</si>
  <si>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</si>
  <si>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</si>
  <si>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</si>
  <si>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</si>
  <si>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</si>
  <si>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</si>
  <si>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</si>
  <si>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</si>
  <si>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</si>
  <si>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</si>
  <si>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</si>
  <si>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</si>
  <si>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</si>
  <si>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</si>
  <si>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</si>
  <si>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</si>
  <si>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</si>
  <si>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</si>
  <si>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</si>
  <si>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</si>
  <si>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</si>
  <si>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</si>
  <si>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</si>
  <si>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</si>
  <si>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</si>
  <si>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</si>
  <si>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</si>
  <si>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</si>
  <si>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</si>
  <si>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</si>
  <si>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</si>
  <si>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</si>
  <si>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</si>
  <si>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</si>
  <si>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</si>
  <si>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</si>
  <si>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</si>
  <si>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</si>
  <si>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</si>
  <si>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</si>
  <si>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</si>
  <si>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</si>
  <si>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</si>
  <si>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</si>
  <si>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</si>
  <si>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</si>
  <si>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</si>
  <si>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</si>
  <si>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</si>
  <si>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</si>
  <si>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</si>
  <si>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</si>
  <si>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</si>
  <si>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</si>
  <si>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</si>
  <si>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</si>
  <si>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</si>
  <si>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</si>
  <si>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</si>
  <si>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</si>
  <si>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</si>
  <si>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</si>
  <si>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</si>
  <si>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</si>
  <si>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</si>
  <si>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</si>
  <si>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</si>
  <si>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</si>
  <si>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</si>
  <si>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</si>
  <si>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</si>
  <si>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</si>
  <si>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</si>
  <si>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</si>
  <si>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</si>
  <si>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</si>
  <si>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</si>
  <si>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</si>
  <si>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</si>
  <si>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</si>
  <si>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</si>
  <si>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</si>
  <si>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</si>
  <si>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</si>
  <si>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</si>
  <si>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</si>
  <si>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</si>
  <si>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</si>
  <si>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</si>
  <si>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</si>
  <si>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</si>
  <si>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</si>
  <si>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</si>
  <si>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</si>
  <si>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</si>
  <si>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</si>
  <si>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</si>
  <si>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</si>
  <si>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</si>
  <si>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</si>
  <si>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</si>
  <si>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</si>
  <si>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</si>
  <si>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</si>
  <si>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</si>
  <si>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</si>
  <si>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</si>
  <si>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</si>
  <si>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</si>
  <si>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</si>
  <si>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</si>
  <si>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</si>
  <si>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</si>
  <si>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</si>
  <si>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</si>
  <si>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</si>
  <si>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</si>
  <si>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</si>
  <si>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</si>
  <si>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</si>
  <si>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</si>
  <si>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</si>
  <si>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</si>
  <si>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</si>
  <si>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</si>
  <si>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</si>
  <si>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</si>
  <si>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</si>
  <si>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</si>
  <si>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</si>
  <si>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</si>
  <si>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</si>
  <si>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</si>
  <si>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</si>
  <si>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</si>
  <si>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</si>
  <si>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</si>
  <si>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</si>
  <si>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</si>
  <si>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</si>
  <si>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</si>
  <si>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</si>
  <si>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</si>
  <si>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</si>
  <si>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</si>
  <si>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</si>
  <si>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</si>
  <si>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</si>
  <si>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</si>
  <si>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</si>
  <si>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</si>
  <si>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</si>
  <si>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</si>
  <si>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</si>
  <si>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</si>
  <si>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</si>
  <si>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</si>
  <si>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</si>
  <si>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</si>
  <si>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</si>
  <si>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</si>
  <si>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</si>
  <si>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</si>
  <si>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</si>
  <si>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</si>
  <si>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</si>
  <si>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</si>
  <si>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</si>
  <si>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</si>
  <si>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</si>
  <si>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</si>
  <si>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</si>
  <si>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</si>
  <si>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</si>
  <si>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</si>
  <si>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</si>
  <si>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</si>
  <si>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</si>
  <si>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</si>
  <si>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</si>
  <si>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</si>
  <si>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</si>
  <si>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</si>
  <si>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</si>
  <si>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</si>
  <si>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</si>
  <si>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</si>
  <si>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</si>
  <si>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</si>
  <si>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</si>
  <si>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</si>
  <si>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</si>
  <si>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</si>
  <si>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</si>
  <si>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</si>
  <si>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</si>
  <si>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</si>
  <si>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</si>
  <si>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</si>
  <si>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</si>
  <si>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</si>
  <si>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</si>
  <si>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</si>
  <si>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</si>
  <si>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</si>
  <si>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</si>
  <si>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</si>
  <si>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</si>
  <si>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</si>
  <si>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</si>
  <si>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</si>
  <si>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</si>
  <si>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</si>
  <si>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</si>
  <si>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</si>
  <si>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</si>
  <si>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</si>
  <si>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</si>
  <si>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</si>
  <si>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</si>
  <si>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</si>
  <si>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</si>
  <si>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</si>
  <si>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</si>
  <si>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</si>
  <si>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</si>
  <si>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</si>
  <si>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</si>
  <si>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</si>
  <si>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</si>
  <si>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</si>
  <si>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</si>
  <si>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</si>
  <si>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</si>
  <si>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</si>
  <si>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</si>
  <si>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</si>
  <si>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</si>
  <si>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</si>
  <si>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</si>
  <si>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</si>
  <si>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</si>
  <si>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</si>
  <si>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</si>
  <si>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</si>
  <si>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</si>
  <si>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</si>
  <si>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</si>
  <si>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</si>
  <si>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</si>
  <si>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</si>
  <si>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</si>
  <si>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</si>
  <si>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</si>
  <si>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</si>
  <si>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</si>
  <si>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</si>
  <si>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</si>
  <si>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</si>
  <si>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</si>
  <si>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</si>
  <si>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</si>
  <si>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</si>
  <si>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</si>
  <si>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</si>
  <si>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</si>
  <si>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</si>
  <si>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</si>
  <si>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</si>
  <si>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</si>
  <si>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</si>
  <si>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</si>
  <si>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</si>
  <si>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</si>
  <si>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</si>
  <si>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</si>
  <si>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</si>
  <si>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</si>
  <si>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</si>
  <si>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</si>
  <si>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</si>
  <si>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</si>
  <si>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</si>
  <si>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</si>
  <si>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</si>
  <si>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</si>
  <si>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</si>
  <si>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</si>
  <si>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</si>
  <si>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</si>
  <si>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</si>
  <si>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</si>
  <si>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</si>
  <si>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</si>
  <si>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</si>
  <si>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</si>
  <si>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</si>
  <si>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</si>
  <si>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</si>
  <si>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</si>
  <si>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</si>
  <si>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</si>
  <si>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</si>
  <si>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</si>
  <si>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</si>
  <si>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</si>
  <si>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</si>
  <si>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</si>
  <si>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</si>
  <si>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</si>
  <si>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</si>
  <si>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</si>
  <si>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</si>
  <si>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</si>
  <si>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</si>
  <si>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</si>
  <si>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</si>
  <si>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</si>
  <si>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</si>
  <si>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</si>
  <si>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</si>
  <si>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</si>
  <si>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</si>
  <si>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</si>
  <si>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</si>
  <si>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</si>
  <si>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</si>
  <si>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</si>
  <si>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</si>
  <si>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</si>
  <si>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</si>
  <si>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</si>
  <si>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</si>
  <si>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</si>
  <si>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</si>
  <si>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</si>
  <si>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</si>
  <si>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</si>
  <si>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</si>
  <si>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</si>
  <si>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</si>
  <si>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</si>
  <si>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</si>
  <si>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</si>
  <si>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</si>
  <si>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</si>
  <si>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</si>
  <si>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</si>
  <si>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</si>
  <si>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</si>
  <si>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</si>
  <si>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</si>
  <si>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</si>
  <si>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</si>
  <si>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</si>
  <si>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</si>
  <si>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</si>
  <si>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</si>
  <si>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</si>
  <si>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</si>
  <si>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</si>
  <si>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</si>
  <si>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</si>
  <si>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</si>
  <si>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</si>
  <si>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</si>
  <si>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</si>
  <si>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</si>
  <si>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</si>
  <si>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</si>
  <si>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</si>
  <si>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</si>
  <si>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</si>
  <si>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</si>
  <si>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</si>
  <si>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</si>
  <si>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</si>
  <si>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</si>
  <si>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</si>
  <si>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</si>
  <si>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</si>
  <si>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</si>
  <si>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</si>
  <si>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</si>
  <si>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</si>
  <si>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</si>
  <si>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</si>
  <si>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</si>
  <si>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</si>
  <si>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</si>
  <si>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</si>
  <si>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</si>
  <si>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</si>
  <si>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</si>
  <si>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</si>
  <si>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</si>
  <si>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</si>
  <si>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</si>
  <si>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</si>
  <si>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</si>
  <si>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</si>
  <si>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</si>
  <si>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</si>
  <si>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</si>
  <si>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</si>
  <si>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</si>
  <si>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</si>
  <si>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</si>
  <si>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</si>
  <si>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</si>
  <si>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</si>
  <si>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</si>
  <si>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</si>
  <si>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</si>
  <si>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</si>
  <si>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</si>
  <si>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</si>
  <si>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</si>
  <si>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</si>
  <si>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</si>
  <si>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</si>
  <si>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</si>
  <si>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</si>
  <si>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</si>
  <si>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</si>
  <si>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</si>
  <si>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</si>
  <si>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</si>
  <si>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</si>
  <si>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</si>
  <si>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</si>
  <si>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</si>
  <si>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</si>
  <si>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</si>
  <si>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</si>
  <si>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</si>
  <si>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</si>
  <si>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</si>
  <si>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r>
      <rPr>
        <b/>
        <sz val="6"/>
        <rFont val="Arial"/>
        <family val="2"/>
      </rPr>
      <t xml:space="preserve">Electricity Supply (billion kilowatthours)
</t>
    </r>
    <r>
      <rPr>
        <sz val="6"/>
        <rFont val="Arial"/>
        <family val="2"/>
      </rPr>
      <t xml:space="preserve">Electricity generation (a) ....................           </t>
    </r>
    <r>
      <rPr>
        <b/>
        <sz val="6"/>
        <rFont val="Arial"/>
        <family val="2"/>
      </rPr>
      <t xml:space="preserve">987          984       1,209
</t>
    </r>
    <r>
      <rPr>
        <sz val="6"/>
        <rFont val="Arial"/>
        <family val="2"/>
      </rPr>
      <t xml:space="preserve">Electric power sector .......................          </t>
    </r>
    <r>
      <rPr>
        <b/>
        <sz val="6"/>
        <rFont val="Arial"/>
        <family val="2"/>
      </rPr>
      <t xml:space="preserve">949          947       1,168
</t>
    </r>
    <r>
      <rPr>
        <sz val="6"/>
        <rFont val="Arial"/>
        <family val="2"/>
      </rPr>
      <t xml:space="preserve">Industrial sector ...............................             </t>
    </r>
    <r>
      <rPr>
        <b/>
        <sz val="6"/>
        <rFont val="Arial"/>
        <family val="2"/>
      </rPr>
      <t xml:space="preserve">35            33             36
</t>
    </r>
    <r>
      <rPr>
        <sz val="6"/>
        <rFont val="Arial"/>
        <family val="2"/>
      </rPr>
      <t xml:space="preserve">Commercial sector ..........................               </t>
    </r>
    <r>
      <rPr>
        <b/>
        <sz val="6"/>
        <rFont val="Arial"/>
        <family val="2"/>
      </rPr>
      <t xml:space="preserve">4               4               5
</t>
    </r>
    <r>
      <rPr>
        <sz val="6"/>
        <rFont val="Arial"/>
        <family val="2"/>
      </rPr>
      <t xml:space="preserve">Net imports   .......................................               </t>
    </r>
    <r>
      <rPr>
        <b/>
        <sz val="6"/>
        <rFont val="Arial"/>
        <family val="2"/>
      </rPr>
      <t xml:space="preserve">8               6               3
</t>
    </r>
    <r>
      <rPr>
        <sz val="6"/>
        <rFont val="Arial"/>
        <family val="2"/>
      </rPr>
      <t xml:space="preserve">Total utility-scale power supply ..........           </t>
    </r>
    <r>
      <rPr>
        <b/>
        <sz val="6"/>
        <rFont val="Arial"/>
        <family val="2"/>
      </rPr>
      <t xml:space="preserve">995          990       1,212
</t>
    </r>
    <r>
      <rPr>
        <sz val="6"/>
        <rFont val="Arial"/>
        <family val="2"/>
      </rPr>
      <t xml:space="preserve">Losses and Unaccounted for (b)  .......             </t>
    </r>
    <r>
      <rPr>
        <b/>
        <sz val="6"/>
        <rFont val="Arial"/>
        <family val="2"/>
      </rPr>
      <t xml:space="preserve">42            52             51
</t>
    </r>
    <r>
      <rPr>
        <sz val="6"/>
        <rFont val="Arial"/>
        <family val="2"/>
      </rPr>
      <t xml:space="preserve">Small-scale solar generation (c) ........             </t>
    </r>
    <r>
      <rPr>
        <b/>
        <sz val="6"/>
        <rFont val="Arial"/>
        <family val="2"/>
      </rPr>
      <t xml:space="preserve">14            22             22
</t>
    </r>
    <r>
      <rPr>
        <sz val="6"/>
        <rFont val="Arial"/>
        <family val="2"/>
      </rPr>
      <t xml:space="preserve">Residential sector  ...........................            </t>
    </r>
    <r>
      <rPr>
        <b/>
        <sz val="6"/>
        <rFont val="Arial"/>
        <family val="2"/>
      </rPr>
      <t xml:space="preserve">10            15             15
</t>
    </r>
    <r>
      <rPr>
        <sz val="6"/>
        <rFont val="Arial"/>
        <family val="2"/>
      </rPr>
      <t xml:space="preserve">Commercial sector  .........................               </t>
    </r>
    <r>
      <rPr>
        <b/>
        <sz val="6"/>
        <rFont val="Arial"/>
        <family val="2"/>
      </rPr>
      <t xml:space="preserve">4               6               6
</t>
    </r>
    <r>
      <rPr>
        <sz val="6"/>
        <rFont val="Arial"/>
        <family val="2"/>
      </rPr>
      <t xml:space="preserve">Industrial sector  ..............................               </t>
    </r>
    <r>
      <rPr>
        <b/>
        <sz val="6"/>
        <rFont val="Arial"/>
        <family val="2"/>
      </rPr>
      <t xml:space="preserve">1               1               1
</t>
    </r>
    <r>
      <rPr>
        <b/>
        <sz val="6"/>
        <rFont val="Arial"/>
        <family val="2"/>
      </rPr>
      <t xml:space="preserve">Electricity Consumption (billion kilowatthours unless noted)
</t>
    </r>
    <r>
      <rPr>
        <sz val="6"/>
        <rFont val="Arial"/>
        <family val="2"/>
      </rPr>
      <t xml:space="preserve">Sales to Ultimate Customers .............           </t>
    </r>
    <r>
      <rPr>
        <b/>
        <sz val="6"/>
        <rFont val="Arial"/>
        <family val="2"/>
      </rPr>
      <t xml:space="preserve">919          906       1,124
</t>
    </r>
    <r>
      <rPr>
        <sz val="6"/>
        <rFont val="Arial"/>
        <family val="2"/>
      </rPr>
      <t xml:space="preserve">Residential Sector ...........................           </t>
    </r>
    <r>
      <rPr>
        <b/>
        <sz val="6"/>
        <rFont val="Arial"/>
        <family val="2"/>
      </rPr>
      <t xml:space="preserve">355          319           455
</t>
    </r>
    <r>
      <rPr>
        <sz val="6"/>
        <rFont val="Arial"/>
        <family val="2"/>
      </rPr>
      <t xml:space="preserve">Commercial Sector .........................           </t>
    </r>
    <r>
      <rPr>
        <b/>
        <sz val="6"/>
        <rFont val="Arial"/>
        <family val="2"/>
      </rPr>
      <t xml:space="preserve">322          330           392
</t>
    </r>
    <r>
      <rPr>
        <sz val="6"/>
        <rFont val="Arial"/>
        <family val="2"/>
      </rPr>
      <t xml:space="preserve">Industrial Sector ..............................           </t>
    </r>
    <r>
      <rPr>
        <b/>
        <sz val="6"/>
        <rFont val="Arial"/>
        <family val="2"/>
      </rPr>
      <t xml:space="preserve">239          256           275
</t>
    </r>
    <r>
      <rPr>
        <sz val="6"/>
        <rFont val="Arial"/>
        <family val="2"/>
      </rPr>
      <t xml:space="preserve">Transportation Sector ......................              </t>
    </r>
    <r>
      <rPr>
        <b/>
        <sz val="6"/>
        <rFont val="Arial"/>
        <family val="2"/>
      </rPr>
      <t xml:space="preserve">2               2               2
</t>
    </r>
    <r>
      <rPr>
        <sz val="6"/>
        <rFont val="Arial"/>
        <family val="2"/>
      </rPr>
      <t xml:space="preserve">Direct Use (d) .....................................             </t>
    </r>
    <r>
      <rPr>
        <b/>
        <sz val="6"/>
        <rFont val="Arial"/>
        <family val="2"/>
      </rPr>
      <t xml:space="preserve">34            33             36
</t>
    </r>
    <r>
      <rPr>
        <sz val="6"/>
        <rFont val="Arial"/>
        <family val="2"/>
      </rPr>
      <t xml:space="preserve">Total Consumption  ............................           </t>
    </r>
    <r>
      <rPr>
        <b/>
        <sz val="6"/>
        <rFont val="Arial"/>
        <family val="2"/>
      </rPr>
      <t xml:space="preserve">953          939       1,161
</t>
    </r>
    <r>
      <rPr>
        <sz val="6"/>
        <rFont val="Arial"/>
        <family val="2"/>
      </rPr>
      <t xml:space="preserve">Average residential electricity
</t>
    </r>
    <r>
      <rPr>
        <sz val="6"/>
        <rFont val="Arial"/>
        <family val="2"/>
      </rPr>
      <t xml:space="preserve">usage per customer (kWh) .................       </t>
    </r>
    <r>
      <rPr>
        <b/>
        <sz val="6"/>
        <rFont val="Arial"/>
        <family val="2"/>
      </rPr>
      <t xml:space="preserve">2,530       2,268       3,243
</t>
    </r>
    <r>
      <rPr>
        <b/>
        <sz val="6"/>
        <rFont val="Arial"/>
        <family val="2"/>
      </rPr>
      <t xml:space="preserve">End-of-period Fuel Inventories Held by Electric Power Sector
</t>
    </r>
    <r>
      <rPr>
        <sz val="6"/>
        <rFont val="Arial"/>
        <family val="2"/>
      </rPr>
      <t xml:space="preserve">Coal (mmst) ........................................       </t>
    </r>
    <r>
      <rPr>
        <b/>
        <sz val="6"/>
        <rFont val="Arial"/>
        <family val="2"/>
      </rPr>
      <t xml:space="preserve">109.0       127.7       116.6
</t>
    </r>
    <r>
      <rPr>
        <sz val="6"/>
        <rFont val="Arial"/>
        <family val="2"/>
      </rPr>
      <t xml:space="preserve">Residual Fuel (mmb) ..........................            </t>
    </r>
    <r>
      <rPr>
        <b/>
        <sz val="6"/>
        <rFont val="Arial"/>
        <family val="2"/>
      </rPr>
      <t xml:space="preserve">6.1           6.2           6.4
</t>
    </r>
    <r>
      <rPr>
        <sz val="6"/>
        <rFont val="Arial"/>
        <family val="2"/>
      </rPr>
      <t xml:space="preserve">Distillate Fuel (mmb) ..........................          </t>
    </r>
    <r>
      <rPr>
        <b/>
        <sz val="6"/>
        <rFont val="Arial"/>
        <family val="2"/>
      </rPr>
      <t xml:space="preserve">17.0         16.9         16.1
</t>
    </r>
    <r>
      <rPr>
        <b/>
        <sz val="6"/>
        <rFont val="Arial"/>
        <family val="2"/>
      </rPr>
      <t xml:space="preserve">Prices
</t>
    </r>
    <r>
      <rPr>
        <b/>
        <sz val="6"/>
        <rFont val="Arial"/>
        <family val="2"/>
      </rPr>
      <t xml:space="preserve">Power Generation Fuel Costs (dollars per million Btu)
</t>
    </r>
    <r>
      <rPr>
        <sz val="6"/>
        <rFont val="Arial"/>
        <family val="2"/>
      </rPr>
      <t xml:space="preserve">Coal .................................................          </t>
    </r>
    <r>
      <rPr>
        <b/>
        <sz val="6"/>
        <rFont val="Arial"/>
        <family val="2"/>
      </rPr>
      <t xml:space="preserve">2.57         2.49         2.51
</t>
    </r>
    <r>
      <rPr>
        <sz val="6"/>
        <rFont val="Arial"/>
        <family val="2"/>
      </rPr>
      <t xml:space="preserve">Natural Gas .....................................          </t>
    </r>
    <r>
      <rPr>
        <b/>
        <sz val="6"/>
        <rFont val="Arial"/>
        <family val="2"/>
      </rPr>
      <t xml:space="preserve">4.98         2.60         2.92
</t>
    </r>
    <r>
      <rPr>
        <sz val="6"/>
        <rFont val="Arial"/>
        <family val="2"/>
      </rPr>
      <t xml:space="preserve">Residual Fuel Oil .............................        </t>
    </r>
    <r>
      <rPr>
        <b/>
        <sz val="6"/>
        <rFont val="Arial"/>
        <family val="2"/>
      </rPr>
      <t xml:space="preserve">19.23       17.88       19.17
</t>
    </r>
    <r>
      <rPr>
        <sz val="6"/>
        <rFont val="Arial"/>
        <family val="2"/>
      </rPr>
      <t xml:space="preserve">Distillate Fuel Oil .............................        </t>
    </r>
    <r>
      <rPr>
        <b/>
        <sz val="6"/>
        <rFont val="Arial"/>
        <family val="2"/>
      </rPr>
      <t xml:space="preserve">22.84       19.91       22.08
</t>
    </r>
    <r>
      <rPr>
        <b/>
        <sz val="6"/>
        <rFont val="Arial"/>
        <family val="2"/>
      </rPr>
      <t xml:space="preserve">Prices to Ultimate Customers (cents per kilowatthour)
</t>
    </r>
    <r>
      <rPr>
        <sz val="6"/>
        <rFont val="Arial"/>
        <family val="2"/>
      </rPr>
      <t xml:space="preserve">Residential Sector ...........................        </t>
    </r>
    <r>
      <rPr>
        <b/>
        <sz val="6"/>
        <rFont val="Arial"/>
        <family val="2"/>
      </rPr>
      <t xml:space="preserve">15.77       16.12       16.02
</t>
    </r>
    <r>
      <rPr>
        <sz val="6"/>
        <rFont val="Arial"/>
        <family val="2"/>
      </rPr>
      <t xml:space="preserve">Commercial Sector .........................        </t>
    </r>
    <r>
      <rPr>
        <b/>
        <sz val="6"/>
        <rFont val="Arial"/>
        <family val="2"/>
      </rPr>
      <t xml:space="preserve">12.64       12.45       13.18
</t>
    </r>
    <r>
      <rPr>
        <sz val="6"/>
        <rFont val="Arial"/>
        <family val="2"/>
      </rPr>
      <t xml:space="preserve">Industrial Sector ..............................          </t>
    </r>
    <r>
      <rPr>
        <b/>
        <sz val="6"/>
        <rFont val="Arial"/>
        <family val="2"/>
      </rPr>
      <t xml:space="preserve">8.06         7.74         8.55
</t>
    </r>
    <r>
      <rPr>
        <b/>
        <sz val="6"/>
        <rFont val="Arial"/>
        <family val="2"/>
      </rPr>
      <t xml:space="preserve">Wholesale Electricity Prices (dollars per megawatthour)
</t>
    </r>
    <r>
      <rPr>
        <sz val="6"/>
        <rFont val="Arial"/>
        <family val="2"/>
      </rPr>
      <t xml:space="preserve">ERCOT North hub ...........................        </t>
    </r>
    <r>
      <rPr>
        <b/>
        <sz val="6"/>
        <rFont val="Arial"/>
        <family val="2"/>
      </rPr>
      <t xml:space="preserve">28.05       57.27     188.81
</t>
    </r>
    <r>
      <rPr>
        <sz val="6"/>
        <rFont val="Arial"/>
        <family val="2"/>
      </rPr>
      <t xml:space="preserve">CAISO SP15 zone ..........................        </t>
    </r>
    <r>
      <rPr>
        <b/>
        <sz val="6"/>
        <rFont val="Arial"/>
        <family val="2"/>
      </rPr>
      <t xml:space="preserve">92.54       30.00       67.59
</t>
    </r>
    <r>
      <rPr>
        <sz val="6"/>
        <rFont val="Arial"/>
        <family val="2"/>
      </rPr>
      <t xml:space="preserve">ISO-NE Internal hub ........................        </t>
    </r>
    <r>
      <rPr>
        <b/>
        <sz val="6"/>
        <rFont val="Arial"/>
        <family val="2"/>
      </rPr>
      <t xml:space="preserve">52.63       32.55       40.41
</t>
    </r>
    <r>
      <rPr>
        <sz val="6"/>
        <rFont val="Arial"/>
        <family val="2"/>
      </rPr>
      <t xml:space="preserve">NYISO Hudson Valley zone ............        </t>
    </r>
    <r>
      <rPr>
        <b/>
        <sz val="6"/>
        <rFont val="Arial"/>
        <family val="2"/>
      </rPr>
      <t xml:space="preserve">44.65       31.38       39.45
</t>
    </r>
    <r>
      <rPr>
        <sz val="6"/>
        <rFont val="Arial"/>
        <family val="2"/>
      </rPr>
      <t xml:space="preserve">PJM Western hub ...........................        </t>
    </r>
    <r>
      <rPr>
        <b/>
        <sz val="6"/>
        <rFont val="Arial"/>
        <family val="2"/>
      </rPr>
      <t xml:space="preserve">36.49       35.41       43.27
</t>
    </r>
    <r>
      <rPr>
        <sz val="6"/>
        <rFont val="Arial"/>
        <family val="2"/>
      </rPr>
      <t xml:space="preserve">Midcontinent ISO Illinois hub ...........        </t>
    </r>
    <r>
      <rPr>
        <b/>
        <sz val="6"/>
        <rFont val="Arial"/>
        <family val="2"/>
      </rPr>
      <t xml:space="preserve">31.39       32.13       40.60
</t>
    </r>
    <r>
      <rPr>
        <sz val="6"/>
        <rFont val="Arial"/>
        <family val="2"/>
      </rPr>
      <t xml:space="preserve">SPP ISO South hub ........................        </t>
    </r>
    <r>
      <rPr>
        <b/>
        <sz val="6"/>
        <rFont val="Arial"/>
        <family val="2"/>
      </rPr>
      <t xml:space="preserve">28.96       34.56       46.96
</t>
    </r>
    <r>
      <rPr>
        <sz val="6"/>
        <rFont val="Arial"/>
        <family val="2"/>
      </rPr>
      <t xml:space="preserve">SERC index, Into Southern .............        </t>
    </r>
    <r>
      <rPr>
        <b/>
        <sz val="6"/>
        <rFont val="Arial"/>
        <family val="2"/>
      </rPr>
      <t xml:space="preserve">30.53       31.66       36.45
</t>
    </r>
    <r>
      <rPr>
        <sz val="6"/>
        <rFont val="Arial"/>
        <family val="2"/>
      </rPr>
      <t xml:space="preserve">FRCC index, Florida Reliability .......        </t>
    </r>
    <r>
      <rPr>
        <b/>
        <sz val="6"/>
        <rFont val="Arial"/>
        <family val="2"/>
      </rPr>
      <t xml:space="preserve">30.31       33.06       36.79
</t>
    </r>
    <r>
      <rPr>
        <sz val="6"/>
        <rFont val="Arial"/>
        <family val="2"/>
      </rPr>
      <t xml:space="preserve">Northwest index, Mid-Columbia ......      </t>
    </r>
    <r>
      <rPr>
        <b/>
        <sz val="6"/>
        <rFont val="Arial"/>
        <family val="2"/>
      </rPr>
      <t xml:space="preserve">105.99       58.61       82.36
</t>
    </r>
    <r>
      <rPr>
        <sz val="6"/>
        <rFont val="Arial"/>
        <family val="2"/>
      </rPr>
      <t xml:space="preserve">Southwest index, Palo Verde ..........        </t>
    </r>
    <r>
      <rPr>
        <b/>
        <sz val="6"/>
        <rFont val="Arial"/>
        <family val="2"/>
      </rPr>
      <t>84.19       31.60       71.95</t>
    </r>
  </si>
  <si>
    <r>
      <rPr>
        <b/>
        <sz val="6"/>
        <rFont val="Arial"/>
        <family val="2"/>
      </rPr>
      <t>Q4</t>
    </r>
  </si>
  <si>
    <r>
      <rPr>
        <b/>
        <sz val="6"/>
        <rFont val="Arial"/>
        <family val="2"/>
      </rPr>
      <t>Q3</t>
    </r>
  </si>
  <si>
    <r>
      <rPr>
        <b/>
        <sz val="6"/>
        <rFont val="Arial"/>
        <family val="2"/>
      </rPr>
      <t>Q2</t>
    </r>
  </si>
  <si>
    <r>
      <rPr>
        <b/>
        <sz val="6"/>
        <rFont val="Arial"/>
        <family val="2"/>
      </rPr>
      <t>Q1</t>
    </r>
  </si>
  <si>
    <r>
      <rPr>
        <b/>
        <sz val="6"/>
        <rFont val="Arial"/>
        <family val="2"/>
      </rPr>
      <t>Year</t>
    </r>
  </si>
  <si>
    <r>
      <rPr>
        <b/>
        <sz val="7.5"/>
        <rFont val="Arial"/>
        <family val="2"/>
      </rPr>
      <t xml:space="preserve">Table 7a.  U.S. Electricity Industry Overview
</t>
    </r>
    <r>
      <rPr>
        <sz val="7.5"/>
        <rFont val="Arial"/>
        <family val="2"/>
      </rPr>
      <t>U.S. Energy Information Administration  |  Short-Term Energy Outlook - March 2024</t>
    </r>
  </si>
  <si>
    <t>https://www.eia.gov/outlooks/steo/tables/pdf/7atab.pdf</t>
  </si>
  <si>
    <t>Short-Term Energy Outlook</t>
  </si>
  <si>
    <t>Table 7</t>
  </si>
  <si>
    <t>March 2024</t>
  </si>
  <si>
    <t>2024USD</t>
  </si>
  <si>
    <t>2012 USD/2023 USD</t>
  </si>
  <si>
    <t>2012USD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</si>
</sst>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0"/>
    <numFmt numFmtId="166" formatCode="0.000"/>
    <numFmt numFmtId="167" formatCode="_(* #,##0_);_(* \(#,##0\);_(* &quot;-&quot;??_);_(@_)"/>
    <numFmt numFmtId="168" formatCode="0.0"/>
  </numFmts>
  <fonts count="6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
      <sz val="6"/>
      <name val="Arial"/>
      <family val="2"/>
    </font>
    <font>
      <b/>
      <sz val="6"/>
      <name val="Arial"/>
      <family val="2"/>
    </font>
    <font>
      <i/>
      <sz val="6"/>
      <color rgb="FF000000"/>
      <name val="Arial"/>
      <family val="2"/>
    </font>
    <font>
      <b/>
      <sz val="6"/>
      <color rgb="FF000000"/>
      <name val="Arial"/>
      <family val="2"/>
    </font>
    <font>
      <b/>
      <sz val="7.5"/>
      <name val="Arial"/>
      <family val="2"/>
    </font>
    <font>
      <sz val="7.5"/>
      <name val="Arial"/>
      <family val="2"/>
    </font>
    <font>
      <b/>
      <sz val="10"/>
      <color rgb="FF000000"/>
      <name val="Times New Roman"/>
      <family val="1"/>
    </font>
  </fonts>
  <fills count="31">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
      <patternFill patternType="solid">
        <fgColor theme="9"/>
        <bgColor indexed="64"/>
      </patternFill>
    </fill>
  </fills>
  <borders count="23">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7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53" fillId="0" borderId="0" xfId="43" applyAlignment="1">
      <alignment horizontal="left" vertical="top"/>
    </xf>
    <xf numFmtId="0" fontId="53" fillId="0" borderId="0" xfId="43" applyAlignment="1">
      <alignment horizontal="left" wrapText="1"/>
    </xf>
    <xf numFmtId="2" fontId="56" fillId="0" borderId="11" xfId="43" applyNumberFormat="1" applyFont="1" applyBorder="1" applyAlignment="1">
      <alignment horizontal="right" vertical="top" shrinkToFit="1"/>
    </xf>
    <xf numFmtId="2" fontId="56" fillId="0" borderId="13" xfId="43" applyNumberFormat="1" applyFont="1" applyBorder="1" applyAlignment="1">
      <alignment horizontal="right" vertical="top" shrinkToFit="1"/>
    </xf>
    <xf numFmtId="2" fontId="57" fillId="0" borderId="11" xfId="43" applyNumberFormat="1" applyFont="1" applyBorder="1" applyAlignment="1">
      <alignment horizontal="right" vertical="top" shrinkToFit="1"/>
    </xf>
    <xf numFmtId="2" fontId="56" fillId="0" borderId="0" xfId="43" applyNumberFormat="1" applyFont="1" applyAlignment="1">
      <alignment horizontal="right" vertical="top" shrinkToFit="1"/>
    </xf>
    <xf numFmtId="2" fontId="57" fillId="0" borderId="14" xfId="43" applyNumberFormat="1" applyFont="1" applyBorder="1" applyAlignment="1">
      <alignment horizontal="right" vertical="top" shrinkToFit="1"/>
    </xf>
    <xf numFmtId="2" fontId="56" fillId="0" borderId="15" xfId="43" applyNumberFormat="1" applyFont="1" applyBorder="1" applyAlignment="1">
      <alignment horizontal="right" vertical="top" shrinkToFit="1"/>
    </xf>
    <xf numFmtId="2" fontId="57" fillId="0" borderId="0" xfId="43" applyNumberFormat="1" applyFont="1" applyAlignment="1">
      <alignment horizontal="right" vertical="top" shrinkToFit="1"/>
    </xf>
    <xf numFmtId="0" fontId="53" fillId="0" borderId="0" xfId="43" applyAlignment="1">
      <alignment horizontal="left" vertical="center" wrapText="1"/>
    </xf>
    <xf numFmtId="2" fontId="56" fillId="0" borderId="0" xfId="43" applyNumberFormat="1" applyFont="1" applyAlignment="1">
      <alignment horizontal="right" vertical="center" shrinkToFit="1"/>
    </xf>
    <xf numFmtId="2" fontId="57" fillId="0" borderId="14" xfId="43" applyNumberFormat="1" applyFont="1" applyBorder="1" applyAlignment="1">
      <alignment horizontal="right" vertical="center" shrinkToFit="1"/>
    </xf>
    <xf numFmtId="2" fontId="56" fillId="0" borderId="15" xfId="43" applyNumberFormat="1" applyFont="1" applyBorder="1" applyAlignment="1">
      <alignment horizontal="right" vertical="center" shrinkToFit="1"/>
    </xf>
    <xf numFmtId="2" fontId="57" fillId="0" borderId="0" xfId="43" applyNumberFormat="1" applyFont="1" applyAlignment="1">
      <alignment horizontal="right" vertical="center" shrinkToFit="1"/>
    </xf>
    <xf numFmtId="168" fontId="56" fillId="0" borderId="0" xfId="43" applyNumberFormat="1" applyFont="1" applyAlignment="1">
      <alignment horizontal="right" vertical="top" shrinkToFit="1"/>
    </xf>
    <xf numFmtId="168" fontId="57" fillId="0" borderId="14" xfId="43" applyNumberFormat="1" applyFont="1" applyBorder="1" applyAlignment="1">
      <alignment horizontal="right" vertical="top" shrinkToFit="1"/>
    </xf>
    <xf numFmtId="168" fontId="56" fillId="0" borderId="15" xfId="43" applyNumberFormat="1" applyFont="1" applyBorder="1" applyAlignment="1">
      <alignment horizontal="right" vertical="top" shrinkToFit="1"/>
    </xf>
    <xf numFmtId="168" fontId="57" fillId="0" borderId="0" xfId="43" applyNumberFormat="1" applyFont="1" applyAlignment="1">
      <alignment horizontal="right" vertical="top" shrinkToFit="1"/>
    </xf>
    <xf numFmtId="168" fontId="56" fillId="0" borderId="0" xfId="43" applyNumberFormat="1" applyFont="1" applyAlignment="1">
      <alignment horizontal="right" vertical="center" shrinkToFit="1"/>
    </xf>
    <xf numFmtId="168" fontId="57" fillId="0" borderId="14" xfId="43" applyNumberFormat="1" applyFont="1" applyBorder="1" applyAlignment="1">
      <alignment horizontal="right" vertical="center" shrinkToFit="1"/>
    </xf>
    <xf numFmtId="168" fontId="56" fillId="0" borderId="15" xfId="43" applyNumberFormat="1" applyFont="1" applyBorder="1" applyAlignment="1">
      <alignment horizontal="right" vertical="center" shrinkToFit="1"/>
    </xf>
    <xf numFmtId="168" fontId="57" fillId="0" borderId="0" xfId="43" applyNumberFormat="1" applyFont="1" applyAlignment="1">
      <alignment horizontal="right" vertical="center" shrinkToFit="1"/>
    </xf>
    <xf numFmtId="3" fontId="56" fillId="0" borderId="0" xfId="43" applyNumberFormat="1" applyFont="1" applyAlignment="1">
      <alignment horizontal="right" vertical="top" shrinkToFit="1"/>
    </xf>
    <xf numFmtId="3" fontId="57" fillId="0" borderId="14" xfId="43" applyNumberFormat="1" applyFont="1" applyBorder="1" applyAlignment="1">
      <alignment horizontal="right" vertical="top" shrinkToFit="1"/>
    </xf>
    <xf numFmtId="3" fontId="56" fillId="0" borderId="15" xfId="43" applyNumberFormat="1" applyFont="1" applyBorder="1" applyAlignment="1">
      <alignment horizontal="right" vertical="top" shrinkToFit="1"/>
    </xf>
    <xf numFmtId="3" fontId="57" fillId="0" borderId="0" xfId="43" applyNumberFormat="1" applyFont="1" applyAlignment="1">
      <alignment horizontal="right" vertical="top" shrinkToFit="1"/>
    </xf>
    <xf numFmtId="1" fontId="56" fillId="0" borderId="15" xfId="43" applyNumberFormat="1" applyFont="1" applyBorder="1" applyAlignment="1">
      <alignment horizontal="right" vertical="top" shrinkToFit="1"/>
    </xf>
    <xf numFmtId="1" fontId="56" fillId="0" borderId="0" xfId="43" applyNumberFormat="1" applyFont="1" applyAlignment="1">
      <alignment horizontal="right" vertical="top" shrinkToFit="1"/>
    </xf>
    <xf numFmtId="1" fontId="57" fillId="0" borderId="0" xfId="43" applyNumberFormat="1" applyFont="1" applyAlignment="1">
      <alignment horizontal="right" vertical="top" shrinkToFit="1"/>
    </xf>
    <xf numFmtId="1" fontId="57" fillId="0" borderId="14" xfId="43" applyNumberFormat="1" applyFont="1" applyBorder="1" applyAlignment="1">
      <alignment horizontal="right" vertical="top" shrinkToFit="1"/>
    </xf>
    <xf numFmtId="3" fontId="56" fillId="0" borderId="0" xfId="43" applyNumberFormat="1" applyFont="1" applyAlignment="1">
      <alignment horizontal="right" vertical="center" shrinkToFit="1"/>
    </xf>
    <xf numFmtId="3" fontId="57" fillId="0" borderId="14" xfId="43" applyNumberFormat="1" applyFont="1" applyBorder="1" applyAlignment="1">
      <alignment horizontal="right" vertical="center" shrinkToFit="1"/>
    </xf>
    <xf numFmtId="1" fontId="56" fillId="0" borderId="15" xfId="43" applyNumberFormat="1" applyFont="1" applyBorder="1" applyAlignment="1">
      <alignment horizontal="right" vertical="center" shrinkToFit="1"/>
    </xf>
    <xf numFmtId="1" fontId="56" fillId="0" borderId="0" xfId="43" applyNumberFormat="1" applyFont="1" applyAlignment="1">
      <alignment horizontal="right" vertical="center" shrinkToFit="1"/>
    </xf>
    <xf numFmtId="1" fontId="57" fillId="0" borderId="0" xfId="43" applyNumberFormat="1" applyFont="1" applyAlignment="1">
      <alignment horizontal="right" vertical="center" shrinkToFit="1"/>
    </xf>
    <xf numFmtId="3" fontId="56" fillId="0" borderId="16" xfId="43" applyNumberFormat="1" applyFont="1" applyBorder="1" applyAlignment="1">
      <alignment horizontal="right" vertical="center" shrinkToFit="1"/>
    </xf>
    <xf numFmtId="3" fontId="57" fillId="0" borderId="17" xfId="43" applyNumberFormat="1" applyFont="1" applyBorder="1" applyAlignment="1">
      <alignment horizontal="right" vertical="center" shrinkToFit="1"/>
    </xf>
    <xf numFmtId="3" fontId="56" fillId="0" borderId="18" xfId="43" applyNumberFormat="1" applyFont="1" applyBorder="1" applyAlignment="1">
      <alignment horizontal="right" vertical="center" shrinkToFit="1"/>
    </xf>
    <xf numFmtId="1" fontId="57" fillId="0" borderId="16" xfId="43" applyNumberFormat="1" applyFont="1" applyBorder="1" applyAlignment="1">
      <alignment horizontal="right" vertical="center" shrinkToFit="1"/>
    </xf>
    <xf numFmtId="1" fontId="57" fillId="0" borderId="19" xfId="43" applyNumberFormat="1" applyFont="1" applyBorder="1" applyAlignment="1">
      <alignment horizontal="left" vertical="top" indent="1" shrinkToFit="1"/>
    </xf>
    <xf numFmtId="1" fontId="57" fillId="0" borderId="20" xfId="43" applyNumberFormat="1" applyFont="1" applyBorder="1" applyAlignment="1">
      <alignment horizontal="left" vertical="top" indent="1" shrinkToFit="1"/>
    </xf>
    <xf numFmtId="0" fontId="55" fillId="0" borderId="20" xfId="43" applyFont="1" applyBorder="1" applyAlignment="1">
      <alignment horizontal="left" vertical="top" wrapText="1" indent="1"/>
    </xf>
    <xf numFmtId="49" fontId="0" fillId="0" borderId="0" xfId="0" applyNumberFormat="1" applyAlignment="1">
      <alignment horizontal="left"/>
    </xf>
    <xf numFmtId="2" fontId="57" fillId="30" borderId="14" xfId="43" applyNumberFormat="1" applyFont="1" applyFill="1" applyBorder="1" applyAlignment="1">
      <alignment horizontal="right" vertical="top" shrinkToFit="1"/>
    </xf>
    <xf numFmtId="2" fontId="56" fillId="30" borderId="0" xfId="43" applyNumberFormat="1" applyFont="1" applyFill="1" applyAlignment="1">
      <alignment horizontal="right" vertical="top" shrinkToFit="1"/>
    </xf>
    <xf numFmtId="2" fontId="57" fillId="30" borderId="12" xfId="43" applyNumberFormat="1" applyFont="1" applyFill="1" applyBorder="1" applyAlignment="1">
      <alignment horizontal="right" vertical="top" shrinkToFit="1"/>
    </xf>
    <xf numFmtId="2" fontId="56" fillId="30" borderId="11" xfId="43" applyNumberFormat="1" applyFont="1" applyFill="1" applyBorder="1" applyAlignment="1">
      <alignment horizontal="right" vertical="top" shrinkToFit="1"/>
    </xf>
    <xf numFmtId="0" fontId="53" fillId="0" borderId="0" xfId="43" applyAlignment="1">
      <alignment vertical="top" wrapText="1"/>
    </xf>
    <xf numFmtId="2" fontId="53" fillId="0" borderId="0" xfId="43" applyNumberFormat="1" applyAlignment="1">
      <alignment horizontal="left" vertical="top"/>
    </xf>
    <xf numFmtId="0" fontId="60" fillId="3" borderId="0" xfId="43" applyFont="1" applyFill="1" applyAlignment="1">
      <alignment vertical="top" wrapText="1"/>
    </xf>
    <xf numFmtId="2" fontId="60" fillId="3" borderId="0" xfId="43" applyNumberFormat="1" applyFont="1" applyFill="1" applyAlignment="1">
      <alignment horizontal="left" vertical="top"/>
    </xf>
    <xf numFmtId="2" fontId="0" fillId="3" borderId="0" xfId="10" applyNumberFormat="1" applyFont="1" applyFill="1"/>
    <xf numFmtId="0" fontId="53" fillId="0" borderId="16" xfId="43" applyBorder="1" applyAlignment="1">
      <alignment horizontal="left" vertical="top" wrapText="1"/>
    </xf>
    <xf numFmtId="0" fontId="53" fillId="0" borderId="0" xfId="43" applyAlignment="1">
      <alignment horizontal="left" vertical="top" wrapText="1"/>
    </xf>
    <xf numFmtId="0" fontId="53" fillId="0" borderId="11" xfId="43" applyBorder="1" applyAlignment="1">
      <alignment horizontal="left" vertical="top" wrapText="1"/>
    </xf>
    <xf numFmtId="0" fontId="53" fillId="0" borderId="18" xfId="43" applyBorder="1" applyAlignment="1">
      <alignment horizontal="left" vertical="center" wrapText="1"/>
    </xf>
    <xf numFmtId="0" fontId="53" fillId="0" borderId="13" xfId="43" applyBorder="1" applyAlignment="1">
      <alignment horizontal="left" vertical="center" wrapText="1"/>
    </xf>
    <xf numFmtId="1" fontId="57" fillId="0" borderId="19" xfId="43" applyNumberFormat="1" applyFont="1" applyBorder="1" applyAlignment="1">
      <alignment horizontal="center" vertical="top" shrinkToFit="1"/>
    </xf>
    <xf numFmtId="1" fontId="57" fillId="0" borderId="21" xfId="43" applyNumberFormat="1" applyFont="1" applyBorder="1" applyAlignment="1">
      <alignment horizontal="center" vertical="top" shrinkToFit="1"/>
    </xf>
    <xf numFmtId="1" fontId="57" fillId="0" borderId="22" xfId="43" applyNumberFormat="1" applyFont="1" applyBorder="1" applyAlignment="1">
      <alignment horizontal="center" vertical="top" shrinkToFit="1"/>
    </xf>
    <xf numFmtId="0" fontId="55" fillId="0" borderId="19" xfId="43" applyFont="1" applyBorder="1" applyAlignment="1">
      <alignment horizontal="center" vertical="top" wrapText="1"/>
    </xf>
    <xf numFmtId="0" fontId="55" fillId="0" borderId="21" xfId="43" applyFont="1" applyBorder="1" applyAlignment="1">
      <alignment horizontal="center" vertical="top" wrapText="1"/>
    </xf>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A53" workbookViewId="0">
      <selection activeCell="A69" sqref="A69"/>
    </sheetView>
  </sheetViews>
  <sheetFormatPr defaultRowHeight="14.75"/>
  <cols>
    <col min="2" max="2" width="70.1328125" customWidth="1"/>
    <col min="3" max="3" width="10.7265625" bestFit="1" customWidth="1"/>
    <col min="13" max="14" width="8.7265625" style="163"/>
  </cols>
  <sheetData>
    <row r="1" spans="1:13">
      <c r="A1" s="1" t="s">
        <v>0</v>
      </c>
      <c r="B1" s="85" t="s">
        <v>491</v>
      </c>
      <c r="C1" s="86">
        <v>45379</v>
      </c>
      <c r="D1" s="87"/>
      <c r="E1" s="87"/>
      <c r="F1" s="87"/>
      <c r="G1" s="87"/>
      <c r="H1" s="87"/>
      <c r="I1" s="87"/>
      <c r="J1" s="87"/>
      <c r="K1" s="85" t="s">
        <v>533</v>
      </c>
      <c r="L1" s="85" t="s">
        <v>535</v>
      </c>
      <c r="M1" s="163" t="s">
        <v>1053</v>
      </c>
    </row>
    <row r="2" spans="1:13">
      <c r="A2" s="1" t="s">
        <v>1</v>
      </c>
      <c r="B2" s="87" t="str">
        <f>LOOKUP(B1,K1:L50,L1:L50)</f>
        <v>TX</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236" t="s">
        <v>1072</v>
      </c>
      <c r="E22" s="87" t="s">
        <v>592</v>
      </c>
      <c r="K22" s="85" t="s">
        <v>500</v>
      </c>
      <c r="L22" s="85" t="s">
        <v>556</v>
      </c>
      <c r="M22" s="163" t="s">
        <v>1053</v>
      </c>
    </row>
    <row r="23" spans="2:13">
      <c r="B23" t="s">
        <v>1070</v>
      </c>
      <c r="E23" s="87">
        <v>2016</v>
      </c>
      <c r="K23" s="85" t="s">
        <v>499</v>
      </c>
      <c r="L23" s="85" t="s">
        <v>557</v>
      </c>
      <c r="M23" s="163" t="s">
        <v>1053</v>
      </c>
    </row>
    <row r="24" spans="2:13">
      <c r="B24" s="4" t="s">
        <v>1069</v>
      </c>
      <c r="E24" s="87" t="s">
        <v>593</v>
      </c>
      <c r="K24" s="85" t="s">
        <v>498</v>
      </c>
      <c r="L24" s="85" t="s">
        <v>558</v>
      </c>
      <c r="M24" s="163" t="s">
        <v>1053</v>
      </c>
    </row>
    <row r="25" spans="2:13">
      <c r="B25" t="s">
        <v>1071</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1074</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BE2D5-5543-4302-B3B1-678A230EB79A}">
  <dimension ref="A1:T46"/>
  <sheetViews>
    <sheetView topLeftCell="A31" workbookViewId="0">
      <selection activeCell="O46" sqref="O46"/>
    </sheetView>
  </sheetViews>
  <sheetFormatPr defaultRowHeight="13.25"/>
  <cols>
    <col min="1" max="1" width="23.2265625" style="194" customWidth="1"/>
    <col min="2" max="2" width="5.26953125" style="194" customWidth="1"/>
    <col min="3" max="4" width="6.26953125" style="194" customWidth="1"/>
    <col min="5" max="5" width="5.26953125" style="194" customWidth="1"/>
    <col min="6" max="6" width="6.26953125" style="194" customWidth="1"/>
    <col min="7" max="7" width="5.26953125" style="194" customWidth="1"/>
    <col min="8" max="8" width="6.26953125" style="194" customWidth="1"/>
    <col min="9" max="9" width="5.26953125" style="194" customWidth="1"/>
    <col min="10" max="10" width="6.26953125" style="194" customWidth="1"/>
    <col min="11" max="11" width="5.26953125" style="194" customWidth="1"/>
    <col min="12" max="12" width="6.26953125" style="194" customWidth="1"/>
    <col min="13" max="13" width="7.86328125" style="194" bestFit="1" customWidth="1"/>
    <col min="14" max="14" width="6.26953125" style="194" customWidth="1"/>
    <col min="15" max="15" width="5.26953125" style="194" customWidth="1"/>
    <col min="16" max="16" width="6.26953125" style="194" customWidth="1"/>
    <col min="17" max="17" width="14.7265625" style="194" customWidth="1"/>
    <col min="18" max="16384" width="8.7265625" style="194"/>
  </cols>
  <sheetData>
    <row r="1" spans="1:17" ht="19.5" customHeight="1">
      <c r="A1" s="247" t="s">
        <v>1068</v>
      </c>
      <c r="B1" s="247"/>
      <c r="C1" s="247"/>
      <c r="D1" s="247"/>
      <c r="E1" s="247"/>
      <c r="F1" s="247"/>
      <c r="G1" s="247"/>
      <c r="H1" s="247"/>
      <c r="I1" s="247"/>
      <c r="J1" s="247"/>
      <c r="K1" s="247"/>
      <c r="L1" s="247"/>
      <c r="M1" s="247"/>
      <c r="N1" s="247"/>
      <c r="O1" s="247"/>
      <c r="P1" s="247"/>
      <c r="Q1" s="247"/>
    </row>
    <row r="2" spans="1:17" ht="10" customHeight="1">
      <c r="A2" s="249"/>
      <c r="B2" s="251">
        <v>2023</v>
      </c>
      <c r="C2" s="252"/>
      <c r="D2" s="252"/>
      <c r="E2" s="253"/>
      <c r="F2" s="251">
        <v>2024</v>
      </c>
      <c r="G2" s="252"/>
      <c r="H2" s="252"/>
      <c r="I2" s="253"/>
      <c r="J2" s="251">
        <v>2025</v>
      </c>
      <c r="K2" s="252"/>
      <c r="L2" s="252"/>
      <c r="M2" s="253"/>
      <c r="N2" s="254" t="s">
        <v>1067</v>
      </c>
      <c r="O2" s="255"/>
      <c r="P2" s="255"/>
      <c r="Q2" s="195"/>
    </row>
    <row r="3" spans="1:17" ht="8.25" customHeight="1">
      <c r="A3" s="250"/>
      <c r="B3" s="235" t="s">
        <v>1066</v>
      </c>
      <c r="C3" s="235" t="s">
        <v>1065</v>
      </c>
      <c r="D3" s="235" t="s">
        <v>1064</v>
      </c>
      <c r="E3" s="235" t="s">
        <v>1063</v>
      </c>
      <c r="F3" s="235" t="s">
        <v>1066</v>
      </c>
      <c r="G3" s="235" t="s">
        <v>1065</v>
      </c>
      <c r="H3" s="235" t="s">
        <v>1064</v>
      </c>
      <c r="I3" s="235" t="s">
        <v>1063</v>
      </c>
      <c r="J3" s="235" t="s">
        <v>1066</v>
      </c>
      <c r="K3" s="235" t="s">
        <v>1065</v>
      </c>
      <c r="L3" s="235" t="s">
        <v>1064</v>
      </c>
      <c r="M3" s="235" t="s">
        <v>1063</v>
      </c>
      <c r="N3" s="234">
        <v>2023</v>
      </c>
      <c r="O3" s="234">
        <v>2024</v>
      </c>
      <c r="P3" s="233">
        <v>2025</v>
      </c>
      <c r="Q3" s="195"/>
    </row>
    <row r="4" spans="1:17" ht="19.5" customHeight="1">
      <c r="A4" s="246" t="s">
        <v>1062</v>
      </c>
      <c r="B4" s="246"/>
      <c r="C4" s="246"/>
      <c r="D4" s="246"/>
      <c r="E4" s="232">
        <v>998</v>
      </c>
      <c r="F4" s="229">
        <v>1027</v>
      </c>
      <c r="G4" s="229">
        <v>1024</v>
      </c>
      <c r="H4" s="229">
        <v>1228</v>
      </c>
      <c r="I4" s="229">
        <v>1005</v>
      </c>
      <c r="J4" s="229">
        <v>1018</v>
      </c>
      <c r="K4" s="229">
        <v>1031</v>
      </c>
      <c r="L4" s="229">
        <v>1237</v>
      </c>
      <c r="M4" s="231">
        <v>1010</v>
      </c>
      <c r="N4" s="230">
        <v>4178</v>
      </c>
      <c r="O4" s="229">
        <v>4285</v>
      </c>
      <c r="P4" s="229">
        <v>4296</v>
      </c>
      <c r="Q4" s="203"/>
    </row>
    <row r="5" spans="1:17" ht="9" customHeight="1">
      <c r="A5" s="247"/>
      <c r="B5" s="247"/>
      <c r="C5" s="247"/>
      <c r="D5" s="247"/>
      <c r="E5" s="222">
        <v>958</v>
      </c>
      <c r="F5" s="221">
        <v>987</v>
      </c>
      <c r="G5" s="221">
        <v>986</v>
      </c>
      <c r="H5" s="216">
        <v>1187</v>
      </c>
      <c r="I5" s="221">
        <v>965</v>
      </c>
      <c r="J5" s="221">
        <v>979</v>
      </c>
      <c r="K5" s="221">
        <v>993</v>
      </c>
      <c r="L5" s="216">
        <v>1195</v>
      </c>
      <c r="M5" s="220">
        <v>970</v>
      </c>
      <c r="N5" s="217">
        <v>4022</v>
      </c>
      <c r="O5" s="216">
        <v>4124</v>
      </c>
      <c r="P5" s="216">
        <v>4136</v>
      </c>
      <c r="Q5" s="195"/>
    </row>
    <row r="6" spans="1:17" ht="9" customHeight="1">
      <c r="A6" s="247"/>
      <c r="B6" s="247"/>
      <c r="C6" s="247"/>
      <c r="D6" s="247"/>
      <c r="E6" s="222">
        <v>36</v>
      </c>
      <c r="F6" s="221">
        <v>36</v>
      </c>
      <c r="G6" s="221">
        <v>34</v>
      </c>
      <c r="H6" s="221">
        <v>37</v>
      </c>
      <c r="I6" s="221">
        <v>36</v>
      </c>
      <c r="J6" s="221">
        <v>35</v>
      </c>
      <c r="K6" s="221">
        <v>34</v>
      </c>
      <c r="L6" s="221">
        <v>37</v>
      </c>
      <c r="M6" s="220">
        <v>36</v>
      </c>
      <c r="N6" s="223">
        <v>139</v>
      </c>
      <c r="O6" s="221">
        <v>143</v>
      </c>
      <c r="P6" s="221">
        <v>142</v>
      </c>
      <c r="Q6" s="195"/>
    </row>
    <row r="7" spans="1:17" ht="9" customHeight="1">
      <c r="A7" s="247"/>
      <c r="B7" s="247"/>
      <c r="C7" s="247"/>
      <c r="D7" s="247"/>
      <c r="E7" s="222">
        <v>4</v>
      </c>
      <c r="F7" s="221">
        <v>4</v>
      </c>
      <c r="G7" s="221">
        <v>4</v>
      </c>
      <c r="H7" s="221">
        <v>5</v>
      </c>
      <c r="I7" s="221">
        <v>5</v>
      </c>
      <c r="J7" s="221">
        <v>4</v>
      </c>
      <c r="K7" s="221">
        <v>4</v>
      </c>
      <c r="L7" s="221">
        <v>5</v>
      </c>
      <c r="M7" s="220">
        <v>4</v>
      </c>
      <c r="N7" s="223">
        <v>17</v>
      </c>
      <c r="O7" s="221">
        <v>18</v>
      </c>
      <c r="P7" s="221">
        <v>18</v>
      </c>
      <c r="Q7" s="195"/>
    </row>
    <row r="8" spans="1:17" ht="8.25" customHeight="1">
      <c r="A8" s="247"/>
      <c r="B8" s="247"/>
      <c r="C8" s="247"/>
      <c r="D8" s="247"/>
      <c r="E8" s="222">
        <v>2</v>
      </c>
      <c r="F8" s="221">
        <v>7</v>
      </c>
      <c r="G8" s="221">
        <v>10</v>
      </c>
      <c r="H8" s="221">
        <v>13</v>
      </c>
      <c r="I8" s="221">
        <v>10</v>
      </c>
      <c r="J8" s="221">
        <v>12</v>
      </c>
      <c r="K8" s="221">
        <v>12</v>
      </c>
      <c r="L8" s="221">
        <v>15</v>
      </c>
      <c r="M8" s="220">
        <v>11</v>
      </c>
      <c r="N8" s="223">
        <v>19</v>
      </c>
      <c r="O8" s="221">
        <v>40</v>
      </c>
      <c r="P8" s="221">
        <v>50</v>
      </c>
      <c r="Q8" s="195"/>
    </row>
    <row r="9" spans="1:17" ht="9" customHeight="1">
      <c r="A9" s="247"/>
      <c r="B9" s="247"/>
      <c r="C9" s="247"/>
      <c r="D9" s="247"/>
      <c r="E9" s="219">
        <v>1000</v>
      </c>
      <c r="F9" s="216">
        <v>1034</v>
      </c>
      <c r="G9" s="216">
        <v>1034</v>
      </c>
      <c r="H9" s="216">
        <v>1242</v>
      </c>
      <c r="I9" s="216">
        <v>1015</v>
      </c>
      <c r="J9" s="216">
        <v>1030</v>
      </c>
      <c r="K9" s="216">
        <v>1044</v>
      </c>
      <c r="L9" s="216">
        <v>1251</v>
      </c>
      <c r="M9" s="218">
        <v>1021</v>
      </c>
      <c r="N9" s="217">
        <v>4197</v>
      </c>
      <c r="O9" s="216">
        <v>4325</v>
      </c>
      <c r="P9" s="216">
        <v>4346</v>
      </c>
      <c r="Q9" s="195"/>
    </row>
    <row r="10" spans="1:17" ht="9" customHeight="1">
      <c r="A10" s="247"/>
      <c r="B10" s="247"/>
      <c r="C10" s="247"/>
      <c r="D10" s="247"/>
      <c r="E10" s="222">
        <v>52</v>
      </c>
      <c r="F10" s="221">
        <v>52</v>
      </c>
      <c r="G10" s="221">
        <v>69</v>
      </c>
      <c r="H10" s="221">
        <v>56</v>
      </c>
      <c r="I10" s="221">
        <v>48</v>
      </c>
      <c r="J10" s="221">
        <v>44</v>
      </c>
      <c r="K10" s="221">
        <v>69</v>
      </c>
      <c r="L10" s="221">
        <v>57</v>
      </c>
      <c r="M10" s="220">
        <v>49</v>
      </c>
      <c r="N10" s="223">
        <v>197</v>
      </c>
      <c r="O10" s="221">
        <v>226</v>
      </c>
      <c r="P10" s="221">
        <v>218</v>
      </c>
      <c r="Q10" s="195"/>
    </row>
    <row r="11" spans="1:17" ht="9" customHeight="1">
      <c r="A11" s="247"/>
      <c r="B11" s="247"/>
      <c r="C11" s="247"/>
      <c r="D11" s="247"/>
      <c r="E11" s="222">
        <v>16</v>
      </c>
      <c r="F11" s="221">
        <v>17</v>
      </c>
      <c r="G11" s="221">
        <v>25</v>
      </c>
      <c r="H11" s="221">
        <v>25</v>
      </c>
      <c r="I11" s="221">
        <v>17</v>
      </c>
      <c r="J11" s="221">
        <v>20</v>
      </c>
      <c r="K11" s="221">
        <v>29</v>
      </c>
      <c r="L11" s="221">
        <v>29</v>
      </c>
      <c r="M11" s="220">
        <v>20</v>
      </c>
      <c r="N11" s="223">
        <v>74</v>
      </c>
      <c r="O11" s="221">
        <v>86</v>
      </c>
      <c r="P11" s="221">
        <v>97</v>
      </c>
      <c r="Q11" s="195"/>
    </row>
    <row r="12" spans="1:17" ht="9" customHeight="1">
      <c r="A12" s="247"/>
      <c r="B12" s="247"/>
      <c r="C12" s="247"/>
      <c r="D12" s="247"/>
      <c r="E12" s="222">
        <v>11</v>
      </c>
      <c r="F12" s="221">
        <v>12</v>
      </c>
      <c r="G12" s="221">
        <v>17</v>
      </c>
      <c r="H12" s="221">
        <v>17</v>
      </c>
      <c r="I12" s="221">
        <v>12</v>
      </c>
      <c r="J12" s="221">
        <v>13</v>
      </c>
      <c r="K12" s="221">
        <v>20</v>
      </c>
      <c r="L12" s="221">
        <v>20</v>
      </c>
      <c r="M12" s="220">
        <v>14</v>
      </c>
      <c r="N12" s="223">
        <v>50</v>
      </c>
      <c r="O12" s="221">
        <v>59</v>
      </c>
      <c r="P12" s="221">
        <v>67</v>
      </c>
      <c r="Q12" s="195"/>
    </row>
    <row r="13" spans="1:17" ht="9" customHeight="1">
      <c r="A13" s="247"/>
      <c r="B13" s="247"/>
      <c r="C13" s="247"/>
      <c r="D13" s="247"/>
      <c r="E13" s="222">
        <v>4</v>
      </c>
      <c r="F13" s="221">
        <v>4</v>
      </c>
      <c r="G13" s="221">
        <v>7</v>
      </c>
      <c r="H13" s="221">
        <v>7</v>
      </c>
      <c r="I13" s="221">
        <v>5</v>
      </c>
      <c r="J13" s="221">
        <v>5</v>
      </c>
      <c r="K13" s="221">
        <v>7</v>
      </c>
      <c r="L13" s="221">
        <v>8</v>
      </c>
      <c r="M13" s="220">
        <v>5</v>
      </c>
      <c r="N13" s="223">
        <v>19</v>
      </c>
      <c r="O13" s="221">
        <v>22</v>
      </c>
      <c r="P13" s="221">
        <v>25</v>
      </c>
      <c r="Q13" s="195"/>
    </row>
    <row r="14" spans="1:17" ht="18" customHeight="1">
      <c r="A14" s="247"/>
      <c r="B14" s="247"/>
      <c r="C14" s="247"/>
      <c r="D14" s="247"/>
      <c r="E14" s="222">
        <v>1</v>
      </c>
      <c r="F14" s="221">
        <v>1</v>
      </c>
      <c r="G14" s="221">
        <v>1</v>
      </c>
      <c r="H14" s="221">
        <v>1</v>
      </c>
      <c r="I14" s="221">
        <v>1</v>
      </c>
      <c r="J14" s="221">
        <v>1</v>
      </c>
      <c r="K14" s="221">
        <v>2</v>
      </c>
      <c r="L14" s="221">
        <v>2</v>
      </c>
      <c r="M14" s="220">
        <v>1</v>
      </c>
      <c r="N14" s="223">
        <v>4</v>
      </c>
      <c r="O14" s="221">
        <v>5</v>
      </c>
      <c r="P14" s="221">
        <v>5</v>
      </c>
      <c r="Q14" s="203"/>
    </row>
    <row r="15" spans="1:17" ht="19.5" customHeight="1">
      <c r="A15" s="247"/>
      <c r="B15" s="247"/>
      <c r="C15" s="247"/>
      <c r="D15" s="247"/>
      <c r="E15" s="228">
        <v>912</v>
      </c>
      <c r="F15" s="227">
        <v>946</v>
      </c>
      <c r="G15" s="227">
        <v>930</v>
      </c>
      <c r="H15" s="224">
        <v>1148</v>
      </c>
      <c r="I15" s="227">
        <v>931</v>
      </c>
      <c r="J15" s="227">
        <v>951</v>
      </c>
      <c r="K15" s="227">
        <v>940</v>
      </c>
      <c r="L15" s="224">
        <v>1158</v>
      </c>
      <c r="M15" s="226">
        <v>937</v>
      </c>
      <c r="N15" s="225">
        <v>3861</v>
      </c>
      <c r="O15" s="224">
        <v>3956</v>
      </c>
      <c r="P15" s="224">
        <v>3985</v>
      </c>
      <c r="Q15" s="203"/>
    </row>
    <row r="16" spans="1:17" ht="9" customHeight="1">
      <c r="A16" s="247"/>
      <c r="B16" s="247"/>
      <c r="C16" s="247"/>
      <c r="D16" s="247"/>
      <c r="E16" s="222">
        <v>325</v>
      </c>
      <c r="F16" s="221">
        <v>372</v>
      </c>
      <c r="G16" s="221">
        <v>333</v>
      </c>
      <c r="H16" s="221">
        <v>470</v>
      </c>
      <c r="I16" s="221">
        <v>336</v>
      </c>
      <c r="J16" s="221">
        <v>375</v>
      </c>
      <c r="K16" s="221">
        <v>337</v>
      </c>
      <c r="L16" s="221">
        <v>474</v>
      </c>
      <c r="M16" s="220">
        <v>337</v>
      </c>
      <c r="N16" s="217">
        <v>1455</v>
      </c>
      <c r="O16" s="216">
        <v>1511</v>
      </c>
      <c r="P16" s="216">
        <v>1522</v>
      </c>
      <c r="Q16" s="195"/>
    </row>
    <row r="17" spans="1:17" ht="9" customHeight="1">
      <c r="A17" s="247"/>
      <c r="B17" s="247"/>
      <c r="C17" s="247"/>
      <c r="D17" s="247"/>
      <c r="E17" s="222">
        <v>331</v>
      </c>
      <c r="F17" s="221">
        <v>330</v>
      </c>
      <c r="G17" s="221">
        <v>337</v>
      </c>
      <c r="H17" s="221">
        <v>396</v>
      </c>
      <c r="I17" s="221">
        <v>334</v>
      </c>
      <c r="J17" s="221">
        <v>327</v>
      </c>
      <c r="K17" s="221">
        <v>336</v>
      </c>
      <c r="L17" s="221">
        <v>395</v>
      </c>
      <c r="M17" s="220">
        <v>333</v>
      </c>
      <c r="N17" s="217">
        <v>1375</v>
      </c>
      <c r="O17" s="216">
        <v>1396</v>
      </c>
      <c r="P17" s="216">
        <v>1391</v>
      </c>
      <c r="Q17" s="195"/>
    </row>
    <row r="18" spans="1:17" ht="9" customHeight="1">
      <c r="A18" s="247"/>
      <c r="B18" s="247"/>
      <c r="C18" s="247"/>
      <c r="D18" s="247"/>
      <c r="E18" s="222">
        <v>254</v>
      </c>
      <c r="F18" s="221">
        <v>243</v>
      </c>
      <c r="G18" s="221">
        <v>259</v>
      </c>
      <c r="H18" s="221">
        <v>280</v>
      </c>
      <c r="I18" s="221">
        <v>260</v>
      </c>
      <c r="J18" s="221">
        <v>247</v>
      </c>
      <c r="K18" s="221">
        <v>266</v>
      </c>
      <c r="L18" s="221">
        <v>287</v>
      </c>
      <c r="M18" s="220">
        <v>265</v>
      </c>
      <c r="N18" s="217">
        <v>1025</v>
      </c>
      <c r="O18" s="216">
        <v>1042</v>
      </c>
      <c r="P18" s="216">
        <v>1066</v>
      </c>
      <c r="Q18" s="195"/>
    </row>
    <row r="19" spans="1:17" ht="9" customHeight="1">
      <c r="A19" s="247"/>
      <c r="B19" s="247"/>
      <c r="C19" s="247"/>
      <c r="D19" s="247"/>
      <c r="E19" s="222">
        <v>2</v>
      </c>
      <c r="F19" s="221">
        <v>2</v>
      </c>
      <c r="G19" s="221">
        <v>2</v>
      </c>
      <c r="H19" s="221">
        <v>2</v>
      </c>
      <c r="I19" s="221">
        <v>2</v>
      </c>
      <c r="J19" s="221">
        <v>2</v>
      </c>
      <c r="K19" s="221">
        <v>2</v>
      </c>
      <c r="L19" s="221">
        <v>2</v>
      </c>
      <c r="M19" s="220">
        <v>2</v>
      </c>
      <c r="N19" s="223">
        <v>7</v>
      </c>
      <c r="O19" s="221">
        <v>7</v>
      </c>
      <c r="P19" s="221">
        <v>7</v>
      </c>
      <c r="Q19" s="195"/>
    </row>
    <row r="20" spans="1:17" ht="9" customHeight="1">
      <c r="A20" s="247"/>
      <c r="B20" s="247"/>
      <c r="C20" s="247"/>
      <c r="D20" s="247"/>
      <c r="E20" s="222">
        <v>36</v>
      </c>
      <c r="F20" s="221">
        <v>36</v>
      </c>
      <c r="G20" s="221">
        <v>35</v>
      </c>
      <c r="H20" s="221">
        <v>37</v>
      </c>
      <c r="I20" s="221">
        <v>36</v>
      </c>
      <c r="J20" s="221">
        <v>35</v>
      </c>
      <c r="K20" s="221">
        <v>34</v>
      </c>
      <c r="L20" s="221">
        <v>37</v>
      </c>
      <c r="M20" s="220">
        <v>36</v>
      </c>
      <c r="N20" s="223">
        <v>139</v>
      </c>
      <c r="O20" s="221">
        <v>143</v>
      </c>
      <c r="P20" s="221">
        <v>143</v>
      </c>
      <c r="Q20" s="195"/>
    </row>
    <row r="21" spans="1:17" ht="12" customHeight="1">
      <c r="A21" s="247"/>
      <c r="B21" s="247"/>
      <c r="C21" s="247"/>
      <c r="D21" s="247"/>
      <c r="E21" s="222">
        <v>948</v>
      </c>
      <c r="F21" s="221">
        <v>982</v>
      </c>
      <c r="G21" s="221">
        <v>965</v>
      </c>
      <c r="H21" s="216">
        <v>1185</v>
      </c>
      <c r="I21" s="221">
        <v>967</v>
      </c>
      <c r="J21" s="221">
        <v>986</v>
      </c>
      <c r="K21" s="221">
        <v>975</v>
      </c>
      <c r="L21" s="216">
        <v>1195</v>
      </c>
      <c r="M21" s="220">
        <v>972</v>
      </c>
      <c r="N21" s="217">
        <v>4000</v>
      </c>
      <c r="O21" s="216">
        <v>4099</v>
      </c>
      <c r="P21" s="216">
        <v>4128</v>
      </c>
      <c r="Q21" s="195"/>
    </row>
    <row r="22" spans="1:17" ht="22" customHeight="1">
      <c r="A22" s="247"/>
      <c r="B22" s="247"/>
      <c r="C22" s="247"/>
      <c r="D22" s="247"/>
      <c r="E22" s="219">
        <v>2316</v>
      </c>
      <c r="F22" s="216">
        <v>2621</v>
      </c>
      <c r="G22" s="216">
        <v>2352</v>
      </c>
      <c r="H22" s="216">
        <v>3317</v>
      </c>
      <c r="I22" s="216">
        <v>2368</v>
      </c>
      <c r="J22" s="216">
        <v>2621</v>
      </c>
      <c r="K22" s="216">
        <v>2355</v>
      </c>
      <c r="L22" s="216">
        <v>3315</v>
      </c>
      <c r="M22" s="218">
        <v>2356</v>
      </c>
      <c r="N22" s="217">
        <v>10357</v>
      </c>
      <c r="O22" s="216">
        <v>10659</v>
      </c>
      <c r="P22" s="216">
        <v>10647</v>
      </c>
      <c r="Q22" s="203"/>
    </row>
    <row r="23" spans="1:17" ht="20.25" customHeight="1">
      <c r="A23" s="247"/>
      <c r="B23" s="247"/>
      <c r="C23" s="247"/>
      <c r="D23" s="247"/>
      <c r="E23" s="215">
        <v>131.4</v>
      </c>
      <c r="F23" s="212">
        <v>138.6</v>
      </c>
      <c r="G23" s="212">
        <v>148.9</v>
      </c>
      <c r="H23" s="212">
        <v>135.1</v>
      </c>
      <c r="I23" s="212">
        <v>140.69999999999999</v>
      </c>
      <c r="J23" s="212">
        <v>141.4</v>
      </c>
      <c r="K23" s="212">
        <v>146.4</v>
      </c>
      <c r="L23" s="212">
        <v>123.1</v>
      </c>
      <c r="M23" s="214">
        <v>127.3</v>
      </c>
      <c r="N23" s="213">
        <v>131.4</v>
      </c>
      <c r="O23" s="212">
        <v>140.69999999999999</v>
      </c>
      <c r="P23" s="212">
        <v>127.3</v>
      </c>
      <c r="Q23" s="203"/>
    </row>
    <row r="24" spans="1:17" ht="9" customHeight="1">
      <c r="A24" s="247"/>
      <c r="B24" s="247"/>
      <c r="C24" s="247"/>
      <c r="D24" s="247"/>
      <c r="E24" s="211">
        <v>6.3</v>
      </c>
      <c r="F24" s="208">
        <v>4.5999999999999996</v>
      </c>
      <c r="G24" s="208">
        <v>4.3</v>
      </c>
      <c r="H24" s="208">
        <v>2.2000000000000002</v>
      </c>
      <c r="I24" s="208">
        <v>2.9</v>
      </c>
      <c r="J24" s="208">
        <v>1.7</v>
      </c>
      <c r="K24" s="208">
        <v>2</v>
      </c>
      <c r="L24" s="208">
        <v>0.3</v>
      </c>
      <c r="M24" s="210">
        <v>1.2</v>
      </c>
      <c r="N24" s="209">
        <v>6.3</v>
      </c>
      <c r="O24" s="208">
        <v>2.9</v>
      </c>
      <c r="P24" s="208">
        <v>1.2</v>
      </c>
      <c r="Q24" s="195"/>
    </row>
    <row r="25" spans="1:17" ht="22" customHeight="1">
      <c r="A25" s="247"/>
      <c r="B25" s="247"/>
      <c r="C25" s="247"/>
      <c r="D25" s="247"/>
      <c r="E25" s="211">
        <v>16.100000000000001</v>
      </c>
      <c r="F25" s="208">
        <v>16</v>
      </c>
      <c r="G25" s="208">
        <v>15.9</v>
      </c>
      <c r="H25" s="208">
        <v>15.8</v>
      </c>
      <c r="I25" s="208">
        <v>16</v>
      </c>
      <c r="J25" s="208">
        <v>15.9</v>
      </c>
      <c r="K25" s="208">
        <v>15.7</v>
      </c>
      <c r="L25" s="208">
        <v>15.7</v>
      </c>
      <c r="M25" s="210">
        <v>15.9</v>
      </c>
      <c r="N25" s="209">
        <v>16.100000000000001</v>
      </c>
      <c r="O25" s="208">
        <v>16</v>
      </c>
      <c r="P25" s="208">
        <v>15.9</v>
      </c>
      <c r="Q25" s="203"/>
    </row>
    <row r="26" spans="1:17" ht="22" customHeight="1">
      <c r="A26" s="247"/>
      <c r="B26" s="247"/>
      <c r="C26" s="247"/>
      <c r="D26" s="247"/>
      <c r="E26" s="207">
        <v>2.5099999999999998</v>
      </c>
      <c r="F26" s="204">
        <v>2.4900000000000002</v>
      </c>
      <c r="G26" s="204">
        <v>2.4700000000000002</v>
      </c>
      <c r="H26" s="204">
        <v>2.46</v>
      </c>
      <c r="I26" s="204">
        <v>2.42</v>
      </c>
      <c r="J26" s="204">
        <v>2.4300000000000002</v>
      </c>
      <c r="K26" s="204">
        <v>2.42</v>
      </c>
      <c r="L26" s="204">
        <v>2.42</v>
      </c>
      <c r="M26" s="206">
        <v>2.38</v>
      </c>
      <c r="N26" s="205">
        <v>2.52</v>
      </c>
      <c r="O26" s="204">
        <v>2.46</v>
      </c>
      <c r="P26" s="204">
        <v>2.41</v>
      </c>
      <c r="Q26" s="203"/>
    </row>
    <row r="27" spans="1:17" ht="9" customHeight="1">
      <c r="A27" s="247"/>
      <c r="B27" s="247"/>
      <c r="C27" s="247"/>
      <c r="D27" s="247"/>
      <c r="E27" s="202">
        <v>3.19</v>
      </c>
      <c r="F27" s="199">
        <v>2.84</v>
      </c>
      <c r="G27" s="199">
        <v>2.06</v>
      </c>
      <c r="H27" s="199">
        <v>2.4500000000000002</v>
      </c>
      <c r="I27" s="199">
        <v>3.12</v>
      </c>
      <c r="J27" s="199">
        <v>3.4</v>
      </c>
      <c r="K27" s="199">
        <v>2.82</v>
      </c>
      <c r="L27" s="199">
        <v>3.05</v>
      </c>
      <c r="M27" s="201">
        <v>3.48</v>
      </c>
      <c r="N27" s="200">
        <v>3.36</v>
      </c>
      <c r="O27" s="199">
        <v>2.6</v>
      </c>
      <c r="P27" s="199">
        <v>3.17</v>
      </c>
      <c r="Q27" s="195"/>
    </row>
    <row r="28" spans="1:17" ht="9" customHeight="1">
      <c r="A28" s="247"/>
      <c r="B28" s="247"/>
      <c r="C28" s="247"/>
      <c r="D28" s="247"/>
      <c r="E28" s="202">
        <v>20.84</v>
      </c>
      <c r="F28" s="199">
        <v>16.72</v>
      </c>
      <c r="G28" s="199">
        <v>16.68</v>
      </c>
      <c r="H28" s="199">
        <v>16.440000000000001</v>
      </c>
      <c r="I28" s="199">
        <v>16.53</v>
      </c>
      <c r="J28" s="199">
        <v>16.77</v>
      </c>
      <c r="K28" s="199">
        <v>17.02</v>
      </c>
      <c r="L28" s="199">
        <v>16.079999999999998</v>
      </c>
      <c r="M28" s="201">
        <v>15.64</v>
      </c>
      <c r="N28" s="200">
        <v>19.32</v>
      </c>
      <c r="O28" s="199">
        <v>16.59</v>
      </c>
      <c r="P28" s="199">
        <v>16.350000000000001</v>
      </c>
      <c r="Q28" s="195"/>
    </row>
    <row r="29" spans="1:17" ht="13" customHeight="1">
      <c r="A29" s="247"/>
      <c r="B29" s="247"/>
      <c r="C29" s="247"/>
      <c r="D29" s="247"/>
      <c r="E29" s="202">
        <v>21.03</v>
      </c>
      <c r="F29" s="199">
        <v>20.41</v>
      </c>
      <c r="G29" s="199">
        <v>20.43</v>
      </c>
      <c r="H29" s="199">
        <v>21.18</v>
      </c>
      <c r="I29" s="199">
        <v>22.26</v>
      </c>
      <c r="J29" s="199">
        <v>22.21</v>
      </c>
      <c r="K29" s="199">
        <v>21.24</v>
      </c>
      <c r="L29" s="199">
        <v>21.05</v>
      </c>
      <c r="M29" s="201">
        <v>20.78</v>
      </c>
      <c r="N29" s="200">
        <v>21.47</v>
      </c>
      <c r="O29" s="199">
        <v>21.1</v>
      </c>
      <c r="P29" s="199">
        <v>21.37</v>
      </c>
      <c r="Q29" s="203"/>
    </row>
    <row r="30" spans="1:17" ht="14" customHeight="1">
      <c r="A30" s="247"/>
      <c r="B30" s="247"/>
      <c r="C30" s="247"/>
      <c r="D30" s="247"/>
      <c r="E30" s="202">
        <v>16.02</v>
      </c>
      <c r="F30" s="199">
        <v>15.64</v>
      </c>
      <c r="G30" s="199">
        <v>15.92</v>
      </c>
      <c r="H30" s="199">
        <v>15.97</v>
      </c>
      <c r="I30" s="199">
        <v>15.94</v>
      </c>
      <c r="J30" s="199">
        <v>15.8</v>
      </c>
      <c r="K30" s="199">
        <v>16.3</v>
      </c>
      <c r="L30" s="199">
        <v>16.41</v>
      </c>
      <c r="M30" s="201">
        <v>16.39</v>
      </c>
      <c r="N30" s="200">
        <v>15.98</v>
      </c>
      <c r="O30" s="199">
        <v>15.87</v>
      </c>
      <c r="P30" s="199">
        <v>16.23</v>
      </c>
      <c r="Q30" s="203"/>
    </row>
    <row r="31" spans="1:17" ht="8.25" customHeight="1">
      <c r="A31" s="247"/>
      <c r="B31" s="247"/>
      <c r="C31" s="247"/>
      <c r="D31" s="247"/>
      <c r="E31" s="202">
        <v>12.63</v>
      </c>
      <c r="F31" s="199">
        <v>12.39</v>
      </c>
      <c r="G31" s="199">
        <v>12.22</v>
      </c>
      <c r="H31" s="199">
        <v>13.16</v>
      </c>
      <c r="I31" s="199">
        <v>12.71</v>
      </c>
      <c r="J31" s="199">
        <v>12.54</v>
      </c>
      <c r="K31" s="199">
        <v>12.59</v>
      </c>
      <c r="L31" s="199">
        <v>13.63</v>
      </c>
      <c r="M31" s="201">
        <v>13.07</v>
      </c>
      <c r="N31" s="200">
        <v>12.74</v>
      </c>
      <c r="O31" s="199">
        <v>12.64</v>
      </c>
      <c r="P31" s="199">
        <v>12.99</v>
      </c>
      <c r="Q31" s="195"/>
    </row>
    <row r="32" spans="1:17" ht="14" customHeight="1">
      <c r="A32" s="247"/>
      <c r="B32" s="247"/>
      <c r="C32" s="247"/>
      <c r="D32" s="247"/>
      <c r="E32" s="202">
        <v>7.83</v>
      </c>
      <c r="F32" s="199">
        <v>7.94</v>
      </c>
      <c r="G32" s="199">
        <v>7.7</v>
      </c>
      <c r="H32" s="199">
        <v>8.4</v>
      </c>
      <c r="I32" s="199">
        <v>7.91</v>
      </c>
      <c r="J32" s="199">
        <v>8.1</v>
      </c>
      <c r="K32" s="199">
        <v>7.78</v>
      </c>
      <c r="L32" s="199">
        <v>8.5500000000000007</v>
      </c>
      <c r="M32" s="201">
        <v>8.0299999999999994</v>
      </c>
      <c r="N32" s="200">
        <v>8.0500000000000007</v>
      </c>
      <c r="O32" s="199">
        <v>8</v>
      </c>
      <c r="P32" s="199">
        <v>8.1199999999999992</v>
      </c>
      <c r="Q32" s="203"/>
    </row>
    <row r="33" spans="1:20" ht="13" customHeight="1">
      <c r="A33" s="247"/>
      <c r="B33" s="247"/>
      <c r="C33" s="247"/>
      <c r="D33" s="247"/>
      <c r="E33" s="202">
        <v>33.85</v>
      </c>
      <c r="F33" s="199">
        <v>32.99</v>
      </c>
      <c r="G33" s="199">
        <v>55.77</v>
      </c>
      <c r="H33" s="199">
        <v>32.82</v>
      </c>
      <c r="I33" s="199">
        <v>28.23</v>
      </c>
      <c r="J33" s="199">
        <v>28.42</v>
      </c>
      <c r="K33" s="199">
        <v>24.63</v>
      </c>
      <c r="L33" s="199">
        <v>34.25</v>
      </c>
      <c r="M33" s="201">
        <v>27.21</v>
      </c>
      <c r="N33" s="237">
        <v>77</v>
      </c>
      <c r="O33" s="238">
        <v>37.450000000000003</v>
      </c>
      <c r="P33" s="238">
        <v>28.63</v>
      </c>
      <c r="Q33" s="203"/>
    </row>
    <row r="34" spans="1:20" ht="9" customHeight="1">
      <c r="A34" s="247"/>
      <c r="B34" s="247"/>
      <c r="C34" s="247"/>
      <c r="D34" s="247"/>
      <c r="E34" s="202">
        <v>50.54</v>
      </c>
      <c r="F34" s="199">
        <v>45.36</v>
      </c>
      <c r="G34" s="199">
        <v>23.88</v>
      </c>
      <c r="H34" s="199">
        <v>45.6</v>
      </c>
      <c r="I34" s="199">
        <v>49.08</v>
      </c>
      <c r="J34" s="199">
        <v>49.65</v>
      </c>
      <c r="K34" s="199">
        <v>26.56</v>
      </c>
      <c r="L34" s="199">
        <v>47.34</v>
      </c>
      <c r="M34" s="201">
        <v>49.76</v>
      </c>
      <c r="N34" s="237">
        <v>60.17</v>
      </c>
      <c r="O34" s="238">
        <v>40.98</v>
      </c>
      <c r="P34" s="238">
        <v>43.33</v>
      </c>
      <c r="Q34" s="195"/>
    </row>
    <row r="35" spans="1:20" ht="9" customHeight="1">
      <c r="A35" s="247"/>
      <c r="B35" s="247"/>
      <c r="C35" s="247"/>
      <c r="D35" s="247"/>
      <c r="E35" s="202">
        <v>39.840000000000003</v>
      </c>
      <c r="F35" s="199">
        <v>51.37</v>
      </c>
      <c r="G35" s="199">
        <v>34.979999999999997</v>
      </c>
      <c r="H35" s="199">
        <v>73.81</v>
      </c>
      <c r="I35" s="199">
        <v>57.22</v>
      </c>
      <c r="J35" s="199">
        <v>66.010000000000005</v>
      </c>
      <c r="K35" s="199">
        <v>39.56</v>
      </c>
      <c r="L35" s="199">
        <v>70.77</v>
      </c>
      <c r="M35" s="201">
        <v>47.72</v>
      </c>
      <c r="N35" s="237">
        <v>41.36</v>
      </c>
      <c r="O35" s="238">
        <v>54.34</v>
      </c>
      <c r="P35" s="238">
        <v>56.01</v>
      </c>
      <c r="Q35" s="195"/>
    </row>
    <row r="36" spans="1:20" ht="9" customHeight="1">
      <c r="A36" s="247"/>
      <c r="B36" s="247"/>
      <c r="C36" s="247"/>
      <c r="D36" s="247"/>
      <c r="E36" s="202">
        <v>36.35</v>
      </c>
      <c r="F36" s="199">
        <v>46.59</v>
      </c>
      <c r="G36" s="199">
        <v>31.27</v>
      </c>
      <c r="H36" s="199">
        <v>59.36</v>
      </c>
      <c r="I36" s="199">
        <v>38.520000000000003</v>
      </c>
      <c r="J36" s="199">
        <v>51</v>
      </c>
      <c r="K36" s="199">
        <v>36.880000000000003</v>
      </c>
      <c r="L36" s="199">
        <v>60.01</v>
      </c>
      <c r="M36" s="201">
        <v>38.770000000000003</v>
      </c>
      <c r="N36" s="237">
        <v>37.96</v>
      </c>
      <c r="O36" s="238">
        <v>43.94</v>
      </c>
      <c r="P36" s="238">
        <v>46.67</v>
      </c>
      <c r="Q36" s="195"/>
    </row>
    <row r="37" spans="1:20" ht="9" customHeight="1">
      <c r="A37" s="247"/>
      <c r="B37" s="247"/>
      <c r="C37" s="247"/>
      <c r="D37" s="247"/>
      <c r="E37" s="202">
        <v>42.17</v>
      </c>
      <c r="F37" s="199">
        <v>38.04</v>
      </c>
      <c r="G37" s="199">
        <v>35.03</v>
      </c>
      <c r="H37" s="199">
        <v>42.83</v>
      </c>
      <c r="I37" s="199">
        <v>39.36</v>
      </c>
      <c r="J37" s="199">
        <v>44.33</v>
      </c>
      <c r="K37" s="199">
        <v>39.47</v>
      </c>
      <c r="L37" s="199">
        <v>47.57</v>
      </c>
      <c r="M37" s="201">
        <v>42.09</v>
      </c>
      <c r="N37" s="237">
        <v>39.340000000000003</v>
      </c>
      <c r="O37" s="238">
        <v>38.81</v>
      </c>
      <c r="P37" s="238">
        <v>43.37</v>
      </c>
      <c r="Q37" s="195"/>
    </row>
    <row r="38" spans="1:20" ht="8.25" customHeight="1">
      <c r="A38" s="247"/>
      <c r="B38" s="247"/>
      <c r="C38" s="247"/>
      <c r="D38" s="247"/>
      <c r="E38" s="202">
        <v>33.58</v>
      </c>
      <c r="F38" s="199">
        <v>35.21</v>
      </c>
      <c r="G38" s="199">
        <v>32.11</v>
      </c>
      <c r="H38" s="199">
        <v>40.200000000000003</v>
      </c>
      <c r="I38" s="199">
        <v>35.83</v>
      </c>
      <c r="J38" s="199">
        <v>42.53</v>
      </c>
      <c r="K38" s="199">
        <v>38.479999999999997</v>
      </c>
      <c r="L38" s="199">
        <v>45.79</v>
      </c>
      <c r="M38" s="201">
        <v>39.56</v>
      </c>
      <c r="N38" s="237">
        <v>34.42</v>
      </c>
      <c r="O38" s="238">
        <v>35.840000000000003</v>
      </c>
      <c r="P38" s="238">
        <v>41.59</v>
      </c>
      <c r="Q38" s="195"/>
    </row>
    <row r="39" spans="1:20" ht="9" customHeight="1">
      <c r="A39" s="247"/>
      <c r="B39" s="247"/>
      <c r="C39" s="247"/>
      <c r="D39" s="247"/>
      <c r="E39" s="202">
        <v>28.5</v>
      </c>
      <c r="F39" s="199">
        <v>35.76</v>
      </c>
      <c r="G39" s="199">
        <v>35.1</v>
      </c>
      <c r="H39" s="199">
        <v>45.51</v>
      </c>
      <c r="I39" s="199">
        <v>38.54</v>
      </c>
      <c r="J39" s="199">
        <v>39.74</v>
      </c>
      <c r="K39" s="199">
        <v>40.39</v>
      </c>
      <c r="L39" s="199">
        <v>51.38</v>
      </c>
      <c r="M39" s="201">
        <v>41.26</v>
      </c>
      <c r="N39" s="237">
        <v>34.74</v>
      </c>
      <c r="O39" s="238">
        <v>38.729999999999997</v>
      </c>
      <c r="P39" s="238">
        <v>43.19</v>
      </c>
      <c r="Q39" s="195"/>
    </row>
    <row r="40" spans="1:20" ht="9" customHeight="1">
      <c r="A40" s="247"/>
      <c r="B40" s="247"/>
      <c r="C40" s="247"/>
      <c r="D40" s="247"/>
      <c r="E40" s="202">
        <v>30.4</v>
      </c>
      <c r="F40" s="199">
        <v>30.28</v>
      </c>
      <c r="G40" s="199">
        <v>29.87</v>
      </c>
      <c r="H40" s="199">
        <v>34.67</v>
      </c>
      <c r="I40" s="199">
        <v>32.57</v>
      </c>
      <c r="J40" s="199">
        <v>35.369999999999997</v>
      </c>
      <c r="K40" s="199">
        <v>32.130000000000003</v>
      </c>
      <c r="L40" s="199">
        <v>37.58</v>
      </c>
      <c r="M40" s="201">
        <v>34.04</v>
      </c>
      <c r="N40" s="237">
        <v>32.26</v>
      </c>
      <c r="O40" s="238">
        <v>31.85</v>
      </c>
      <c r="P40" s="238">
        <v>34.78</v>
      </c>
      <c r="Q40" s="195"/>
    </row>
    <row r="41" spans="1:20" ht="9" customHeight="1">
      <c r="A41" s="247"/>
      <c r="B41" s="247"/>
      <c r="C41" s="247"/>
      <c r="D41" s="247"/>
      <c r="E41" s="202">
        <v>32.049999999999997</v>
      </c>
      <c r="F41" s="199">
        <v>32.880000000000003</v>
      </c>
      <c r="G41" s="199">
        <v>32.909999999999997</v>
      </c>
      <c r="H41" s="199">
        <v>36.47</v>
      </c>
      <c r="I41" s="199">
        <v>35.21</v>
      </c>
      <c r="J41" s="199">
        <v>35.450000000000003</v>
      </c>
      <c r="K41" s="199">
        <v>34.99</v>
      </c>
      <c r="L41" s="199">
        <v>38.869999999999997</v>
      </c>
      <c r="M41" s="201">
        <v>36.11</v>
      </c>
      <c r="N41" s="237">
        <v>33.049999999999997</v>
      </c>
      <c r="O41" s="238">
        <v>34.369999999999997</v>
      </c>
      <c r="P41" s="238">
        <v>36.36</v>
      </c>
      <c r="Q41" s="195"/>
    </row>
    <row r="42" spans="1:20" ht="9" customHeight="1">
      <c r="A42" s="247"/>
      <c r="B42" s="247"/>
      <c r="C42" s="247"/>
      <c r="D42" s="247"/>
      <c r="E42" s="202">
        <v>79.489999999999995</v>
      </c>
      <c r="F42" s="199">
        <v>113.9</v>
      </c>
      <c r="G42" s="199">
        <v>50.47</v>
      </c>
      <c r="H42" s="199">
        <v>64.44</v>
      </c>
      <c r="I42" s="199">
        <v>65.13</v>
      </c>
      <c r="J42" s="199">
        <v>67.97</v>
      </c>
      <c r="K42" s="199">
        <v>40.06</v>
      </c>
      <c r="L42" s="199">
        <v>57.55</v>
      </c>
      <c r="M42" s="201">
        <v>66.319999999999993</v>
      </c>
      <c r="N42" s="237">
        <v>81.61</v>
      </c>
      <c r="O42" s="238">
        <v>73.48</v>
      </c>
      <c r="P42" s="238">
        <v>57.97</v>
      </c>
      <c r="Q42" s="195"/>
    </row>
    <row r="43" spans="1:20" ht="9.5" customHeight="1">
      <c r="A43" s="248"/>
      <c r="B43" s="248"/>
      <c r="C43" s="248"/>
      <c r="D43" s="248"/>
      <c r="E43" s="198">
        <v>50.1</v>
      </c>
      <c r="F43" s="196">
        <v>39.39</v>
      </c>
      <c r="G43" s="196">
        <v>30.54</v>
      </c>
      <c r="H43" s="196">
        <v>42.46</v>
      </c>
      <c r="I43" s="196">
        <v>42.24</v>
      </c>
      <c r="J43" s="196">
        <v>41.44</v>
      </c>
      <c r="K43" s="196">
        <v>30.71</v>
      </c>
      <c r="L43" s="196">
        <v>42.95</v>
      </c>
      <c r="M43" s="197">
        <v>41.41</v>
      </c>
      <c r="N43" s="239">
        <v>59.46</v>
      </c>
      <c r="O43" s="240">
        <v>38.659999999999997</v>
      </c>
      <c r="P43" s="240">
        <v>39.130000000000003</v>
      </c>
      <c r="Q43" s="195"/>
      <c r="R43" s="242"/>
      <c r="S43" s="242"/>
      <c r="T43" s="242"/>
    </row>
    <row r="44" spans="1:20">
      <c r="A44" s="241"/>
      <c r="B44" s="241"/>
      <c r="C44" s="241"/>
      <c r="D44" s="241"/>
      <c r="E44" s="241"/>
      <c r="F44" s="241"/>
      <c r="G44" s="241"/>
      <c r="H44" s="241"/>
      <c r="I44" s="241"/>
      <c r="J44" s="241"/>
      <c r="K44" s="241"/>
      <c r="L44" s="241"/>
      <c r="M44" s="241"/>
      <c r="N44" s="243">
        <v>2023</v>
      </c>
      <c r="O44" s="243">
        <v>2024</v>
      </c>
      <c r="P44" s="243">
        <v>2025</v>
      </c>
      <c r="Q44" s="241"/>
    </row>
    <row r="45" spans="1:20">
      <c r="M45" s="194" t="s">
        <v>1073</v>
      </c>
      <c r="N45" s="244">
        <f>AVERAGE(N33:N43)</f>
        <v>48.306363636363649</v>
      </c>
      <c r="O45" s="244">
        <f t="shared" ref="O45:P45" si="0">AVERAGE(O33:O43)</f>
        <v>42.586363636363643</v>
      </c>
      <c r="P45" s="244">
        <f t="shared" si="0"/>
        <v>42.820909090909097</v>
      </c>
    </row>
    <row r="46" spans="1:20">
      <c r="M46" s="194" t="s">
        <v>1075</v>
      </c>
      <c r="N46" s="194">
        <f>N45*About!$A$69</f>
        <v>36.39901035348398</v>
      </c>
      <c r="O46" s="194">
        <f>O45*About!$A$69</f>
        <v>32.088970773829097</v>
      </c>
      <c r="P46" s="194">
        <f>P45*About!$A$69</f>
        <v>32.265701576682083</v>
      </c>
    </row>
  </sheetData>
  <mergeCells count="7">
    <mergeCell ref="A4:D43"/>
    <mergeCell ref="A1:Q1"/>
    <mergeCell ref="A2:A3"/>
    <mergeCell ref="B2:E2"/>
    <mergeCell ref="F2:I2"/>
    <mergeCell ref="J2:M2"/>
    <mergeCell ref="N2:P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256"/>
      <c r="C112" s="256"/>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56"/>
      <c r="AB112" s="256"/>
      <c r="AC112" s="256"/>
      <c r="AD112" s="256"/>
      <c r="AE112" s="256"/>
      <c r="AF112" s="25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257"/>
      <c r="C500" s="256"/>
      <c r="D500" s="256"/>
      <c r="E500" s="256"/>
      <c r="F500" s="256"/>
      <c r="G500" s="256"/>
      <c r="H500" s="256"/>
      <c r="I500" s="256"/>
      <c r="J500" s="256"/>
      <c r="K500" s="256"/>
      <c r="L500" s="256"/>
      <c r="M500" s="256"/>
      <c r="N500" s="256"/>
      <c r="O500" s="256"/>
      <c r="P500" s="256"/>
      <c r="Q500" s="256"/>
      <c r="R500" s="256"/>
      <c r="S500" s="256"/>
      <c r="T500" s="256"/>
      <c r="U500" s="256"/>
      <c r="V500" s="256"/>
      <c r="W500" s="256"/>
      <c r="X500" s="256"/>
      <c r="Y500" s="256"/>
      <c r="Z500" s="256"/>
      <c r="AA500" s="256"/>
      <c r="AB500" s="256"/>
      <c r="AC500" s="256"/>
      <c r="AD500" s="256"/>
      <c r="AE500" s="256"/>
      <c r="AF500" s="256"/>
      <c r="AG500" s="25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c r="AH112" s="258"/>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00" spans="2:34" ht="15" customHeight="1">
      <c r="B500" s="259"/>
      <c r="C500" s="258"/>
      <c r="D500" s="258"/>
      <c r="E500" s="258"/>
      <c r="F500" s="258"/>
      <c r="G500" s="258"/>
      <c r="H500" s="258"/>
      <c r="I500" s="258"/>
      <c r="J500" s="258"/>
      <c r="K500" s="258"/>
      <c r="L500" s="258"/>
      <c r="M500" s="258"/>
      <c r="N500" s="258"/>
      <c r="O500" s="258"/>
      <c r="P500" s="258"/>
      <c r="Q500" s="258"/>
      <c r="R500" s="258"/>
      <c r="S500" s="258"/>
      <c r="T500" s="258"/>
      <c r="U500" s="258"/>
      <c r="V500" s="258"/>
      <c r="W500" s="258"/>
      <c r="X500" s="258"/>
      <c r="Y500" s="258"/>
      <c r="Z500" s="258"/>
      <c r="AA500" s="258"/>
      <c r="AB500" s="258"/>
      <c r="AC500" s="258"/>
      <c r="AD500" s="258"/>
      <c r="AE500" s="258"/>
      <c r="AF500" s="258"/>
      <c r="AG500"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60" t="s">
        <v>408</v>
      </c>
      <c r="C146" s="261"/>
      <c r="D146" s="261"/>
      <c r="E146" s="261"/>
      <c r="F146" s="261"/>
      <c r="G146" s="261"/>
      <c r="H146" s="261"/>
      <c r="I146" s="261"/>
      <c r="J146" s="261"/>
      <c r="K146" s="261"/>
      <c r="L146" s="261"/>
      <c r="M146" s="261"/>
      <c r="N146" s="261"/>
      <c r="O146" s="261"/>
      <c r="P146" s="261"/>
      <c r="Q146" s="261"/>
      <c r="R146" s="261"/>
      <c r="S146" s="261"/>
      <c r="T146" s="261"/>
      <c r="U146" s="261"/>
      <c r="V146" s="261"/>
      <c r="W146" s="261"/>
      <c r="X146" s="261"/>
      <c r="Y146" s="261"/>
      <c r="Z146" s="261"/>
      <c r="AA146" s="261"/>
      <c r="AB146" s="261"/>
      <c r="AC146" s="261"/>
      <c r="AD146" s="261"/>
      <c r="AE146" s="261"/>
      <c r="AF146" s="261"/>
      <c r="AG146" s="26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62" t="s">
        <v>182</v>
      </c>
      <c r="C112" s="263">
        <v>12.999203</v>
      </c>
      <c r="D112" s="263">
        <v>13.756338</v>
      </c>
      <c r="E112" s="263">
        <v>14.272468</v>
      </c>
      <c r="F112" s="263">
        <v>13.87274</v>
      </c>
      <c r="G112" s="263">
        <v>13.379066999999999</v>
      </c>
      <c r="H112" s="263">
        <v>13.404615</v>
      </c>
      <c r="I112" s="263">
        <v>13.498896999999999</v>
      </c>
      <c r="J112" s="263">
        <v>13.628196000000001</v>
      </c>
      <c r="K112" s="263">
        <v>13.736962</v>
      </c>
      <c r="L112" s="263">
        <v>13.932218000000001</v>
      </c>
      <c r="M112" s="263">
        <v>14.950908999999999</v>
      </c>
      <c r="N112" s="263">
        <v>15.044097000000001</v>
      </c>
      <c r="O112" s="263">
        <v>15.321702</v>
      </c>
      <c r="P112" s="263">
        <v>15.516894000000001</v>
      </c>
      <c r="Q112" s="263">
        <v>15.691060999999999</v>
      </c>
      <c r="R112" s="263">
        <v>15.773815000000001</v>
      </c>
      <c r="S112" s="263">
        <v>15.950137</v>
      </c>
      <c r="T112" s="263">
        <v>16.117809000000001</v>
      </c>
      <c r="U112" s="263">
        <v>16.291615</v>
      </c>
      <c r="V112" s="263">
        <v>16.466549000000001</v>
      </c>
      <c r="W112" s="263">
        <v>16.700437999999998</v>
      </c>
      <c r="X112" s="263">
        <v>16.943705000000001</v>
      </c>
      <c r="Y112" s="263">
        <v>17.277073000000001</v>
      </c>
      <c r="Z112" s="263">
        <v>17.574244</v>
      </c>
      <c r="AA112" s="263">
        <v>17.982026999999999</v>
      </c>
      <c r="AB112" s="263">
        <v>18.336407000000001</v>
      </c>
      <c r="AC112" s="263">
        <v>18.741672999999999</v>
      </c>
      <c r="AD112" s="263">
        <v>19.208071</v>
      </c>
      <c r="AE112" s="263">
        <v>19.600466000000001</v>
      </c>
      <c r="AF112" s="263">
        <v>20.057380999999999</v>
      </c>
      <c r="AG112" s="263">
        <v>20.632099</v>
      </c>
      <c r="AH112" s="26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65" t="s">
        <v>305</v>
      </c>
      <c r="C146" s="266"/>
      <c r="D146" s="266"/>
      <c r="E146" s="266"/>
      <c r="F146" s="266"/>
      <c r="G146" s="266"/>
      <c r="H146" s="266"/>
      <c r="I146" s="266"/>
      <c r="J146" s="266"/>
      <c r="K146" s="266"/>
      <c r="L146" s="266"/>
      <c r="M146" s="266"/>
      <c r="N146" s="266"/>
      <c r="O146" s="266"/>
      <c r="P146" s="266"/>
      <c r="Q146" s="266"/>
      <c r="R146" s="266"/>
      <c r="S146" s="266"/>
      <c r="T146" s="266"/>
      <c r="U146" s="266"/>
      <c r="V146" s="266"/>
      <c r="W146" s="266"/>
      <c r="X146" s="266"/>
      <c r="Y146" s="266"/>
      <c r="Z146" s="266"/>
      <c r="AA146" s="266"/>
      <c r="AB146" s="266"/>
      <c r="AC146" s="266"/>
      <c r="AD146" s="266"/>
      <c r="AE146" s="266"/>
      <c r="AF146" s="266"/>
      <c r="AG146" s="26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67" t="s">
        <v>608</v>
      </c>
      <c r="B3" s="268"/>
      <c r="C3" s="268"/>
      <c r="D3" s="26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TX</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5402774</v>
      </c>
      <c r="W6" s="91">
        <f t="shared" si="1"/>
        <v>5937938</v>
      </c>
      <c r="X6" s="91">
        <f t="shared" si="1"/>
        <v>12861</v>
      </c>
      <c r="Y6" s="91">
        <f t="shared" si="1"/>
        <v>0</v>
      </c>
      <c r="Z6" s="91">
        <f t="shared" si="1"/>
        <v>9173135</v>
      </c>
      <c r="AA6" s="91">
        <f t="shared" si="1"/>
        <v>12680699</v>
      </c>
      <c r="AB6" s="91">
        <f t="shared" si="1"/>
        <v>4450549</v>
      </c>
      <c r="AC6" s="91">
        <f t="shared" si="1"/>
        <v>7708654</v>
      </c>
      <c r="AD6" s="91">
        <f t="shared" si="1"/>
        <v>14432819</v>
      </c>
      <c r="AE6" s="91">
        <f t="shared" si="1"/>
        <v>5110747</v>
      </c>
      <c r="AF6" s="119">
        <f t="shared" ref="AF6:BK7" si="2">AE6</f>
        <v>5110747</v>
      </c>
      <c r="AG6" s="119">
        <f t="shared" si="2"/>
        <v>5110747</v>
      </c>
      <c r="AH6" s="119">
        <f t="shared" si="2"/>
        <v>5110747</v>
      </c>
      <c r="AI6" s="119">
        <f t="shared" si="2"/>
        <v>5110747</v>
      </c>
      <c r="AJ6" s="119">
        <f t="shared" si="2"/>
        <v>5110747</v>
      </c>
      <c r="AK6" s="119">
        <f t="shared" si="2"/>
        <v>5110747</v>
      </c>
      <c r="AL6" s="119">
        <f t="shared" si="2"/>
        <v>5110747</v>
      </c>
      <c r="AM6" s="119">
        <f t="shared" si="2"/>
        <v>5110747</v>
      </c>
      <c r="AN6" s="119">
        <f t="shared" si="2"/>
        <v>5110747</v>
      </c>
      <c r="AO6" s="119">
        <f t="shared" si="2"/>
        <v>5110747</v>
      </c>
      <c r="AP6" s="119">
        <f t="shared" si="2"/>
        <v>5110747</v>
      </c>
      <c r="AQ6" s="119">
        <f t="shared" si="2"/>
        <v>5110747</v>
      </c>
      <c r="AR6" s="119">
        <f t="shared" si="2"/>
        <v>5110747</v>
      </c>
      <c r="AS6" s="119">
        <f t="shared" si="2"/>
        <v>5110747</v>
      </c>
      <c r="AT6" s="119">
        <f t="shared" si="2"/>
        <v>5110747</v>
      </c>
      <c r="AU6" s="119">
        <f t="shared" si="2"/>
        <v>5110747</v>
      </c>
      <c r="AV6" s="119">
        <f t="shared" si="2"/>
        <v>5110747</v>
      </c>
      <c r="AW6" s="119">
        <f t="shared" si="2"/>
        <v>5110747</v>
      </c>
      <c r="AX6" s="119">
        <f t="shared" si="2"/>
        <v>5110747</v>
      </c>
      <c r="AY6" s="119">
        <f t="shared" si="2"/>
        <v>5110747</v>
      </c>
      <c r="AZ6" s="119">
        <f t="shared" si="2"/>
        <v>5110747</v>
      </c>
      <c r="BA6" s="119">
        <f t="shared" si="2"/>
        <v>5110747</v>
      </c>
      <c r="BB6" s="119">
        <f t="shared" si="2"/>
        <v>5110747</v>
      </c>
      <c r="BC6" s="119">
        <f t="shared" si="2"/>
        <v>5110747</v>
      </c>
      <c r="BD6" s="119">
        <f t="shared" si="2"/>
        <v>5110747</v>
      </c>
      <c r="BE6" s="119">
        <f t="shared" si="2"/>
        <v>5110747</v>
      </c>
      <c r="BF6" s="119">
        <f t="shared" si="2"/>
        <v>5110747</v>
      </c>
      <c r="BG6" s="119">
        <f t="shared" si="2"/>
        <v>5110747</v>
      </c>
      <c r="BH6" s="119">
        <f t="shared" si="2"/>
        <v>5110747</v>
      </c>
      <c r="BI6" s="119">
        <f t="shared" si="2"/>
        <v>5110747</v>
      </c>
      <c r="BJ6" s="119">
        <f t="shared" si="2"/>
        <v>5110747</v>
      </c>
      <c r="BK6" s="119">
        <f t="shared" si="2"/>
        <v>5110747</v>
      </c>
    </row>
    <row r="7" spans="1:63" ht="14.75">
      <c r="A7" s="91" t="s">
        <v>848</v>
      </c>
      <c r="B7" s="91" t="str">
        <f>About!B2</f>
        <v>TX</v>
      </c>
      <c r="C7" s="91">
        <f t="shared" ref="C7:AE7" si="3">SUMIFS(C$20:C$119,$B$20:$B$119,$B$7,$A$20:$A$119,$A$7)</f>
        <v>15499511</v>
      </c>
      <c r="D7" s="91">
        <f t="shared" si="3"/>
        <v>16652634</v>
      </c>
      <c r="E7" s="91">
        <f t="shared" si="3"/>
        <v>20829366</v>
      </c>
      <c r="F7" s="91">
        <f t="shared" si="3"/>
        <v>17096725</v>
      </c>
      <c r="G7" s="91">
        <f t="shared" si="3"/>
        <v>16621182</v>
      </c>
      <c r="H7" s="91">
        <f t="shared" si="3"/>
        <v>20323321</v>
      </c>
      <c r="I7" s="91">
        <f t="shared" si="3"/>
        <v>15115523</v>
      </c>
      <c r="J7" s="91">
        <f t="shared" si="3"/>
        <v>14373549</v>
      </c>
      <c r="K7" s="91">
        <f t="shared" si="3"/>
        <v>15675830</v>
      </c>
      <c r="L7" s="91">
        <f t="shared" si="3"/>
        <v>19709773</v>
      </c>
      <c r="M7" s="91">
        <f t="shared" si="3"/>
        <v>20877993</v>
      </c>
      <c r="N7" s="91">
        <f t="shared" si="3"/>
        <v>20525270</v>
      </c>
      <c r="O7" s="91">
        <f t="shared" si="3"/>
        <v>16793321</v>
      </c>
      <c r="P7" s="91">
        <f t="shared" si="3"/>
        <v>19665941</v>
      </c>
      <c r="Q7" s="91">
        <f t="shared" si="3"/>
        <v>30100655</v>
      </c>
      <c r="R7" s="91">
        <f t="shared" si="3"/>
        <v>23863479</v>
      </c>
      <c r="S7" s="91">
        <f t="shared" si="3"/>
        <v>19001244</v>
      </c>
      <c r="T7" s="91">
        <f t="shared" si="3"/>
        <v>5069147</v>
      </c>
      <c r="U7" s="91">
        <f t="shared" si="3"/>
        <v>1665211</v>
      </c>
      <c r="V7" s="91">
        <f t="shared" si="3"/>
        <v>0</v>
      </c>
      <c r="W7" s="91">
        <f t="shared" si="3"/>
        <v>0</v>
      </c>
      <c r="X7" s="91">
        <f t="shared" si="3"/>
        <v>0</v>
      </c>
      <c r="Y7" s="91">
        <f t="shared" si="3"/>
        <v>4126271</v>
      </c>
      <c r="Z7" s="91">
        <f t="shared" si="3"/>
        <v>0</v>
      </c>
      <c r="AA7" s="91">
        <f t="shared" si="3"/>
        <v>0</v>
      </c>
      <c r="AB7" s="91">
        <f t="shared" si="3"/>
        <v>0</v>
      </c>
      <c r="AC7" s="91">
        <f t="shared" si="3"/>
        <v>0</v>
      </c>
      <c r="AD7" s="91">
        <f t="shared" si="3"/>
        <v>0</v>
      </c>
      <c r="AE7" s="91">
        <f t="shared" si="3"/>
        <v>0</v>
      </c>
      <c r="AF7" s="119">
        <f>AVERAGE(U7:AE7)</f>
        <v>526498.36363636365</v>
      </c>
      <c r="AG7" s="119">
        <f t="shared" si="2"/>
        <v>526498.36363636365</v>
      </c>
      <c r="AH7" s="119">
        <f t="shared" si="2"/>
        <v>526498.36363636365</v>
      </c>
      <c r="AI7" s="119">
        <f t="shared" si="2"/>
        <v>526498.36363636365</v>
      </c>
      <c r="AJ7" s="119">
        <f t="shared" si="2"/>
        <v>526498.36363636365</v>
      </c>
      <c r="AK7" s="119">
        <f t="shared" si="2"/>
        <v>526498.36363636365</v>
      </c>
      <c r="AL7" s="119">
        <f t="shared" si="2"/>
        <v>526498.36363636365</v>
      </c>
      <c r="AM7" s="119">
        <f t="shared" si="2"/>
        <v>526498.36363636365</v>
      </c>
      <c r="AN7" s="119">
        <f t="shared" si="2"/>
        <v>526498.36363636365</v>
      </c>
      <c r="AO7" s="119">
        <f t="shared" si="2"/>
        <v>526498.36363636365</v>
      </c>
      <c r="AP7" s="119">
        <f t="shared" si="2"/>
        <v>526498.36363636365</v>
      </c>
      <c r="AQ7" s="119">
        <f t="shared" si="2"/>
        <v>526498.36363636365</v>
      </c>
      <c r="AR7" s="119">
        <f t="shared" si="2"/>
        <v>526498.36363636365</v>
      </c>
      <c r="AS7" s="119">
        <f t="shared" si="2"/>
        <v>526498.36363636365</v>
      </c>
      <c r="AT7" s="119">
        <f t="shared" si="2"/>
        <v>526498.36363636365</v>
      </c>
      <c r="AU7" s="119">
        <f t="shared" si="2"/>
        <v>526498.36363636365</v>
      </c>
      <c r="AV7" s="119">
        <f t="shared" si="2"/>
        <v>526498.36363636365</v>
      </c>
      <c r="AW7" s="119">
        <f t="shared" si="2"/>
        <v>526498.36363636365</v>
      </c>
      <c r="AX7" s="119">
        <f t="shared" si="2"/>
        <v>526498.36363636365</v>
      </c>
      <c r="AY7" s="119">
        <f t="shared" si="2"/>
        <v>526498.36363636365</v>
      </c>
      <c r="AZ7" s="119">
        <f t="shared" si="2"/>
        <v>526498.36363636365</v>
      </c>
      <c r="BA7" s="119">
        <f t="shared" si="2"/>
        <v>526498.36363636365</v>
      </c>
      <c r="BB7" s="119">
        <f t="shared" si="2"/>
        <v>526498.36363636365</v>
      </c>
      <c r="BC7" s="119">
        <f t="shared" si="2"/>
        <v>526498.36363636365</v>
      </c>
      <c r="BD7" s="119">
        <f t="shared" si="2"/>
        <v>526498.36363636365</v>
      </c>
      <c r="BE7" s="119">
        <f t="shared" si="2"/>
        <v>526498.36363636365</v>
      </c>
      <c r="BF7" s="119">
        <f t="shared" si="2"/>
        <v>526498.36363636365</v>
      </c>
      <c r="BG7" s="119">
        <f t="shared" si="2"/>
        <v>526498.36363636365</v>
      </c>
      <c r="BH7" s="119">
        <f t="shared" si="2"/>
        <v>526498.36363636365</v>
      </c>
      <c r="BI7" s="119">
        <f t="shared" si="2"/>
        <v>526498.36363636365</v>
      </c>
      <c r="BJ7" s="119">
        <f t="shared" si="2"/>
        <v>526498.36363636365</v>
      </c>
      <c r="BK7" s="119">
        <f t="shared" si="2"/>
        <v>526498.36363636365</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TX</v>
      </c>
      <c r="C10" s="91">
        <f t="shared" ref="C10:AE10" si="5">SUMIFS(C$122:C$219,$B$122:$B$219,$B$6,$A$122:$A$219,$A$6)</f>
        <v>1121</v>
      </c>
      <c r="D10" s="91">
        <f t="shared" si="5"/>
        <v>14</v>
      </c>
      <c r="E10" s="91">
        <f t="shared" si="5"/>
        <v>0</v>
      </c>
      <c r="F10" s="91">
        <f t="shared" si="5"/>
        <v>14</v>
      </c>
      <c r="G10" s="91">
        <f t="shared" si="5"/>
        <v>70</v>
      </c>
      <c r="H10" s="91">
        <f t="shared" si="5"/>
        <v>0</v>
      </c>
      <c r="I10" s="91">
        <f t="shared" si="5"/>
        <v>5566</v>
      </c>
      <c r="J10" s="91">
        <f t="shared" si="5"/>
        <v>526185</v>
      </c>
      <c r="K10" s="91">
        <f t="shared" si="5"/>
        <v>738369</v>
      </c>
      <c r="L10" s="91">
        <f t="shared" si="5"/>
        <v>204117</v>
      </c>
      <c r="M10" s="91">
        <f t="shared" si="5"/>
        <v>2388</v>
      </c>
      <c r="N10" s="91">
        <f t="shared" si="5"/>
        <v>3604</v>
      </c>
      <c r="O10" s="91">
        <f t="shared" si="5"/>
        <v>80264</v>
      </c>
      <c r="P10" s="91">
        <f t="shared" si="5"/>
        <v>79584</v>
      </c>
      <c r="Q10" s="91">
        <f t="shared" si="5"/>
        <v>78997</v>
      </c>
      <c r="R10" s="91">
        <f t="shared" si="5"/>
        <v>78097</v>
      </c>
      <c r="S10" s="91">
        <f t="shared" si="5"/>
        <v>79523</v>
      </c>
      <c r="T10" s="91">
        <f t="shared" si="5"/>
        <v>160306</v>
      </c>
      <c r="U10" s="91">
        <f t="shared" si="5"/>
        <v>960994</v>
      </c>
      <c r="V10" s="91">
        <f t="shared" si="5"/>
        <v>447308</v>
      </c>
      <c r="W10" s="91">
        <f t="shared" si="5"/>
        <v>298492</v>
      </c>
      <c r="X10" s="91">
        <f t="shared" si="5"/>
        <v>82256</v>
      </c>
      <c r="Y10" s="91">
        <f t="shared" si="5"/>
        <v>81839</v>
      </c>
      <c r="Z10" s="91">
        <f t="shared" si="5"/>
        <v>9046</v>
      </c>
      <c r="AA10" s="91">
        <f t="shared" si="5"/>
        <v>12888</v>
      </c>
      <c r="AB10" s="91">
        <f t="shared" si="5"/>
        <v>0</v>
      </c>
      <c r="AC10" s="91">
        <f t="shared" si="5"/>
        <v>0</v>
      </c>
      <c r="AD10" s="91">
        <f t="shared" si="5"/>
        <v>9553</v>
      </c>
      <c r="AE10" s="91">
        <f t="shared" si="5"/>
        <v>5832178</v>
      </c>
      <c r="AF10" s="119">
        <f t="shared" ref="AF10:BK11" si="6">AE10</f>
        <v>5832178</v>
      </c>
      <c r="AG10" s="119">
        <f t="shared" si="6"/>
        <v>5832178</v>
      </c>
      <c r="AH10" s="119">
        <f t="shared" si="6"/>
        <v>5832178</v>
      </c>
      <c r="AI10" s="119">
        <f t="shared" si="6"/>
        <v>5832178</v>
      </c>
      <c r="AJ10" s="119">
        <f t="shared" si="6"/>
        <v>5832178</v>
      </c>
      <c r="AK10" s="119">
        <f t="shared" si="6"/>
        <v>5832178</v>
      </c>
      <c r="AL10" s="119">
        <f t="shared" si="6"/>
        <v>5832178</v>
      </c>
      <c r="AM10" s="119">
        <f t="shared" si="6"/>
        <v>5832178</v>
      </c>
      <c r="AN10" s="119">
        <f t="shared" si="6"/>
        <v>5832178</v>
      </c>
      <c r="AO10" s="119">
        <f t="shared" si="6"/>
        <v>5832178</v>
      </c>
      <c r="AP10" s="119">
        <f t="shared" si="6"/>
        <v>5832178</v>
      </c>
      <c r="AQ10" s="119">
        <f t="shared" si="6"/>
        <v>5832178</v>
      </c>
      <c r="AR10" s="119">
        <f t="shared" si="6"/>
        <v>5832178</v>
      </c>
      <c r="AS10" s="119">
        <f t="shared" si="6"/>
        <v>5832178</v>
      </c>
      <c r="AT10" s="119">
        <f t="shared" si="6"/>
        <v>5832178</v>
      </c>
      <c r="AU10" s="119">
        <f t="shared" si="6"/>
        <v>5832178</v>
      </c>
      <c r="AV10" s="119">
        <f t="shared" si="6"/>
        <v>5832178</v>
      </c>
      <c r="AW10" s="119">
        <f t="shared" si="6"/>
        <v>5832178</v>
      </c>
      <c r="AX10" s="119">
        <f t="shared" si="6"/>
        <v>5832178</v>
      </c>
      <c r="AY10" s="119">
        <f t="shared" si="6"/>
        <v>5832178</v>
      </c>
      <c r="AZ10" s="119">
        <f t="shared" si="6"/>
        <v>5832178</v>
      </c>
      <c r="BA10" s="119">
        <f t="shared" si="6"/>
        <v>5832178</v>
      </c>
      <c r="BB10" s="119">
        <f t="shared" si="6"/>
        <v>5832178</v>
      </c>
      <c r="BC10" s="119">
        <f t="shared" si="6"/>
        <v>5832178</v>
      </c>
      <c r="BD10" s="119">
        <f t="shared" si="6"/>
        <v>5832178</v>
      </c>
      <c r="BE10" s="119">
        <f t="shared" si="6"/>
        <v>5832178</v>
      </c>
      <c r="BF10" s="119">
        <f t="shared" si="6"/>
        <v>5832178</v>
      </c>
      <c r="BG10" s="119">
        <f t="shared" si="6"/>
        <v>5832178</v>
      </c>
      <c r="BH10" s="119">
        <f t="shared" si="6"/>
        <v>5832178</v>
      </c>
      <c r="BI10" s="119">
        <f t="shared" si="6"/>
        <v>5832178</v>
      </c>
      <c r="BJ10" s="119">
        <f t="shared" si="6"/>
        <v>5832178</v>
      </c>
      <c r="BK10" s="119">
        <f t="shared" si="6"/>
        <v>5832178</v>
      </c>
    </row>
    <row r="11" spans="1:63" ht="14.75">
      <c r="A11" s="91" t="s">
        <v>848</v>
      </c>
      <c r="B11" s="91" t="str">
        <f>About!B2</f>
        <v>TX</v>
      </c>
      <c r="C11" s="91">
        <f t="shared" ref="C11:AE11" si="7">SUMIFS(C$122:C$219,$B$122:$B$219,$B$7,$A$122:$A$219,$A$7)</f>
        <v>64596</v>
      </c>
      <c r="D11" s="91">
        <f t="shared" si="7"/>
        <v>446823</v>
      </c>
      <c r="E11" s="91">
        <f t="shared" si="7"/>
        <v>0</v>
      </c>
      <c r="F11" s="91">
        <f t="shared" si="7"/>
        <v>801040</v>
      </c>
      <c r="G11" s="91">
        <f t="shared" si="7"/>
        <v>964770</v>
      </c>
      <c r="H11" s="91">
        <f t="shared" si="7"/>
        <v>925370</v>
      </c>
      <c r="I11" s="91">
        <f t="shared" si="7"/>
        <v>1029628</v>
      </c>
      <c r="J11" s="91">
        <f t="shared" si="7"/>
        <v>1103530</v>
      </c>
      <c r="K11" s="91">
        <f t="shared" si="7"/>
        <v>4625</v>
      </c>
      <c r="L11" s="91">
        <f t="shared" si="7"/>
        <v>19575</v>
      </c>
      <c r="M11" s="91">
        <f t="shared" si="7"/>
        <v>18598</v>
      </c>
      <c r="N11" s="91">
        <f t="shared" si="7"/>
        <v>2839</v>
      </c>
      <c r="O11" s="91">
        <f t="shared" si="7"/>
        <v>299155</v>
      </c>
      <c r="P11" s="91">
        <f t="shared" si="7"/>
        <v>296621</v>
      </c>
      <c r="Q11" s="91">
        <f t="shared" si="7"/>
        <v>294683</v>
      </c>
      <c r="R11" s="91">
        <f t="shared" si="7"/>
        <v>294462</v>
      </c>
      <c r="S11" s="91">
        <f t="shared" si="7"/>
        <v>291883</v>
      </c>
      <c r="T11" s="91">
        <f t="shared" si="7"/>
        <v>402393</v>
      </c>
      <c r="U11" s="91">
        <f t="shared" si="7"/>
        <v>1012880</v>
      </c>
      <c r="V11" s="91">
        <f t="shared" si="7"/>
        <v>337146</v>
      </c>
      <c r="W11" s="91">
        <f t="shared" si="7"/>
        <v>310478</v>
      </c>
      <c r="X11" s="91">
        <f t="shared" si="7"/>
        <v>306668</v>
      </c>
      <c r="Y11" s="91">
        <f t="shared" si="7"/>
        <v>305030</v>
      </c>
      <c r="Z11" s="91">
        <f t="shared" si="7"/>
        <v>678304</v>
      </c>
      <c r="AA11" s="91">
        <f t="shared" si="7"/>
        <v>437364</v>
      </c>
      <c r="AB11" s="91">
        <f t="shared" si="7"/>
        <v>252888</v>
      </c>
      <c r="AC11" s="91">
        <f t="shared" si="7"/>
        <v>1948376</v>
      </c>
      <c r="AD11" s="91">
        <f t="shared" si="7"/>
        <v>5600678</v>
      </c>
      <c r="AE11" s="91">
        <f t="shared" si="7"/>
        <v>1163819</v>
      </c>
      <c r="AF11" s="119">
        <f>AVERAGE(W11:AE11)</f>
        <v>1222622.7777777778</v>
      </c>
      <c r="AG11" s="119">
        <f t="shared" si="6"/>
        <v>1222622.7777777778</v>
      </c>
      <c r="AH11" s="119">
        <f t="shared" si="6"/>
        <v>1222622.7777777778</v>
      </c>
      <c r="AI11" s="119">
        <f t="shared" si="6"/>
        <v>1222622.7777777778</v>
      </c>
      <c r="AJ11" s="119">
        <f t="shared" si="6"/>
        <v>1222622.7777777778</v>
      </c>
      <c r="AK11" s="119">
        <f t="shared" si="6"/>
        <v>1222622.7777777778</v>
      </c>
      <c r="AL11" s="119">
        <f t="shared" si="6"/>
        <v>1222622.7777777778</v>
      </c>
      <c r="AM11" s="119">
        <f t="shared" si="6"/>
        <v>1222622.7777777778</v>
      </c>
      <c r="AN11" s="119">
        <f t="shared" si="6"/>
        <v>1222622.7777777778</v>
      </c>
      <c r="AO11" s="119">
        <f t="shared" si="6"/>
        <v>1222622.7777777778</v>
      </c>
      <c r="AP11" s="119">
        <f t="shared" si="6"/>
        <v>1222622.7777777778</v>
      </c>
      <c r="AQ11" s="119">
        <f t="shared" si="6"/>
        <v>1222622.7777777778</v>
      </c>
      <c r="AR11" s="119">
        <f t="shared" si="6"/>
        <v>1222622.7777777778</v>
      </c>
      <c r="AS11" s="119">
        <f t="shared" si="6"/>
        <v>1222622.7777777778</v>
      </c>
      <c r="AT11" s="119">
        <f t="shared" si="6"/>
        <v>1222622.7777777778</v>
      </c>
      <c r="AU11" s="119">
        <f t="shared" si="6"/>
        <v>1222622.7777777778</v>
      </c>
      <c r="AV11" s="119">
        <f t="shared" si="6"/>
        <v>1222622.7777777778</v>
      </c>
      <c r="AW11" s="119">
        <f t="shared" si="6"/>
        <v>1222622.7777777778</v>
      </c>
      <c r="AX11" s="119">
        <f t="shared" si="6"/>
        <v>1222622.7777777778</v>
      </c>
      <c r="AY11" s="119">
        <f t="shared" si="6"/>
        <v>1222622.7777777778</v>
      </c>
      <c r="AZ11" s="119">
        <f t="shared" si="6"/>
        <v>1222622.7777777778</v>
      </c>
      <c r="BA11" s="119">
        <f t="shared" si="6"/>
        <v>1222622.7777777778</v>
      </c>
      <c r="BB11" s="119">
        <f t="shared" si="6"/>
        <v>1222622.7777777778</v>
      </c>
      <c r="BC11" s="119">
        <f t="shared" si="6"/>
        <v>1222622.7777777778</v>
      </c>
      <c r="BD11" s="119">
        <f t="shared" si="6"/>
        <v>1222622.7777777778</v>
      </c>
      <c r="BE11" s="119">
        <f t="shared" si="6"/>
        <v>1222622.7777777778</v>
      </c>
      <c r="BF11" s="119">
        <f t="shared" si="6"/>
        <v>1222622.7777777778</v>
      </c>
      <c r="BG11" s="119">
        <f t="shared" si="6"/>
        <v>1222622.7777777778</v>
      </c>
      <c r="BH11" s="119">
        <f t="shared" si="6"/>
        <v>1222622.7777777778</v>
      </c>
      <c r="BI11" s="119">
        <f t="shared" si="6"/>
        <v>1222622.7777777778</v>
      </c>
      <c r="BJ11" s="119">
        <f t="shared" si="6"/>
        <v>1222622.7777777778</v>
      </c>
      <c r="BK11" s="119">
        <f t="shared" si="6"/>
        <v>1222622.7777777778</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TX</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733744</v>
      </c>
      <c r="L14" s="91">
        <f t="shared" si="9"/>
        <v>184542</v>
      </c>
      <c r="M14" s="91">
        <f t="shared" si="9"/>
        <v>0</v>
      </c>
      <c r="N14" s="91">
        <f t="shared" si="9"/>
        <v>765</v>
      </c>
      <c r="O14" s="91">
        <f t="shared" si="9"/>
        <v>0</v>
      </c>
      <c r="P14" s="91">
        <f t="shared" si="9"/>
        <v>0</v>
      </c>
      <c r="Q14" s="91">
        <f t="shared" si="9"/>
        <v>0</v>
      </c>
      <c r="R14" s="91">
        <f t="shared" si="9"/>
        <v>0</v>
      </c>
      <c r="S14" s="91">
        <f t="shared" si="9"/>
        <v>0</v>
      </c>
      <c r="T14" s="91">
        <f t="shared" si="9"/>
        <v>0</v>
      </c>
      <c r="U14" s="91">
        <f t="shared" si="9"/>
        <v>0</v>
      </c>
      <c r="V14" s="91">
        <f t="shared" si="9"/>
        <v>110162</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4668359</v>
      </c>
      <c r="AF14" s="91">
        <f t="shared" si="9"/>
        <v>4609555.222222222</v>
      </c>
      <c r="AG14" s="91">
        <f t="shared" si="9"/>
        <v>4609555.222222222</v>
      </c>
      <c r="AH14" s="91">
        <f t="shared" si="9"/>
        <v>4609555.222222222</v>
      </c>
      <c r="AI14" s="91">
        <f t="shared" si="9"/>
        <v>4609555.222222222</v>
      </c>
      <c r="AJ14" s="91">
        <f t="shared" si="9"/>
        <v>4609555.222222222</v>
      </c>
      <c r="AK14" s="91">
        <f t="shared" si="9"/>
        <v>4609555.222222222</v>
      </c>
      <c r="AL14" s="91">
        <f t="shared" si="9"/>
        <v>4609555.222222222</v>
      </c>
      <c r="AM14" s="91">
        <f t="shared" si="9"/>
        <v>4609555.222222222</v>
      </c>
      <c r="AN14" s="91">
        <f t="shared" si="9"/>
        <v>4609555.222222222</v>
      </c>
      <c r="AO14" s="91">
        <f t="shared" si="9"/>
        <v>4609555.222222222</v>
      </c>
      <c r="AP14" s="91">
        <f t="shared" si="9"/>
        <v>4609555.222222222</v>
      </c>
      <c r="AQ14" s="91">
        <f t="shared" si="9"/>
        <v>4609555.222222222</v>
      </c>
      <c r="AR14" s="91">
        <f t="shared" si="9"/>
        <v>4609555.222222222</v>
      </c>
      <c r="AS14" s="91">
        <f t="shared" si="9"/>
        <v>4609555.222222222</v>
      </c>
      <c r="AT14" s="91">
        <f t="shared" si="9"/>
        <v>4609555.222222222</v>
      </c>
      <c r="AU14" s="91">
        <f t="shared" si="9"/>
        <v>4609555.222222222</v>
      </c>
      <c r="AV14" s="91">
        <f t="shared" si="9"/>
        <v>4609555.222222222</v>
      </c>
      <c r="AW14" s="91">
        <f t="shared" si="9"/>
        <v>4609555.222222222</v>
      </c>
      <c r="AX14" s="91">
        <f t="shared" si="9"/>
        <v>4609555.222222222</v>
      </c>
      <c r="AY14" s="91">
        <f t="shared" si="9"/>
        <v>4609555.222222222</v>
      </c>
      <c r="AZ14" s="91">
        <f t="shared" si="9"/>
        <v>4609555.222222222</v>
      </c>
      <c r="BA14" s="91">
        <f t="shared" si="9"/>
        <v>4609555.222222222</v>
      </c>
      <c r="BB14" s="91">
        <f t="shared" si="9"/>
        <v>4609555.222222222</v>
      </c>
      <c r="BC14" s="91">
        <f t="shared" si="9"/>
        <v>4609555.222222222</v>
      </c>
      <c r="BD14" s="91">
        <f t="shared" si="9"/>
        <v>4609555.222222222</v>
      </c>
      <c r="BE14" s="91">
        <f t="shared" si="9"/>
        <v>4609555.222222222</v>
      </c>
      <c r="BF14" s="91">
        <f t="shared" si="9"/>
        <v>4609555.222222222</v>
      </c>
      <c r="BG14" s="91">
        <f t="shared" si="9"/>
        <v>4609555.222222222</v>
      </c>
      <c r="BH14" s="91">
        <f t="shared" si="9"/>
        <v>4609555.222222222</v>
      </c>
      <c r="BI14" s="91">
        <f t="shared" si="9"/>
        <v>4609555.222222222</v>
      </c>
      <c r="BJ14" s="91">
        <f t="shared" si="9"/>
        <v>4609555.222222222</v>
      </c>
      <c r="BK14" s="91">
        <f t="shared" si="9"/>
        <v>4609555.222222222</v>
      </c>
    </row>
    <row r="15" spans="1:63" ht="14.75">
      <c r="A15" s="91" t="s">
        <v>848</v>
      </c>
      <c r="B15" s="91" t="str">
        <f>About!B2</f>
        <v>TX</v>
      </c>
      <c r="C15" s="91">
        <f t="shared" ref="C15:BK15" si="10">IF(C11&gt;C10,C11-C10,0)</f>
        <v>63475</v>
      </c>
      <c r="D15" s="91">
        <f t="shared" si="10"/>
        <v>446809</v>
      </c>
      <c r="E15" s="91">
        <f t="shared" si="10"/>
        <v>0</v>
      </c>
      <c r="F15" s="91">
        <f t="shared" si="10"/>
        <v>801026</v>
      </c>
      <c r="G15" s="91">
        <f t="shared" si="10"/>
        <v>964700</v>
      </c>
      <c r="H15" s="91">
        <f t="shared" si="10"/>
        <v>925370</v>
      </c>
      <c r="I15" s="91">
        <f t="shared" si="10"/>
        <v>1024062</v>
      </c>
      <c r="J15" s="91">
        <f t="shared" si="10"/>
        <v>577345</v>
      </c>
      <c r="K15" s="91">
        <f t="shared" si="10"/>
        <v>0</v>
      </c>
      <c r="L15" s="91">
        <f t="shared" si="10"/>
        <v>0</v>
      </c>
      <c r="M15" s="91">
        <f t="shared" si="10"/>
        <v>16210</v>
      </c>
      <c r="N15" s="91">
        <f t="shared" si="10"/>
        <v>0</v>
      </c>
      <c r="O15" s="91">
        <f t="shared" si="10"/>
        <v>218891</v>
      </c>
      <c r="P15" s="91">
        <f t="shared" si="10"/>
        <v>217037</v>
      </c>
      <c r="Q15" s="91">
        <f t="shared" si="10"/>
        <v>215686</v>
      </c>
      <c r="R15" s="91">
        <f t="shared" si="10"/>
        <v>216365</v>
      </c>
      <c r="S15" s="91">
        <f t="shared" si="10"/>
        <v>212360</v>
      </c>
      <c r="T15" s="91">
        <f t="shared" si="10"/>
        <v>242087</v>
      </c>
      <c r="U15" s="91">
        <f t="shared" si="10"/>
        <v>51886</v>
      </c>
      <c r="V15" s="91">
        <f t="shared" si="10"/>
        <v>0</v>
      </c>
      <c r="W15" s="91">
        <f t="shared" si="10"/>
        <v>11986</v>
      </c>
      <c r="X15" s="91">
        <f t="shared" si="10"/>
        <v>224412</v>
      </c>
      <c r="Y15" s="91">
        <f t="shared" si="10"/>
        <v>223191</v>
      </c>
      <c r="Z15" s="91">
        <f t="shared" si="10"/>
        <v>669258</v>
      </c>
      <c r="AA15" s="91">
        <f t="shared" si="10"/>
        <v>424476</v>
      </c>
      <c r="AB15" s="91">
        <f t="shared" si="10"/>
        <v>252888</v>
      </c>
      <c r="AC15" s="91">
        <f t="shared" si="10"/>
        <v>1948376</v>
      </c>
      <c r="AD15" s="91">
        <f t="shared" si="10"/>
        <v>5591125</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9.2020890736120003E-3</v>
      </c>
      <c r="G745" s="107">
        <f>G19/SUMIFS(G$3:G$722,$B$3:$B$722,$B745)*SUMIFS(Calculations!$E$3:$E$53,Calculations!$A$3:$A$53,$B745)</f>
        <v>9.3005767148593467E-3</v>
      </c>
      <c r="H745" s="107">
        <f>H19/SUMIFS(H$3:H$722,$B$3:$B$722,$B745)*SUMIFS(Calculations!$E$3:$E$53,Calculations!$A$3:$A$53,$B745)</f>
        <v>9.408842053675438E-3</v>
      </c>
      <c r="I745" s="107">
        <f>I19/SUMIFS(I$3:I$722,$B$3:$B$722,$B745)*SUMIFS(Calculations!$E$3:$E$53,Calculations!$A$3:$A$53,$B745)</f>
        <v>9.459676792347934E-3</v>
      </c>
      <c r="J745" s="107">
        <f>J19/SUMIFS(J$3:J$722,$B$3:$B$722,$B745)*SUMIFS(Calculations!$E$3:$E$53,Calculations!$A$3:$A$53,$B745)</f>
        <v>9.5131850134770705E-3</v>
      </c>
      <c r="K745" s="107">
        <f>K19/SUMIFS(K$3:K$722,$B$3:$B$722,$B745)*SUMIFS(Calculations!$E$3:$E$53,Calculations!$A$3:$A$53,$B745)</f>
        <v>1.0443225880250276E-2</v>
      </c>
      <c r="L745" s="107">
        <f>L19/SUMIFS(L$3:L$722,$B$3:$B$722,$B745)*SUMIFS(Calculations!$E$3:$E$53,Calculations!$A$3:$A$53,$B745)</f>
        <v>1.1501820313110566E-2</v>
      </c>
      <c r="M745" s="107">
        <f>M19/SUMIFS(M$3:M$722,$B$3:$B$722,$B745)*SUMIFS(Calculations!$E$3:$E$53,Calculations!$A$3:$A$53,$B745)</f>
        <v>1.0096691608683529E-2</v>
      </c>
      <c r="N745" s="107">
        <f>N19/SUMIFS(N$3:N$722,$B$3:$B$722,$B745)*SUMIFS(Calculations!$E$3:$E$53,Calculations!$A$3:$A$53,$B745)</f>
        <v>8.9133115939385669E-3</v>
      </c>
      <c r="O745" s="107">
        <f>O19/SUMIFS(O$3:O$722,$B$3:$B$722,$B745)*SUMIFS(Calculations!$E$3:$E$53,Calculations!$A$3:$A$53,$B745)</f>
        <v>8.6740002265580218E-3</v>
      </c>
      <c r="P745" s="107">
        <f>P19/SUMIFS(P$3:P$722,$B$3:$B$722,$B745)*SUMIFS(Calculations!$E$3:$E$53,Calculations!$A$3:$A$53,$B745)</f>
        <v>8.4349146769644081E-3</v>
      </c>
      <c r="Q745" s="107">
        <f>Q19/SUMIFS(Q$3:Q$722,$B$3:$B$722,$B745)*SUMIFS(Calculations!$E$3:$E$53,Calculations!$A$3:$A$53,$B745)</f>
        <v>8.4880938186523373E-3</v>
      </c>
      <c r="R745" s="107">
        <f>R19/SUMIFS(R$3:R$722,$B$3:$B$722,$B745)*SUMIFS(Calculations!$E$3:$E$53,Calculations!$A$3:$A$53,$B745)</f>
        <v>8.5419258972653737E-3</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1.4309154601316969E-3</v>
      </c>
      <c r="G748" s="107">
        <f>G22/SUMIFS(G$3:G$722,$B$3:$B$722,$B748)*SUMIFS(Calculations!$E$3:$E$53,Calculations!$A$3:$A$53,$B748)</f>
        <v>1.4997588818928989E-3</v>
      </c>
      <c r="H748" s="107">
        <f>H22/SUMIFS(H$3:H$722,$B$3:$B$722,$B748)*SUMIFS(Calculations!$E$3:$E$53,Calculations!$A$3:$A$53,$B748)</f>
        <v>1.5754369699031189E-3</v>
      </c>
      <c r="I748" s="107">
        <f>I22/SUMIFS(I$3:I$722,$B$3:$B$722,$B748)*SUMIFS(Calculations!$E$3:$E$53,Calculations!$A$3:$A$53,$B748)</f>
        <v>1.6152841029529069E-3</v>
      </c>
      <c r="J748" s="107">
        <f>J22/SUMIFS(J$3:J$722,$B$3:$B$722,$B748)*SUMIFS(Calculations!$E$3:$E$53,Calculations!$A$3:$A$53,$B748)</f>
        <v>1.6572268622208658E-3</v>
      </c>
      <c r="K748" s="107">
        <f>K22/SUMIFS(K$3:K$722,$B$3:$B$722,$B748)*SUMIFS(Calculations!$E$3:$E$53,Calculations!$A$3:$A$53,$B748)</f>
        <v>1.7645790308855717E-3</v>
      </c>
      <c r="L748" s="107">
        <f>L22/SUMIFS(L$3:L$722,$B$3:$B$722,$B748)*SUMIFS(Calculations!$E$3:$E$53,Calculations!$A$3:$A$53,$B748)</f>
        <v>1.8867697992312905E-3</v>
      </c>
      <c r="M748" s="107">
        <f>M22/SUMIFS(M$3:M$722,$B$3:$B$722,$B748)*SUMIFS(Calculations!$E$3:$E$53,Calculations!$A$3:$A$53,$B748)</f>
        <v>1.7259246715823902E-3</v>
      </c>
      <c r="N748" s="107">
        <f>N22/SUMIFS(N$3:N$722,$B$3:$B$722,$B748)*SUMIFS(Calculations!$E$3:$E$53,Calculations!$A$3:$A$53,$B748)</f>
        <v>1.5904631235198405E-3</v>
      </c>
      <c r="O748" s="107">
        <f>O22/SUMIFS(O$3:O$722,$B$3:$B$722,$B748)*SUMIFS(Calculations!$E$3:$E$53,Calculations!$A$3:$A$53,$B748)</f>
        <v>1.5897123769117233E-3</v>
      </c>
      <c r="P748" s="107">
        <f>P22/SUMIFS(P$3:P$722,$B$3:$B$722,$B748)*SUMIFS(Calculations!$E$3:$E$53,Calculations!$A$3:$A$53,$B748)</f>
        <v>1.5889623387193381E-3</v>
      </c>
      <c r="Q748" s="107">
        <f>Q22/SUMIFS(Q$3:Q$722,$B$3:$B$722,$B748)*SUMIFS(Calculations!$E$3:$E$53,Calculations!$A$3:$A$53,$B748)</f>
        <v>1.599280108104541E-3</v>
      </c>
      <c r="R748" s="107">
        <f>R22/SUMIFS(R$3:R$722,$B$3:$B$722,$B748)*SUMIFS(Calculations!$E$3:$E$53,Calculations!$A$3:$A$53,$B748)</f>
        <v>1.6097245597264732E-3</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1.2574922054776633E-2</v>
      </c>
      <c r="G751" s="107">
        <f>G25/SUMIFS(G$3:G$722,$B$3:$B$722,$B751)*SUMIFS(Calculations!$E$3:$E$53,Calculations!$A$3:$A$53,$B751)</f>
        <v>1.2053376702979068E-2</v>
      </c>
      <c r="H751" s="107">
        <f>H25/SUMIFS(H$3:H$722,$B$3:$B$722,$B751)*SUMIFS(Calculations!$E$3:$E$53,Calculations!$A$3:$A$53,$B751)</f>
        <v>1.1480053151869618E-2</v>
      </c>
      <c r="I751" s="107">
        <f>I25/SUMIFS(I$3:I$722,$B$3:$B$722,$B751)*SUMIFS(Calculations!$E$3:$E$53,Calculations!$A$3:$A$53,$B751)</f>
        <v>1.114514461135368E-2</v>
      </c>
      <c r="J751" s="107">
        <f>J25/SUMIFS(J$3:J$722,$B$3:$B$722,$B751)*SUMIFS(Calculations!$E$3:$E$53,Calculations!$A$3:$A$53,$B751)</f>
        <v>1.0792622680250327E-2</v>
      </c>
      <c r="K751" s="107">
        <f>K25/SUMIFS(K$3:K$722,$B$3:$B$722,$B751)*SUMIFS(Calculations!$E$3:$E$53,Calculations!$A$3:$A$53,$B751)</f>
        <v>9.1302548931292814E-3</v>
      </c>
      <c r="L751" s="107">
        <f>L25/SUMIFS(L$3:L$722,$B$3:$B$722,$B751)*SUMIFS(Calculations!$E$3:$E$53,Calculations!$A$3:$A$53,$B751)</f>
        <v>7.2381087007601375E-3</v>
      </c>
      <c r="M751" s="107">
        <f>M25/SUMIFS(M$3:M$722,$B$3:$B$722,$B751)*SUMIFS(Calculations!$E$3:$E$53,Calculations!$A$3:$A$53,$B751)</f>
        <v>9.6119694927451413E-3</v>
      </c>
      <c r="N751" s="107">
        <f>N25/SUMIFS(N$3:N$722,$B$3:$B$722,$B751)*SUMIFS(Calculations!$E$3:$E$53,Calculations!$A$3:$A$53,$B751)</f>
        <v>1.1611202310472815E-2</v>
      </c>
      <c r="O751" s="107">
        <f>O25/SUMIFS(O$3:O$722,$B$3:$B$722,$B751)*SUMIFS(Calculations!$E$3:$E$53,Calculations!$A$3:$A$53,$B751)</f>
        <v>1.1714796208963041E-2</v>
      </c>
      <c r="P751" s="107">
        <f>P25/SUMIFS(P$3:P$722,$B$3:$B$722,$B751)*SUMIFS(Calculations!$E$3:$E$53,Calculations!$A$3:$A$53,$B751)</f>
        <v>1.1818292354700631E-2</v>
      </c>
      <c r="Q751" s="107">
        <f>Q25/SUMIFS(Q$3:Q$722,$B$3:$B$722,$B751)*SUMIFS(Calculations!$E$3:$E$53,Calculations!$A$3:$A$53,$B751)</f>
        <v>1.1657452386285395E-2</v>
      </c>
      <c r="R751" s="107">
        <f>R25/SUMIFS(R$3:R$722,$B$3:$B$722,$B751)*SUMIFS(Calculations!$E$3:$E$53,Calculations!$A$3:$A$53,$B751)</f>
        <v>1.1494637614383702E-2</v>
      </c>
    </row>
    <row r="752" spans="2:18" ht="15.75" customHeight="1">
      <c r="B752" s="107" t="s">
        <v>538</v>
      </c>
      <c r="C752" s="107" t="s">
        <v>448</v>
      </c>
      <c r="D752" s="107" t="s">
        <v>645</v>
      </c>
      <c r="E752" s="107" t="str">
        <f t="shared" si="300"/>
        <v>natural gas peaker</v>
      </c>
      <c r="F752" s="107">
        <f>F26/SUMIFS(F$3:F$722,$B$3:$B$722,$B752)*SUMIFS(Calculations!$E$3:$E$53,Calculations!$A$3:$A$53,$B752)</f>
        <v>4.277417611208029E-5</v>
      </c>
      <c r="G752" s="107">
        <f>G26/SUMIFS(G$3:G$722,$B$3:$B$722,$B752)*SUMIFS(Calculations!$E$3:$E$53,Calculations!$A$3:$A$53,$B752)</f>
        <v>3.8245453221531706E-5</v>
      </c>
      <c r="H752" s="107">
        <f>H26/SUMIFS(H$3:H$722,$B$3:$B$722,$B752)*SUMIFS(Calculations!$E$3:$E$53,Calculations!$A$3:$A$53,$B752)</f>
        <v>3.3267125870609906E-5</v>
      </c>
      <c r="I752" s="107">
        <f>I26/SUMIFS(I$3:I$722,$B$3:$B$722,$B752)*SUMIFS(Calculations!$E$3:$E$53,Calculations!$A$3:$A$53,$B752)</f>
        <v>3.3878754059147334E-5</v>
      </c>
      <c r="J752" s="107">
        <f>J26/SUMIFS(J$3:J$722,$B$3:$B$722,$B752)*SUMIFS(Calculations!$E$3:$E$53,Calculations!$A$3:$A$53,$B752)</f>
        <v>3.4522548779366465E-5</v>
      </c>
      <c r="K752" s="107">
        <f>K26/SUMIFS(K$3:K$722,$B$3:$B$722,$B752)*SUMIFS(Calculations!$E$3:$E$53,Calculations!$A$3:$A$53,$B752)</f>
        <v>2.6840648233492929E-5</v>
      </c>
      <c r="L752" s="107">
        <f>L26/SUMIFS(L$3:L$722,$B$3:$B$722,$B752)*SUMIFS(Calculations!$E$3:$E$53,Calculations!$A$3:$A$53,$B752)</f>
        <v>1.809692799261538E-5</v>
      </c>
      <c r="M752" s="107">
        <f>M26/SUMIFS(M$3:M$722,$B$3:$B$722,$B752)*SUMIFS(Calculations!$E$3:$E$53,Calculations!$A$3:$A$53,$B752)</f>
        <v>1.6546626060112346E-5</v>
      </c>
      <c r="N752" s="107">
        <f>N26/SUMIFS(N$3:N$722,$B$3:$B$722,$B752)*SUMIFS(Calculations!$E$3:$E$53,Calculations!$A$3:$A$53,$B752)</f>
        <v>1.5240983154971729E-5</v>
      </c>
      <c r="O752" s="107">
        <f>O26/SUMIFS(O$3:O$722,$B$3:$B$722,$B752)*SUMIFS(Calculations!$E$3:$E$53,Calculations!$A$3:$A$53,$B752)</f>
        <v>1.5233788950819015E-5</v>
      </c>
      <c r="P752" s="107">
        <f>P26/SUMIFS(P$3:P$722,$B$3:$B$722,$B752)*SUMIFS(Calculations!$E$3:$E$53,Calculations!$A$3:$A$53,$B752)</f>
        <v>1.5226601535224978E-5</v>
      </c>
      <c r="Q752" s="107">
        <f>Q26/SUMIFS(Q$3:Q$722,$B$3:$B$722,$B752)*SUMIFS(Calculations!$E$3:$E$53,Calculations!$A$3:$A$53,$B752)</f>
        <v>1.5319507777751135E-5</v>
      </c>
      <c r="R752" s="107">
        <f>R26/SUMIFS(R$3:R$722,$B$3:$B$722,$B752)*SUMIFS(Calculations!$E$3:$E$53,Calculations!$A$3:$A$53,$B752)</f>
        <v>1.5413554729103967E-5</v>
      </c>
    </row>
    <row r="753" spans="2:18" ht="15.75" customHeight="1">
      <c r="B753" s="107" t="s">
        <v>538</v>
      </c>
      <c r="C753" s="107" t="s">
        <v>448</v>
      </c>
      <c r="D753" s="107" t="s">
        <v>646</v>
      </c>
      <c r="E753" s="107" t="str">
        <f t="shared" si="300"/>
        <v>nuclear</v>
      </c>
      <c r="F753" s="107">
        <f>F27/SUMIFS(F$3:F$722,$B$3:$B$722,$B753)*SUMIFS(Calculations!$E$3:$E$53,Calculations!$A$3:$A$53,$B753)</f>
        <v>7.2492666345270271E-3</v>
      </c>
      <c r="G753" s="107">
        <f>G27/SUMIFS(G$3:G$722,$B$3:$B$722,$B753)*SUMIFS(Calculations!$E$3:$E$53,Calculations!$A$3:$A$53,$B753)</f>
        <v>7.5920966954328645E-3</v>
      </c>
      <c r="H753" s="107">
        <f>H27/SUMIFS(H$3:H$722,$B$3:$B$722,$B753)*SUMIFS(Calculations!$E$3:$E$53,Calculations!$A$3:$A$53,$B753)</f>
        <v>7.9689623836576053E-3</v>
      </c>
      <c r="I753" s="107">
        <f>I27/SUMIFS(I$3:I$722,$B$3:$B$722,$B753)*SUMIFS(Calculations!$E$3:$E$53,Calculations!$A$3:$A$53,$B753)</f>
        <v>8.1731436831992722E-3</v>
      </c>
      <c r="J753" s="107">
        <f>J27/SUMIFS(J$3:J$722,$B$3:$B$722,$B753)*SUMIFS(Calculations!$E$3:$E$53,Calculations!$A$3:$A$53,$B753)</f>
        <v>8.3880632128676847E-3</v>
      </c>
      <c r="K753" s="107">
        <f>K27/SUMIFS(K$3:K$722,$B$3:$B$722,$B753)*SUMIFS(Calculations!$E$3:$E$53,Calculations!$A$3:$A$53,$B753)</f>
        <v>8.9303021235300779E-3</v>
      </c>
      <c r="L753" s="107">
        <f>L27/SUMIFS(L$3:L$722,$B$3:$B$722,$B753)*SUMIFS(Calculations!$E$3:$E$53,Calculations!$A$3:$A$53,$B753)</f>
        <v>9.5474912306055312E-3</v>
      </c>
      <c r="M753" s="107">
        <f>M27/SUMIFS(M$3:M$722,$B$3:$B$722,$B753)*SUMIFS(Calculations!$E$3:$E$53,Calculations!$A$3:$A$53,$B753)</f>
        <v>8.7295903077857315E-3</v>
      </c>
      <c r="N753" s="107">
        <f>N27/SUMIFS(N$3:N$722,$B$3:$B$722,$B753)*SUMIFS(Calculations!$E$3:$E$53,Calculations!$A$3:$A$53,$B753)</f>
        <v>8.0407654314189215E-3</v>
      </c>
      <c r="O753" s="107">
        <f>O27/SUMIFS(O$3:O$722,$B$3:$B$722,$B753)*SUMIFS(Calculations!$E$3:$E$53,Calculations!$A$3:$A$53,$B753)</f>
        <v>8.0369699473960381E-3</v>
      </c>
      <c r="P753" s="107">
        <f>P27/SUMIFS(P$3:P$722,$B$3:$B$722,$B753)*SUMIFS(Calculations!$E$3:$E$53,Calculations!$A$3:$A$53,$B753)</f>
        <v>8.0331780448486684E-3</v>
      </c>
      <c r="Q753" s="107">
        <f>Q27/SUMIFS(Q$3:Q$722,$B$3:$B$722,$B753)*SUMIFS(Calculations!$E$3:$E$53,Calculations!$A$3:$A$53,$B753)</f>
        <v>8.0821930785686981E-3</v>
      </c>
      <c r="R753" s="107">
        <f>R27/SUMIFS(R$3:R$722,$B$3:$B$722,$B753)*SUMIFS(Calculations!$E$3:$E$53,Calculations!$A$3:$A$53,$B753)</f>
        <v>8.1318099220281381E-3</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2.0318593024694364E-5</v>
      </c>
      <c r="G755" s="107">
        <f>G29/SUMIFS(G$3:G$722,$B$3:$B$722,$B755)*SUMIFS(Calculations!$E$3:$E$53,Calculations!$A$3:$A$53,$B755)</f>
        <v>2.1279493600622951E-5</v>
      </c>
      <c r="H755" s="107">
        <f>H29/SUMIFS(H$3:H$722,$B$3:$B$722,$B755)*SUMIFS(Calculations!$E$3:$E$53,Calculations!$A$3:$A$53,$B755)</f>
        <v>2.233579086903063E-5</v>
      </c>
      <c r="I755" s="107">
        <f>I29/SUMIFS(I$3:I$722,$B$3:$B$722,$B755)*SUMIFS(Calculations!$E$3:$E$53,Calculations!$A$3:$A$53,$B755)</f>
        <v>2.290808003120338E-5</v>
      </c>
      <c r="J755" s="107">
        <f>J29/SUMIFS(J$3:J$722,$B$3:$B$722,$B755)*SUMIFS(Calculations!$E$3:$E$53,Calculations!$A$3:$A$53,$B755)</f>
        <v>2.3510466821005348E-5</v>
      </c>
      <c r="K755" s="107">
        <f>K29/SUMIFS(K$3:K$722,$B$3:$B$722,$B755)*SUMIFS(Calculations!$E$3:$E$53,Calculations!$A$3:$A$53,$B755)</f>
        <v>2.5030280107418084E-5</v>
      </c>
      <c r="L755" s="107">
        <f>L29/SUMIFS(L$3:L$722,$B$3:$B$722,$B755)*SUMIFS(Calculations!$E$3:$E$53,Calculations!$A$3:$A$53,$B755)</f>
        <v>2.6760167407495142E-5</v>
      </c>
      <c r="M755" s="107">
        <f>M29/SUMIFS(M$3:M$722,$B$3:$B$722,$B755)*SUMIFS(Calculations!$E$3:$E$53,Calculations!$A$3:$A$53,$B755)</f>
        <v>2.4467715381224529E-5</v>
      </c>
      <c r="N755" s="107">
        <f>N29/SUMIFS(N$3:N$722,$B$3:$B$722,$B755)*SUMIFS(Calculations!$E$3:$E$53,Calculations!$A$3:$A$53,$B755)</f>
        <v>2.2537043903157729E-5</v>
      </c>
      <c r="O755" s="107">
        <f>O29/SUMIFS(O$3:O$722,$B$3:$B$722,$B755)*SUMIFS(Calculations!$E$3:$E$53,Calculations!$A$3:$A$53,$B755)</f>
        <v>2.2526405738074189E-5</v>
      </c>
      <c r="P755" s="107">
        <f>P29/SUMIFS(P$3:P$722,$B$3:$B$722,$B755)*SUMIFS(Calculations!$E$3:$E$53,Calculations!$A$3:$A$53,$B755)</f>
        <v>2.251577761132239E-5</v>
      </c>
      <c r="Q755" s="107">
        <f>Q29/SUMIFS(Q$3:Q$722,$B$3:$B$722,$B755)*SUMIFS(Calculations!$E$3:$E$53,Calculations!$A$3:$A$53,$B755)</f>
        <v>2.2653159304182962E-5</v>
      </c>
      <c r="R755" s="107">
        <f>R29/SUMIFS(R$3:R$722,$B$3:$B$722,$B755)*SUMIFS(Calculations!$E$3:$E$53,Calculations!$A$3:$A$53,$B755)</f>
        <v>2.2792227778312567E-5</v>
      </c>
    </row>
    <row r="756" spans="2:18" ht="15.75" customHeight="1">
      <c r="B756" s="107" t="s">
        <v>538</v>
      </c>
      <c r="C756" s="107" t="s">
        <v>448</v>
      </c>
      <c r="D756" s="107" t="s">
        <v>649</v>
      </c>
      <c r="E756" s="107" t="str">
        <f t="shared" si="300"/>
        <v>solar PV</v>
      </c>
      <c r="F756" s="107">
        <f>F30/SUMIFS(F$3:F$722,$B$3:$B$722,$B756)*SUMIFS(Calculations!$E$3:$E$53,Calculations!$A$3:$A$53,$B756)</f>
        <v>8.0649384610583311E-6</v>
      </c>
      <c r="G756" s="107">
        <f>G30/SUMIFS(G$3:G$722,$B$3:$B$722,$B756)*SUMIFS(Calculations!$E$3:$E$53,Calculations!$A$3:$A$53,$B756)</f>
        <v>2.2018929089323652E-5</v>
      </c>
      <c r="H756" s="107">
        <f>H30/SUMIFS(H$3:H$722,$B$3:$B$722,$B756)*SUMIFS(Calculations!$E$3:$E$53,Calculations!$A$3:$A$53,$B756)</f>
        <v>3.7358249881986444E-5</v>
      </c>
      <c r="I756" s="107">
        <f>I30/SUMIFS(I$3:I$722,$B$3:$B$722,$B756)*SUMIFS(Calculations!$E$3:$E$53,Calculations!$A$3:$A$53,$B756)</f>
        <v>7.5636194853213119E-5</v>
      </c>
      <c r="J756" s="107">
        <f>J30/SUMIFS(J$3:J$722,$B$3:$B$722,$B756)*SUMIFS(Calculations!$E$3:$E$53,Calculations!$A$3:$A$53,$B756)</f>
        <v>1.1592723986250719E-4</v>
      </c>
      <c r="K756" s="107">
        <f>K30/SUMIFS(K$3:K$722,$B$3:$B$722,$B756)*SUMIFS(Calculations!$E$3:$E$53,Calculations!$A$3:$A$53,$B756)</f>
        <v>2.035036294430167E-4</v>
      </c>
      <c r="L756" s="107">
        <f>L30/SUMIFS(L$3:L$722,$B$3:$B$722,$B756)*SUMIFS(Calculations!$E$3:$E$53,Calculations!$A$3:$A$53,$B756)</f>
        <v>3.0318513997876673E-4</v>
      </c>
      <c r="M756" s="107">
        <f>M30/SUMIFS(M$3:M$722,$B$3:$B$722,$B756)*SUMIFS(Calculations!$E$3:$E$53,Calculations!$A$3:$A$53,$B756)</f>
        <v>3.1964311370326836E-4</v>
      </c>
      <c r="N756" s="107">
        <f>N30/SUMIFS(N$3:N$722,$B$3:$B$722,$B756)*SUMIFS(Calculations!$E$3:$E$53,Calculations!$A$3:$A$53,$B756)</f>
        <v>3.3350379217877822E-4</v>
      </c>
      <c r="O756" s="107">
        <f>O30/SUMIFS(O$3:O$722,$B$3:$B$722,$B756)*SUMIFS(Calculations!$E$3:$E$53,Calculations!$A$3:$A$53,$B756)</f>
        <v>3.7908621288434806E-4</v>
      </c>
      <c r="P756" s="107">
        <f>P30/SUMIFS(P$3:P$722,$B$3:$B$722,$B756)*SUMIFS(Calculations!$E$3:$E$53,Calculations!$A$3:$A$53,$B756)</f>
        <v>4.246256213357175E-4</v>
      </c>
      <c r="Q756" s="107">
        <f>Q30/SUMIFS(Q$3:Q$722,$B$3:$B$722,$B756)*SUMIFS(Calculations!$E$3:$E$53,Calculations!$A$3:$A$53,$B756)</f>
        <v>4.7284527995874906E-4</v>
      </c>
      <c r="R756" s="107">
        <f>R30/SUMIFS(R$3:R$722,$B$3:$B$722,$B756)*SUMIFS(Calculations!$E$3:$E$53,Calculations!$A$3:$A$53,$B756)</f>
        <v>5.2165698265454856E-4</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2.0820848288688581E-5</v>
      </c>
      <c r="G758" s="107">
        <f>G32/SUMIFS(G$3:G$722,$B$3:$B$722,$B758)*SUMIFS(Calculations!$E$3:$E$53,Calculations!$A$3:$A$53,$B758)</f>
        <v>2.1818907858223545E-5</v>
      </c>
      <c r="H758" s="107">
        <f>H32/SUMIFS(H$3:H$722,$B$3:$B$722,$B758)*SUMIFS(Calculations!$E$3:$E$53,Calculations!$A$3:$A$53,$B758)</f>
        <v>2.291605320647056E-5</v>
      </c>
      <c r="I758" s="107">
        <f>I32/SUMIFS(I$3:I$722,$B$3:$B$722,$B758)*SUMIFS(Calculations!$E$3:$E$53,Calculations!$A$3:$A$53,$B758)</f>
        <v>2.3499560136523695E-5</v>
      </c>
      <c r="J758" s="107">
        <f>J32/SUMIFS(J$3:J$722,$B$3:$B$722,$B758)*SUMIFS(Calculations!$E$3:$E$53,Calculations!$A$3:$A$53,$B758)</f>
        <v>2.4113754655055929E-5</v>
      </c>
      <c r="K758" s="107">
        <f>K32/SUMIFS(K$3:K$722,$B$3:$B$722,$B758)*SUMIFS(Calculations!$E$3:$E$53,Calculations!$A$3:$A$53,$B758)</f>
        <v>2.5435293354745727E-5</v>
      </c>
      <c r="L758" s="107">
        <f>L32/SUMIFS(L$3:L$722,$B$3:$B$722,$B758)*SUMIFS(Calculations!$E$3:$E$53,Calculations!$A$3:$A$53,$B758)</f>
        <v>2.6939499847472011E-5</v>
      </c>
      <c r="M758" s="107">
        <f>M32/SUMIFS(M$3:M$722,$B$3:$B$722,$B758)*SUMIFS(Calculations!$E$3:$E$53,Calculations!$A$3:$A$53,$B758)</f>
        <v>2.4338242992476919E-5</v>
      </c>
      <c r="N758" s="107">
        <f>N32/SUMIFS(N$3:N$722,$B$3:$B$722,$B758)*SUMIFS(Calculations!$E$3:$E$53,Calculations!$A$3:$A$53,$B758)</f>
        <v>2.2147500346823869E-5</v>
      </c>
      <c r="O758" s="107">
        <f>O32/SUMIFS(O$3:O$722,$B$3:$B$722,$B758)*SUMIFS(Calculations!$E$3:$E$53,Calculations!$A$3:$A$53,$B758)</f>
        <v>1.1684661153181547E-4</v>
      </c>
      <c r="P758" s="107">
        <f>P32/SUMIFS(P$3:P$722,$B$3:$B$722,$B758)*SUMIFS(Calculations!$E$3:$E$53,Calculations!$A$3:$A$53,$B758)</f>
        <v>2.1145636321856669E-4</v>
      </c>
      <c r="Q758" s="107">
        <f>Q32/SUMIFS(Q$3:Q$722,$B$3:$B$722,$B758)*SUMIFS(Calculations!$E$3:$E$53,Calculations!$A$3:$A$53,$B758)</f>
        <v>2.1133444028222705E-4</v>
      </c>
      <c r="R758" s="107">
        <f>R32/SUMIFS(R$3:R$722,$B$3:$B$722,$B758)*SUMIFS(Calculations!$E$3:$E$53,Calculations!$A$3:$A$53,$B758)</f>
        <v>2.1121102036822601E-4</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0.31260226526796875</v>
      </c>
      <c r="G1165" s="107">
        <f>G439/SUMIFS(G$3:G$722,$B$3:$B$722,$B1165)*SUMIFS(Calculations!$E$3:$E$53,Calculations!$A$3:$A$53,$B1165)</f>
        <v>0.30813875320367728</v>
      </c>
      <c r="H1165" s="107">
        <f>H439/SUMIFS(H$3:H$722,$B$3:$B$722,$B1165)*SUMIFS(Calculations!$E$3:$E$53,Calculations!$A$3:$A$53,$B1165)</f>
        <v>0.30380091184478769</v>
      </c>
      <c r="I1165" s="107">
        <f>I439/SUMIFS(I$3:I$722,$B$3:$B$722,$B1165)*SUMIFS(Calculations!$E$3:$E$53,Calculations!$A$3:$A$53,$B1165)</f>
        <v>0.30476851768018076</v>
      </c>
      <c r="J1165" s="107">
        <f>J439/SUMIFS(J$3:J$722,$B$3:$B$722,$B1165)*SUMIFS(Calculations!$E$3:$E$53,Calculations!$A$3:$A$53,$B1165)</f>
        <v>0.30574230685825182</v>
      </c>
      <c r="K1165" s="107">
        <f>K439/SUMIFS(K$3:K$722,$B$3:$B$722,$B1165)*SUMIFS(Calculations!$E$3:$E$53,Calculations!$A$3:$A$53,$B1165)</f>
        <v>0.31275897172088535</v>
      </c>
      <c r="L1165" s="107">
        <f>L439/SUMIFS(L$3:L$722,$B$3:$B$722,$B1165)*SUMIFS(Calculations!$E$3:$E$53,Calculations!$A$3:$A$53,$B1165)</f>
        <v>0.32010526068585976</v>
      </c>
      <c r="M1165" s="107">
        <f>M439/SUMIFS(M$3:M$722,$B$3:$B$722,$B1165)*SUMIFS(Calculations!$E$3:$E$53,Calculations!$A$3:$A$53,$B1165)</f>
        <v>0.30683457243331858</v>
      </c>
      <c r="N1165" s="107">
        <f>N439/SUMIFS(N$3:N$722,$B$3:$B$722,$B1165)*SUMIFS(Calculations!$E$3:$E$53,Calculations!$A$3:$A$53,$B1165)</f>
        <v>0.29462041610671236</v>
      </c>
      <c r="O1165" s="107">
        <f>O439/SUMIFS(O$3:O$722,$B$3:$B$722,$B1165)*SUMIFS(Calculations!$E$3:$E$53,Calculations!$A$3:$A$53,$B1165)</f>
        <v>0.28006949982158974</v>
      </c>
      <c r="P1165" s="107">
        <f>P439/SUMIFS(P$3:P$722,$B$3:$B$722,$B1165)*SUMIFS(Calculations!$E$3:$E$53,Calculations!$A$3:$A$53,$B1165)</f>
        <v>0.26688823940396728</v>
      </c>
      <c r="Q1165" s="107">
        <f>Q439/SUMIFS(Q$3:Q$722,$B$3:$B$722,$B1165)*SUMIFS(Calculations!$E$3:$E$53,Calculations!$A$3:$A$53,$B1165)</f>
        <v>0.26623338254047868</v>
      </c>
      <c r="R1165" s="107">
        <f>R439/SUMIFS(R$3:R$722,$B$3:$B$722,$B1165)*SUMIFS(Calculations!$E$3:$E$53,Calculations!$A$3:$A$53,$B1165)</f>
        <v>0.26558173142228975</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3.021573708782057E-3</v>
      </c>
      <c r="G1168" s="107">
        <f>G442/SUMIFS(G$3:G$722,$B$3:$B$722,$B1168)*SUMIFS(Calculations!$E$3:$E$53,Calculations!$A$3:$A$53,$B1168)</f>
        <v>2.9784299692741769E-3</v>
      </c>
      <c r="H1168" s="107">
        <f>H442/SUMIFS(H$3:H$722,$B$3:$B$722,$B1168)*SUMIFS(Calculations!$E$3:$E$53,Calculations!$A$3:$A$53,$B1168)</f>
        <v>2.9365009468096319E-3</v>
      </c>
      <c r="I1168" s="107">
        <f>I442/SUMIFS(I$3:I$722,$B$3:$B$722,$B1168)*SUMIFS(Calculations!$E$3:$E$53,Calculations!$A$3:$A$53,$B1168)</f>
        <v>2.9458537016598934E-3</v>
      </c>
      <c r="J1168" s="107">
        <f>J442/SUMIFS(J$3:J$722,$B$3:$B$722,$B1168)*SUMIFS(Calculations!$E$3:$E$53,Calculations!$A$3:$A$53,$B1168)</f>
        <v>2.9552662239134787E-3</v>
      </c>
      <c r="K1168" s="107">
        <f>K442/SUMIFS(K$3:K$722,$B$3:$B$722,$B1168)*SUMIFS(Calculations!$E$3:$E$53,Calculations!$A$3:$A$53,$B1168)</f>
        <v>3.0230884134107112E-3</v>
      </c>
      <c r="L1168" s="107">
        <f>L442/SUMIFS(L$3:L$722,$B$3:$B$722,$B1168)*SUMIFS(Calculations!$E$3:$E$53,Calculations!$A$3:$A$53,$B1168)</f>
        <v>3.0940967075273728E-3</v>
      </c>
      <c r="M1168" s="107">
        <f>M442/SUMIFS(M$3:M$722,$B$3:$B$722,$B1168)*SUMIFS(Calculations!$E$3:$E$53,Calculations!$A$3:$A$53,$B1168)</f>
        <v>2.9658239239410212E-3</v>
      </c>
      <c r="N1168" s="107">
        <f>N442/SUMIFS(N$3:N$722,$B$3:$B$722,$B1168)*SUMIFS(Calculations!$E$3:$E$53,Calculations!$A$3:$A$53,$B1168)</f>
        <v>2.847763443477801E-3</v>
      </c>
      <c r="O1168" s="107">
        <f>O442/SUMIFS(O$3:O$722,$B$3:$B$722,$B1168)*SUMIFS(Calculations!$E$3:$E$53,Calculations!$A$3:$A$53,$B1168)</f>
        <v>2.707116138673E-3</v>
      </c>
      <c r="P1168" s="107">
        <f>P442/SUMIFS(P$3:P$722,$B$3:$B$722,$B1168)*SUMIFS(Calculations!$E$3:$E$53,Calculations!$A$3:$A$53,$B1168)</f>
        <v>2.5797077531568035E-3</v>
      </c>
      <c r="Q1168" s="107">
        <f>Q442/SUMIFS(Q$3:Q$722,$B$3:$B$722,$B1168)*SUMIFS(Calculations!$E$3:$E$53,Calculations!$A$3:$A$53,$B1168)</f>
        <v>2.5733779900630003E-3</v>
      </c>
      <c r="R1168" s="107">
        <f>R442/SUMIFS(R$3:R$722,$B$3:$B$722,$B1168)*SUMIFS(Calculations!$E$3:$E$53,Calculations!$A$3:$A$53,$B1168)</f>
        <v>2.5670792132952433E-3</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9.8472984366097638E-2</v>
      </c>
      <c r="G1170" s="107">
        <f>G444/SUMIFS(G$3:G$722,$B$3:$B$722,$B1170)*SUMIFS(Calculations!$E$3:$E$53,Calculations!$A$3:$A$53,$B1170)</f>
        <v>0.10389661653639569</v>
      </c>
      <c r="H1170" s="107">
        <f>H444/SUMIFS(H$3:H$722,$B$3:$B$722,$B1170)*SUMIFS(Calculations!$E$3:$E$53,Calculations!$A$3:$A$53,$B1170)</f>
        <v>0.10916754570715784</v>
      </c>
      <c r="I1170" s="107">
        <f>I444/SUMIFS(I$3:I$722,$B$3:$B$722,$B1170)*SUMIFS(Calculations!$E$3:$E$53,Calculations!$A$3:$A$53,$B1170)</f>
        <v>0.115292972290928</v>
      </c>
      <c r="J1170" s="107">
        <f>J444/SUMIFS(J$3:J$722,$B$3:$B$722,$B1170)*SUMIFS(Calculations!$E$3:$E$53,Calculations!$A$3:$A$53,$B1170)</f>
        <v>0.12145754251173614</v>
      </c>
      <c r="K1170" s="107">
        <f>K444/SUMIFS(K$3:K$722,$B$3:$B$722,$B1170)*SUMIFS(Calculations!$E$3:$E$53,Calculations!$A$3:$A$53,$B1170)</f>
        <v>0.12332971682274714</v>
      </c>
      <c r="L1170" s="107">
        <f>L444/SUMIFS(L$3:L$722,$B$3:$B$722,$B1170)*SUMIFS(Calculations!$E$3:$E$53,Calculations!$A$3:$A$53,$B1170)</f>
        <v>0.12528984086326264</v>
      </c>
      <c r="M1170" s="107">
        <f>M444/SUMIFS(M$3:M$722,$B$3:$B$722,$B1170)*SUMIFS(Calculations!$E$3:$E$53,Calculations!$A$3:$A$53,$B1170)</f>
        <v>0.14033003723054421</v>
      </c>
      <c r="N1170" s="107">
        <f>N444/SUMIFS(N$3:N$722,$B$3:$B$722,$B1170)*SUMIFS(Calculations!$E$3:$E$53,Calculations!$A$3:$A$53,$B1170)</f>
        <v>0.1541728241393284</v>
      </c>
      <c r="O1170" s="107">
        <f>O444/SUMIFS(O$3:O$722,$B$3:$B$722,$B1170)*SUMIFS(Calculations!$E$3:$E$53,Calculations!$A$3:$A$53,$B1170)</f>
        <v>0.17514872567589257</v>
      </c>
      <c r="P1170" s="107">
        <f>P444/SUMIFS(P$3:P$722,$B$3:$B$722,$B1170)*SUMIFS(Calculations!$E$3:$E$53,Calculations!$A$3:$A$53,$B1170)</f>
        <v>0.19415019714546281</v>
      </c>
      <c r="Q1170" s="107">
        <f>Q444/SUMIFS(Q$3:Q$722,$B$3:$B$722,$B1170)*SUMIFS(Calculations!$E$3:$E$53,Calculations!$A$3:$A$53,$B1170)</f>
        <v>0.19406068108927055</v>
      </c>
      <c r="R1170" s="107">
        <f>R444/SUMIFS(R$3:R$722,$B$3:$B$722,$B1170)*SUMIFS(Calculations!$E$3:$E$53,Calculations!$A$3:$A$53,$B1170)</f>
        <v>0.19397160324437665</v>
      </c>
    </row>
    <row r="1171" spans="2:18" ht="15.75" customHeight="1">
      <c r="B1171" s="107" t="s">
        <v>565</v>
      </c>
      <c r="C1171" s="107" t="s">
        <v>448</v>
      </c>
      <c r="D1171" s="107" t="s">
        <v>644</v>
      </c>
      <c r="E1171" s="107" t="str">
        <f t="shared" si="306"/>
        <v>natural gas nonpeaker</v>
      </c>
      <c r="F1171" s="107">
        <f>F445/SUMIFS(F$3:F$722,$B$3:$B$722,$B1171)*SUMIFS(Calculations!$E$3:$E$53,Calculations!$A$3:$A$53,$B1171)</f>
        <v>0.13122676783068826</v>
      </c>
      <c r="G1171" s="107">
        <f>G445/SUMIFS(G$3:G$722,$B$3:$B$722,$B1171)*SUMIFS(Calculations!$E$3:$E$53,Calculations!$A$3:$A$53,$B1171)</f>
        <v>0.1295150848519955</v>
      </c>
      <c r="H1171" s="107">
        <f>H445/SUMIFS(H$3:H$722,$B$3:$B$722,$B1171)*SUMIFS(Calculations!$E$3:$E$53,Calculations!$A$3:$A$53,$B1171)</f>
        <v>0.12785159450821854</v>
      </c>
      <c r="I1171" s="107">
        <f>I445/SUMIFS(I$3:I$722,$B$3:$B$722,$B1171)*SUMIFS(Calculations!$E$3:$E$53,Calculations!$A$3:$A$53,$B1171)</f>
        <v>0.1193952185392167</v>
      </c>
      <c r="J1171" s="107">
        <f>J445/SUMIFS(J$3:J$722,$B$3:$B$722,$B1171)*SUMIFS(Calculations!$E$3:$E$53,Calculations!$A$3:$A$53,$B1171)</f>
        <v>0.11088480334420159</v>
      </c>
      <c r="K1171" s="107">
        <f>K445/SUMIFS(K$3:K$722,$B$3:$B$722,$B1171)*SUMIFS(Calculations!$E$3:$E$53,Calculations!$A$3:$A$53,$B1171)</f>
        <v>8.3946565247488711E-2</v>
      </c>
      <c r="L1171" s="107">
        <f>L445/SUMIFS(L$3:L$722,$B$3:$B$722,$B1171)*SUMIFS(Calculations!$E$3:$E$53,Calculations!$A$3:$A$53,$B1171)</f>
        <v>5.5742840951119518E-2</v>
      </c>
      <c r="M1171" s="107">
        <f>M445/SUMIFS(M$3:M$722,$B$3:$B$722,$B1171)*SUMIFS(Calculations!$E$3:$E$53,Calculations!$A$3:$A$53,$B1171)</f>
        <v>4.4492245941266939E-2</v>
      </c>
      <c r="N1171" s="107">
        <f>N445/SUMIFS(N$3:N$722,$B$3:$B$722,$B1171)*SUMIFS(Calculations!$E$3:$E$53,Calculations!$A$3:$A$53,$B1171)</f>
        <v>3.4137355252657618E-2</v>
      </c>
      <c r="O1171" s="107">
        <f>O445/SUMIFS(O$3:O$722,$B$3:$B$722,$B1171)*SUMIFS(Calculations!$E$3:$E$53,Calculations!$A$3:$A$53,$B1171)</f>
        <v>3.0885194529138793E-2</v>
      </c>
      <c r="P1171" s="107">
        <f>P445/SUMIFS(P$3:P$722,$B$3:$B$722,$B1171)*SUMIFS(Calculations!$E$3:$E$53,Calculations!$A$3:$A$53,$B1171)</f>
        <v>2.7939154803757745E-2</v>
      </c>
      <c r="Q1171" s="107">
        <f>Q445/SUMIFS(Q$3:Q$722,$B$3:$B$722,$B1171)*SUMIFS(Calculations!$E$3:$E$53,Calculations!$A$3:$A$53,$B1171)</f>
        <v>2.7542474819521594E-2</v>
      </c>
      <c r="R1171" s="107">
        <f>R445/SUMIFS(R$3:R$722,$B$3:$B$722,$B1171)*SUMIFS(Calculations!$E$3:$E$53,Calculations!$A$3:$A$53,$B1171)</f>
        <v>2.7147736717650629E-2</v>
      </c>
    </row>
    <row r="1172" spans="2:18" ht="15.75" customHeight="1">
      <c r="B1172" s="107" t="s">
        <v>565</v>
      </c>
      <c r="C1172" s="107" t="s">
        <v>448</v>
      </c>
      <c r="D1172" s="107" t="s">
        <v>645</v>
      </c>
      <c r="E1172" s="107" t="str">
        <f t="shared" si="306"/>
        <v>natural gas peaker</v>
      </c>
      <c r="F1172" s="107">
        <f>F446/SUMIFS(F$3:F$722,$B$3:$B$722,$B1172)*SUMIFS(Calculations!$E$3:$E$53,Calculations!$A$3:$A$53,$B1172)</f>
        <v>2.9378955708936447E-4</v>
      </c>
      <c r="G1172" s="107">
        <f>G446/SUMIFS(G$3:G$722,$B$3:$B$722,$B1172)*SUMIFS(Calculations!$E$3:$E$53,Calculations!$A$3:$A$53,$B1172)</f>
        <v>2.9137644191979718E-4</v>
      </c>
      <c r="H1172" s="107">
        <f>H446/SUMIFS(H$3:H$722,$B$3:$B$722,$B1172)*SUMIFS(Calculations!$E$3:$E$53,Calculations!$A$3:$A$53,$B1172)</f>
        <v>2.8903126829070463E-4</v>
      </c>
      <c r="I1172" s="107">
        <f>I446/SUMIFS(I$3:I$722,$B$3:$B$722,$B1172)*SUMIFS(Calculations!$E$3:$E$53,Calculations!$A$3:$A$53,$B1172)</f>
        <v>2.8566445809873991E-4</v>
      </c>
      <c r="J1172" s="107">
        <f>J446/SUMIFS(J$3:J$722,$B$3:$B$722,$B1172)*SUMIFS(Calculations!$E$3:$E$53,Calculations!$A$3:$A$53,$B1172)</f>
        <v>2.8227613280177335E-4</v>
      </c>
      <c r="K1172" s="107">
        <f>K446/SUMIFS(K$3:K$722,$B$3:$B$722,$B1172)*SUMIFS(Calculations!$E$3:$E$53,Calculations!$A$3:$A$53,$B1172)</f>
        <v>2.4275639116099406E-4</v>
      </c>
      <c r="L1172" s="107">
        <f>L446/SUMIFS(L$3:L$722,$B$3:$B$722,$B1172)*SUMIFS(Calculations!$E$3:$E$53,Calculations!$A$3:$A$53,$B1172)</f>
        <v>2.0138011801726935E-4</v>
      </c>
      <c r="M1172" s="107">
        <f>M446/SUMIFS(M$3:M$722,$B$3:$B$722,$B1172)*SUMIFS(Calculations!$E$3:$E$53,Calculations!$A$3:$A$53,$B1172)</f>
        <v>1.744296824910763E-4</v>
      </c>
      <c r="N1172" s="107">
        <f>N446/SUMIFS(N$3:N$722,$B$3:$B$722,$B1172)*SUMIFS(Calculations!$E$3:$E$53,Calculations!$A$3:$A$53,$B1172)</f>
        <v>1.496248776216671E-4</v>
      </c>
      <c r="O1172" s="107">
        <f>O446/SUMIFS(O$3:O$722,$B$3:$B$722,$B1172)*SUMIFS(Calculations!$E$3:$E$53,Calculations!$A$3:$A$53,$B1172)</f>
        <v>1.4223510098223689E-4</v>
      </c>
      <c r="P1172" s="107">
        <f>P446/SUMIFS(P$3:P$722,$B$3:$B$722,$B1172)*SUMIFS(Calculations!$E$3:$E$53,Calculations!$A$3:$A$53,$B1172)</f>
        <v>1.3554091290474894E-4</v>
      </c>
      <c r="Q1172" s="107">
        <f>Q446/SUMIFS(Q$3:Q$722,$B$3:$B$722,$B1172)*SUMIFS(Calculations!$E$3:$E$53,Calculations!$A$3:$A$53,$B1172)</f>
        <v>1.3520833962502181E-4</v>
      </c>
      <c r="R1172" s="107">
        <f>R446/SUMIFS(R$3:R$722,$B$3:$B$722,$B1172)*SUMIFS(Calculations!$E$3:$E$53,Calculations!$A$3:$A$53,$B1172)</f>
        <v>1.3487739440371126E-4</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2.3454737237307651E-4</v>
      </c>
      <c r="G1175" s="107">
        <f>G449/SUMIFS(G$3:G$722,$B$3:$B$722,$B1175)*SUMIFS(Calculations!$E$3:$E$53,Calculations!$A$3:$A$53,$B1175)</f>
        <v>2.3119837224558969E-4</v>
      </c>
      <c r="H1175" s="107">
        <f>H449/SUMIFS(H$3:H$722,$B$3:$B$722,$B1175)*SUMIFS(Calculations!$E$3:$E$53,Calculations!$A$3:$A$53,$B1175)</f>
        <v>2.2794366360927624E-4</v>
      </c>
      <c r="I1175" s="107">
        <f>I449/SUMIFS(I$3:I$722,$B$3:$B$722,$B1175)*SUMIFS(Calculations!$E$3:$E$53,Calculations!$A$3:$A$53,$B1175)</f>
        <v>2.2866966412622629E-4</v>
      </c>
      <c r="J1175" s="107">
        <f>J449/SUMIFS(J$3:J$722,$B$3:$B$722,$B1175)*SUMIFS(Calculations!$E$3:$E$53,Calculations!$A$3:$A$53,$B1175)</f>
        <v>2.2940030404262646E-4</v>
      </c>
      <c r="K1175" s="107">
        <f>K449/SUMIFS(K$3:K$722,$B$3:$B$722,$B1175)*SUMIFS(Calculations!$E$3:$E$53,Calculations!$A$3:$A$53,$B1175)</f>
        <v>2.3466495017352524E-4</v>
      </c>
      <c r="L1175" s="107">
        <f>L449/SUMIFS(L$3:L$722,$B$3:$B$722,$B1175)*SUMIFS(Calculations!$E$3:$E$53,Calculations!$A$3:$A$53,$B1175)</f>
        <v>2.4017691526421656E-4</v>
      </c>
      <c r="M1175" s="107">
        <f>M449/SUMIFS(M$3:M$722,$B$3:$B$722,$B1175)*SUMIFS(Calculations!$E$3:$E$53,Calculations!$A$3:$A$53,$B1175)</f>
        <v>2.3021983751704282E-4</v>
      </c>
      <c r="N1175" s="107">
        <f>N449/SUMIFS(N$3:N$722,$B$3:$B$722,$B1175)*SUMIFS(Calculations!$E$3:$E$53,Calculations!$A$3:$A$53,$B1175)</f>
        <v>2.2105548207098193E-4</v>
      </c>
      <c r="O1175" s="107">
        <f>O449/SUMIFS(O$3:O$722,$B$3:$B$722,$B1175)*SUMIFS(Calculations!$E$3:$E$53,Calculations!$A$3:$A$53,$B1175)</f>
        <v>2.1013784147944455E-4</v>
      </c>
      <c r="P1175" s="107">
        <f>P449/SUMIFS(P$3:P$722,$B$3:$B$722,$B1175)*SUMIFS(Calculations!$E$3:$E$53,Calculations!$A$3:$A$53,$B1175)</f>
        <v>2.0024786197827749E-4</v>
      </c>
      <c r="Q1175" s="107">
        <f>Q449/SUMIFS(Q$3:Q$722,$B$3:$B$722,$B1175)*SUMIFS(Calculations!$E$3:$E$53,Calculations!$A$3:$A$53,$B1175)</f>
        <v>1.9975651890857818E-4</v>
      </c>
      <c r="R1175" s="107">
        <f>R449/SUMIFS(R$3:R$722,$B$3:$B$722,$B1175)*SUMIFS(Calculations!$E$3:$E$53,Calculations!$A$3:$A$53,$B1175)</f>
        <v>1.9926758112898734E-4</v>
      </c>
    </row>
    <row r="1176" spans="2:18" ht="15.75" customHeight="1">
      <c r="B1176" s="107" t="s">
        <v>565</v>
      </c>
      <c r="C1176" s="107" t="s">
        <v>448</v>
      </c>
      <c r="D1176" s="107" t="s">
        <v>649</v>
      </c>
      <c r="E1176" s="107" t="str">
        <f t="shared" si="306"/>
        <v>solar PV</v>
      </c>
      <c r="F1176" s="107">
        <f>F450/SUMIFS(F$3:F$722,$B$3:$B$722,$B1176)*SUMIFS(Calculations!$E$3:$E$53,Calculations!$A$3:$A$53,$B1176)</f>
        <v>4.2009897700715712E-3</v>
      </c>
      <c r="G1176" s="107">
        <f>G450/SUMIFS(G$3:G$722,$B$3:$B$722,$B1176)*SUMIFS(Calculations!$E$3:$E$53,Calculations!$A$3:$A$53,$B1176)</f>
        <v>5.3324568373591457E-3</v>
      </c>
      <c r="H1176" s="107">
        <f>H450/SUMIFS(H$3:H$722,$B$3:$B$722,$B1176)*SUMIFS(Calculations!$E$3:$E$53,Calculations!$A$3:$A$53,$B1176)</f>
        <v>6.4320673167318765E-3</v>
      </c>
      <c r="I1176" s="107">
        <f>I450/SUMIFS(I$3:I$722,$B$3:$B$722,$B1176)*SUMIFS(Calculations!$E$3:$E$53,Calculations!$A$3:$A$53,$B1176)</f>
        <v>7.7069625579026454E-3</v>
      </c>
      <c r="J1176" s="107">
        <f>J450/SUMIFS(J$3:J$722,$B$3:$B$722,$B1176)*SUMIFS(Calculations!$E$3:$E$53,Calculations!$A$3:$A$53,$B1176)</f>
        <v>8.9900048294719349E-3</v>
      </c>
      <c r="K1176" s="107">
        <f>K450/SUMIFS(K$3:K$722,$B$3:$B$722,$B1176)*SUMIFS(Calculations!$E$3:$E$53,Calculations!$A$3:$A$53,$B1176)</f>
        <v>1.0587247861806717E-2</v>
      </c>
      <c r="L1176" s="107">
        <f>L450/SUMIFS(L$3:L$722,$B$3:$B$722,$B1176)*SUMIFS(Calculations!$E$3:$E$53,Calculations!$A$3:$A$53,$B1176)</f>
        <v>1.2259525089312691E-2</v>
      </c>
      <c r="M1176" s="107">
        <f>M450/SUMIFS(M$3:M$722,$B$3:$B$722,$B1176)*SUMIFS(Calculations!$E$3:$E$53,Calculations!$A$3:$A$53,$B1176)</f>
        <v>1.3461889433222783E-2</v>
      </c>
      <c r="N1176" s="107">
        <f>N450/SUMIFS(N$3:N$722,$B$3:$B$722,$B1176)*SUMIFS(Calculations!$E$3:$E$53,Calculations!$A$3:$A$53,$B1176)</f>
        <v>1.4568528801022197E-2</v>
      </c>
      <c r="O1176" s="107">
        <f>O450/SUMIFS(O$3:O$722,$B$3:$B$722,$B1176)*SUMIFS(Calculations!$E$3:$E$53,Calculations!$A$3:$A$53,$B1176)</f>
        <v>1.564631357332039E-2</v>
      </c>
      <c r="P1176" s="107">
        <f>P450/SUMIFS(P$3:P$722,$B$3:$B$722,$B1176)*SUMIFS(Calculations!$E$3:$E$53,Calculations!$A$3:$A$53,$B1176)</f>
        <v>1.6622648085830489E-2</v>
      </c>
      <c r="Q1176" s="107">
        <f>Q450/SUMIFS(Q$3:Q$722,$B$3:$B$722,$B1176)*SUMIFS(Calculations!$E$3:$E$53,Calculations!$A$3:$A$53,$B1176)</f>
        <v>1.7022193839051913E-2</v>
      </c>
      <c r="R1176" s="107">
        <f>R450/SUMIFS(R$3:R$722,$B$3:$B$722,$B1176)*SUMIFS(Calculations!$E$3:$E$53,Calculations!$A$3:$A$53,$B1176)</f>
        <v>1.741978368100203E-2</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2.6241051789713404E-2</v>
      </c>
      <c r="G1178" s="107">
        <f>G452/SUMIFS(G$3:G$722,$B$3:$B$722,$B1178)*SUMIFS(Calculations!$E$3:$E$53,Calculations!$A$3:$A$53,$B1178)</f>
        <v>2.5910053449916967E-2</v>
      </c>
      <c r="H1178" s="107">
        <f>H452/SUMIFS(H$3:H$722,$B$3:$B$722,$B1178)*SUMIFS(Calculations!$E$3:$E$53,Calculations!$A$3:$A$53,$B1178)</f>
        <v>2.5588374407178524E-2</v>
      </c>
      <c r="I1178" s="107">
        <f>I452/SUMIFS(I$3:I$722,$B$3:$B$722,$B1178)*SUMIFS(Calculations!$E$3:$E$53,Calculations!$A$3:$A$53,$B1178)</f>
        <v>2.5670110770671214E-2</v>
      </c>
      <c r="J1178" s="107">
        <f>J452/SUMIFS(J$3:J$722,$B$3:$B$722,$B1178)*SUMIFS(Calculations!$E$3:$E$53,Calculations!$A$3:$A$53,$B1178)</f>
        <v>2.5752369458364763E-2</v>
      </c>
      <c r="K1178" s="107">
        <f>K452/SUMIFS(K$3:K$722,$B$3:$B$722,$B1178)*SUMIFS(Calculations!$E$3:$E$53,Calculations!$A$3:$A$53,$B1178)</f>
        <v>4.2170958255111073E-2</v>
      </c>
      <c r="L1178" s="107">
        <f>L452/SUMIFS(L$3:L$722,$B$3:$B$722,$B1178)*SUMIFS(Calculations!$E$3:$E$53,Calculations!$A$3:$A$53,$B1178)</f>
        <v>5.9360848332420668E-2</v>
      </c>
      <c r="M1178" s="107">
        <f>M452/SUMIFS(M$3:M$722,$B$3:$B$722,$B1178)*SUMIFS(Calculations!$E$3:$E$53,Calculations!$A$3:$A$53,$B1178)</f>
        <v>6.78047511804825E-2</v>
      </c>
      <c r="N1178" s="107">
        <f>N452/SUMIFS(N$3:N$722,$B$3:$B$722,$B1178)*SUMIFS(Calculations!$E$3:$E$53,Calculations!$A$3:$A$53,$B1178)</f>
        <v>7.5576401559893217E-2</v>
      </c>
      <c r="O1178" s="107">
        <f>O452/SUMIFS(O$3:O$722,$B$3:$B$722,$B1178)*SUMIFS(Calculations!$E$3:$E$53,Calculations!$A$3:$A$53,$B1178)</f>
        <v>7.1484746981707981E-2</v>
      </c>
      <c r="P1178" s="107">
        <f>P452/SUMIFS(P$3:P$722,$B$3:$B$722,$B1178)*SUMIFS(Calculations!$E$3:$E$53,Calculations!$A$3:$A$53,$B1178)</f>
        <v>6.7778233695726123E-2</v>
      </c>
      <c r="Q1178" s="107">
        <f>Q452/SUMIFS(Q$3:Q$722,$B$3:$B$722,$B1178)*SUMIFS(Calculations!$E$3:$E$53,Calculations!$A$3:$A$53,$B1178)</f>
        <v>6.8526894525864968E-2</v>
      </c>
      <c r="R1178" s="107">
        <f>R452/SUMIFS(R$3:R$722,$B$3:$B$722,$B1178)*SUMIFS(Calculations!$E$3:$E$53,Calculations!$A$3:$A$53,$B1178)</f>
        <v>6.9271890408637321E-2</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7.076152634761837E-2</v>
      </c>
      <c r="G1225" s="107">
        <f>G499/SUMIFS(G$3:G$722,$B$3:$B$722,$B1225)*SUMIFS(Calculations!$E$3:$E$53,Calculations!$A$3:$A$53,$B1225)</f>
        <v>6.7452266445907169E-2</v>
      </c>
      <c r="H1225" s="107">
        <f>H499/SUMIFS(H$3:H$722,$B$3:$B$722,$B1225)*SUMIFS(Calculations!$E$3:$E$53,Calculations!$A$3:$A$53,$B1225)</f>
        <v>6.4121545177424424E-2</v>
      </c>
      <c r="I1225" s="107">
        <f>I499/SUMIFS(I$3:I$722,$B$3:$B$722,$B1225)*SUMIFS(Calculations!$E$3:$E$53,Calculations!$A$3:$A$53,$B1225)</f>
        <v>5.5352261473589237E-2</v>
      </c>
      <c r="J1225" s="107">
        <f>J499/SUMIFS(J$3:J$722,$B$3:$B$722,$B1225)*SUMIFS(Calculations!$E$3:$E$53,Calculations!$A$3:$A$53,$B1225)</f>
        <v>4.582800133651365E-2</v>
      </c>
      <c r="K1225" s="107">
        <f>K499/SUMIFS(K$3:K$722,$B$3:$B$722,$B1225)*SUMIFS(Calculations!$E$3:$E$53,Calculations!$A$3:$A$53,$B1225)</f>
        <v>5.050738460028309E-2</v>
      </c>
      <c r="L1225" s="107">
        <f>L499/SUMIFS(L$3:L$722,$B$3:$B$722,$B1225)*SUMIFS(Calculations!$E$3:$E$53,Calculations!$A$3:$A$53,$B1225)</f>
        <v>5.5520334094357318E-2</v>
      </c>
      <c r="M1225" s="107">
        <f>M499/SUMIFS(M$3:M$722,$B$3:$B$722,$B1225)*SUMIFS(Calculations!$E$3:$E$53,Calculations!$A$3:$A$53,$B1225)</f>
        <v>4.7528972321884584E-2</v>
      </c>
      <c r="N1225" s="107">
        <f>N499/SUMIFS(N$3:N$722,$B$3:$B$722,$B1225)*SUMIFS(Calculations!$E$3:$E$53,Calculations!$A$3:$A$53,$B1225)</f>
        <v>3.8769036974022862E-2</v>
      </c>
      <c r="O1225" s="107">
        <f>O499/SUMIFS(O$3:O$722,$B$3:$B$722,$B1225)*SUMIFS(Calculations!$E$3:$E$53,Calculations!$A$3:$A$53,$B1225)</f>
        <v>3.9367950180554702E-2</v>
      </c>
      <c r="P1225" s="107">
        <f>P499/SUMIFS(P$3:P$722,$B$3:$B$722,$B1225)*SUMIFS(Calculations!$E$3:$E$53,Calculations!$A$3:$A$53,$B1225)</f>
        <v>3.9947819296656736E-2</v>
      </c>
      <c r="Q1225" s="107">
        <f>Q499/SUMIFS(Q$3:Q$722,$B$3:$B$722,$B1225)*SUMIFS(Calculations!$E$3:$E$53,Calculations!$A$3:$A$53,$B1225)</f>
        <v>4.2752694013542286E-2</v>
      </c>
      <c r="R1225" s="107">
        <f>R499/SUMIFS(R$3:R$722,$B$3:$B$722,$B1225)*SUMIFS(Calculations!$E$3:$E$53,Calculations!$A$3:$A$53,$B1225)</f>
        <v>4.5540777572860673E-2</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1.0326249393273059E-2</v>
      </c>
      <c r="G1228" s="107">
        <f>G502/SUMIFS(G$3:G$722,$B$3:$B$722,$B1228)*SUMIFS(Calculations!$E$3:$E$53,Calculations!$A$3:$A$53,$B1228)</f>
        <v>1.0371839520705698E-2</v>
      </c>
      <c r="H1228" s="107">
        <f>H502/SUMIFS(H$3:H$722,$B$3:$B$722,$B1228)*SUMIFS(Calculations!$E$3:$E$53,Calculations!$A$3:$A$53,$B1228)</f>
        <v>1.041772531136065E-2</v>
      </c>
      <c r="I1228" s="107">
        <f>I502/SUMIFS(I$3:I$722,$B$3:$B$722,$B1228)*SUMIFS(Calculations!$E$3:$E$53,Calculations!$A$3:$A$53,$B1228)</f>
        <v>1.0850286411251877E-2</v>
      </c>
      <c r="J1228" s="107">
        <f>J502/SUMIFS(J$3:J$722,$B$3:$B$722,$B1228)*SUMIFS(Calculations!$E$3:$E$53,Calculations!$A$3:$A$53,$B1228)</f>
        <v>1.1320088116805297E-2</v>
      </c>
      <c r="K1228" s="107">
        <f>K502/SUMIFS(K$3:K$722,$B$3:$B$722,$B1228)*SUMIFS(Calculations!$E$3:$E$53,Calculations!$A$3:$A$53,$B1228)</f>
        <v>1.1709793683147413E-2</v>
      </c>
      <c r="L1228" s="107">
        <f>L502/SUMIFS(L$3:L$722,$B$3:$B$722,$B1228)*SUMIFS(Calculations!$E$3:$E$53,Calculations!$A$3:$A$53,$B1228)</f>
        <v>1.2127279110502414E-2</v>
      </c>
      <c r="M1228" s="107">
        <f>M502/SUMIFS(M$3:M$722,$B$3:$B$722,$B1228)*SUMIFS(Calculations!$E$3:$E$53,Calculations!$A$3:$A$53,$B1228)</f>
        <v>1.2685196693580439E-2</v>
      </c>
      <c r="N1228" s="107">
        <f>N502/SUMIFS(N$3:N$722,$B$3:$B$722,$B1228)*SUMIFS(Calculations!$E$3:$E$53,Calculations!$A$3:$A$53,$B1228)</f>
        <v>1.3296772304389826E-2</v>
      </c>
      <c r="O1228" s="107">
        <f>O502/SUMIFS(O$3:O$722,$B$3:$B$722,$B1228)*SUMIFS(Calculations!$E$3:$E$53,Calculations!$A$3:$A$53,$B1228)</f>
        <v>1.3081953224287273E-2</v>
      </c>
      <c r="P1228" s="107">
        <f>P502/SUMIFS(P$3:P$722,$B$3:$B$722,$B1228)*SUMIFS(Calculations!$E$3:$E$53,Calculations!$A$3:$A$53,$B1228)</f>
        <v>1.2873964906877724E-2</v>
      </c>
      <c r="Q1228" s="107">
        <f>Q502/SUMIFS(Q$3:Q$722,$B$3:$B$722,$B1228)*SUMIFS(Calculations!$E$3:$E$53,Calculations!$A$3:$A$53,$B1228)</f>
        <v>1.2835314739544057E-2</v>
      </c>
      <c r="R1228" s="107">
        <f>R502/SUMIFS(R$3:R$722,$B$3:$B$722,$B1228)*SUMIFS(Calculations!$E$3:$E$53,Calculations!$A$3:$A$53,$B1228)</f>
        <v>1.2796895948337741E-2</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0.14067724186677624</v>
      </c>
      <c r="G1230" s="107">
        <f>G504/SUMIFS(G$3:G$722,$B$3:$B$722,$B1230)*SUMIFS(Calculations!$E$3:$E$53,Calculations!$A$3:$A$53,$B1230)</f>
        <v>0.14576252667991091</v>
      </c>
      <c r="H1230" s="107">
        <f>H504/SUMIFS(H$3:H$722,$B$3:$B$722,$B1230)*SUMIFS(Calculations!$E$3:$E$53,Calculations!$A$3:$A$53,$B1230)</f>
        <v>0.15088079081946734</v>
      </c>
      <c r="I1230" s="107">
        <f>I504/SUMIFS(I$3:I$722,$B$3:$B$722,$B1230)*SUMIFS(Calculations!$E$3:$E$53,Calculations!$A$3:$A$53,$B1230)</f>
        <v>0.15688067039873296</v>
      </c>
      <c r="J1230" s="107">
        <f>J504/SUMIFS(J$3:J$722,$B$3:$B$722,$B1230)*SUMIFS(Calculations!$E$3:$E$53,Calculations!$A$3:$A$53,$B1230)</f>
        <v>0.16339709931516333</v>
      </c>
      <c r="K1230" s="107">
        <f>K504/SUMIFS(K$3:K$722,$B$3:$B$722,$B1230)*SUMIFS(Calculations!$E$3:$E$53,Calculations!$A$3:$A$53,$B1230)</f>
        <v>0.16776291716887068</v>
      </c>
      <c r="L1230" s="107">
        <f>L504/SUMIFS(L$3:L$722,$B$3:$B$722,$B1230)*SUMIFS(Calculations!$E$3:$E$53,Calculations!$A$3:$A$53,$B1230)</f>
        <v>0.17243994898424125</v>
      </c>
      <c r="M1230" s="107">
        <f>M504/SUMIFS(M$3:M$722,$B$3:$B$722,$B1230)*SUMIFS(Calculations!$E$3:$E$53,Calculations!$A$3:$A$53,$B1230)</f>
        <v>0.18008937464583027</v>
      </c>
      <c r="N1230" s="107">
        <f>N504/SUMIFS(N$3:N$722,$B$3:$B$722,$B1230)*SUMIFS(Calculations!$E$3:$E$53,Calculations!$A$3:$A$53,$B1230)</f>
        <v>0.18847448799091918</v>
      </c>
      <c r="O1230" s="107">
        <f>O504/SUMIFS(O$3:O$722,$B$3:$B$722,$B1230)*SUMIFS(Calculations!$E$3:$E$53,Calculations!$A$3:$A$53,$B1230)</f>
        <v>0.18450510341137713</v>
      </c>
      <c r="P1230" s="107">
        <f>P504/SUMIFS(P$3:P$722,$B$3:$B$722,$B1230)*SUMIFS(Calculations!$E$3:$E$53,Calculations!$A$3:$A$53,$B1230)</f>
        <v>0.18066193631720534</v>
      </c>
      <c r="Q1230" s="107">
        <f>Q504/SUMIFS(Q$3:Q$722,$B$3:$B$722,$B1230)*SUMIFS(Calculations!$E$3:$E$53,Calculations!$A$3:$A$53,$B1230)</f>
        <v>0.18000549486203576</v>
      </c>
      <c r="R1230" s="107">
        <f>R504/SUMIFS(R$3:R$722,$B$3:$B$722,$B1230)*SUMIFS(Calculations!$E$3:$E$53,Calculations!$A$3:$A$53,$B1230)</f>
        <v>0.1793529831409969</v>
      </c>
    </row>
    <row r="1231" spans="2:18" ht="15.75" customHeight="1">
      <c r="B1231" s="107" t="s">
        <v>570</v>
      </c>
      <c r="C1231" s="107" t="s">
        <v>448</v>
      </c>
      <c r="D1231" s="107" t="s">
        <v>644</v>
      </c>
      <c r="E1231" s="107" t="str">
        <f t="shared" si="307"/>
        <v>natural gas nonpeaker</v>
      </c>
      <c r="F1231" s="107">
        <f>F505/SUMIFS(F$3:F$722,$B$3:$B$722,$B1231)*SUMIFS(Calculations!$E$3:$E$53,Calculations!$A$3:$A$53,$B1231)</f>
        <v>0.1691479498471225</v>
      </c>
      <c r="G1231" s="107">
        <f>G505/SUMIFS(G$3:G$722,$B$3:$B$722,$B1231)*SUMIFS(Calculations!$E$3:$E$53,Calculations!$A$3:$A$53,$B1231)</f>
        <v>0.16777089683160951</v>
      </c>
      <c r="H1231" s="107">
        <f>H505/SUMIFS(H$3:H$722,$B$3:$B$722,$B1231)*SUMIFS(Calculations!$E$3:$E$53,Calculations!$A$3:$A$53,$B1231)</f>
        <v>0.16638491328760757</v>
      </c>
      <c r="I1231" s="107">
        <f>I505/SUMIFS(I$3:I$722,$B$3:$B$722,$B1231)*SUMIFS(Calculations!$E$3:$E$53,Calculations!$A$3:$A$53,$B1231)</f>
        <v>0.16858126665068851</v>
      </c>
      <c r="J1231" s="107">
        <f>J505/SUMIFS(J$3:J$722,$B$3:$B$722,$B1231)*SUMIFS(Calculations!$E$3:$E$53,Calculations!$A$3:$A$53,$B1231)</f>
        <v>0.17096671128783431</v>
      </c>
      <c r="K1231" s="107">
        <f>K505/SUMIFS(K$3:K$722,$B$3:$B$722,$B1231)*SUMIFS(Calculations!$E$3:$E$53,Calculations!$A$3:$A$53,$B1231)</f>
        <v>0.1562984392512623</v>
      </c>
      <c r="L1231" s="107">
        <f>L505/SUMIFS(L$3:L$722,$B$3:$B$722,$B1231)*SUMIFS(Calculations!$E$3:$E$53,Calculations!$A$3:$A$53,$B1231)</f>
        <v>0.14058455074505677</v>
      </c>
      <c r="M1231" s="107">
        <f>M505/SUMIFS(M$3:M$722,$B$3:$B$722,$B1231)*SUMIFS(Calculations!$E$3:$E$53,Calculations!$A$3:$A$53,$B1231)</f>
        <v>0.13884822258250115</v>
      </c>
      <c r="N1231" s="107">
        <f>N505/SUMIFS(N$3:N$722,$B$3:$B$722,$B1231)*SUMIFS(Calculations!$E$3:$E$53,Calculations!$A$3:$A$53,$B1231)</f>
        <v>0.13694490211225896</v>
      </c>
      <c r="O1231" s="107">
        <f>O505/SUMIFS(O$3:O$722,$B$3:$B$722,$B1231)*SUMIFS(Calculations!$E$3:$E$53,Calculations!$A$3:$A$53,$B1231)</f>
        <v>0.13282704799741429</v>
      </c>
      <c r="P1231" s="107">
        <f>P505/SUMIFS(P$3:P$722,$B$3:$B$722,$B1231)*SUMIFS(Calculations!$E$3:$E$53,Calculations!$A$3:$A$53,$B1231)</f>
        <v>0.1288401323646145</v>
      </c>
      <c r="Q1231" s="107">
        <f>Q505/SUMIFS(Q$3:Q$722,$B$3:$B$722,$B1231)*SUMIFS(Calculations!$E$3:$E$53,Calculations!$A$3:$A$53,$B1231)</f>
        <v>0.12222400808512454</v>
      </c>
      <c r="R1231" s="107">
        <f>R505/SUMIFS(R$3:R$722,$B$3:$B$722,$B1231)*SUMIFS(Calculations!$E$3:$E$53,Calculations!$A$3:$A$53,$B1231)</f>
        <v>0.11564749070308071</v>
      </c>
    </row>
    <row r="1232" spans="2:18" ht="15.75" customHeight="1">
      <c r="B1232" s="107" t="s">
        <v>570</v>
      </c>
      <c r="C1232" s="107" t="s">
        <v>448</v>
      </c>
      <c r="D1232" s="107" t="s">
        <v>645</v>
      </c>
      <c r="E1232" s="107" t="str">
        <f t="shared" si="307"/>
        <v>natural gas peaker</v>
      </c>
      <c r="F1232" s="107">
        <f>F506/SUMIFS(F$3:F$722,$B$3:$B$722,$B1232)*SUMIFS(Calculations!$E$3:$E$53,Calculations!$A$3:$A$53,$B1232)</f>
        <v>7.4653747889055668E-4</v>
      </c>
      <c r="G1232" s="107">
        <f>G506/SUMIFS(G$3:G$722,$B$3:$B$722,$B1232)*SUMIFS(Calculations!$E$3:$E$53,Calculations!$A$3:$A$53,$B1232)</f>
        <v>7.4895039456494567E-4</v>
      </c>
      <c r="H1232" s="107">
        <f>H506/SUMIFS(H$3:H$722,$B$3:$B$722,$B1232)*SUMIFS(Calculations!$E$3:$E$53,Calculations!$A$3:$A$53,$B1232)</f>
        <v>7.5137895859268768E-4</v>
      </c>
      <c r="I1232" s="107">
        <f>I506/SUMIFS(I$3:I$722,$B$3:$B$722,$B1232)*SUMIFS(Calculations!$E$3:$E$53,Calculations!$A$3:$A$53,$B1232)</f>
        <v>7.6692833341989613E-4</v>
      </c>
      <c r="J1232" s="107">
        <f>J506/SUMIFS(J$3:J$722,$B$3:$B$722,$B1232)*SUMIFS(Calculations!$E$3:$E$53,Calculations!$A$3:$A$53,$B1232)</f>
        <v>7.8381640499163225E-4</v>
      </c>
      <c r="K1232" s="107">
        <f>K506/SUMIFS(K$3:K$722,$B$3:$B$722,$B1232)*SUMIFS(Calculations!$E$3:$E$53,Calculations!$A$3:$A$53,$B1232)</f>
        <v>5.8772912966199137E-4</v>
      </c>
      <c r="L1232" s="107">
        <f>L506/SUMIFS(L$3:L$722,$B$3:$B$722,$B1232)*SUMIFS(Calculations!$E$3:$E$53,Calculations!$A$3:$A$53,$B1232)</f>
        <v>3.7766392400360928E-4</v>
      </c>
      <c r="M1232" s="107">
        <f>M506/SUMIFS(M$3:M$722,$B$3:$B$722,$B1232)*SUMIFS(Calculations!$E$3:$E$53,Calculations!$A$3:$A$53,$B1232)</f>
        <v>3.7583786899603671E-4</v>
      </c>
      <c r="N1232" s="107">
        <f>N506/SUMIFS(N$3:N$722,$B$3:$B$722,$B1232)*SUMIFS(Calculations!$E$3:$E$53,Calculations!$A$3:$A$53,$B1232)</f>
        <v>3.7383619215253851E-4</v>
      </c>
      <c r="O1232" s="107">
        <f>O506/SUMIFS(O$3:O$722,$B$3:$B$722,$B1232)*SUMIFS(Calculations!$E$3:$E$53,Calculations!$A$3:$A$53,$B1232)</f>
        <v>3.6779659509327808E-4</v>
      </c>
      <c r="P1232" s="107">
        <f>P506/SUMIFS(P$3:P$722,$B$3:$B$722,$B1232)*SUMIFS(Calculations!$E$3:$E$53,Calculations!$A$3:$A$53,$B1232)</f>
        <v>3.6194904361140976E-4</v>
      </c>
      <c r="Q1232" s="107">
        <f>Q506/SUMIFS(Q$3:Q$722,$B$3:$B$722,$B1232)*SUMIFS(Calculations!$E$3:$E$53,Calculations!$A$3:$A$53,$B1232)</f>
        <v>3.6086240160150589E-4</v>
      </c>
      <c r="R1232" s="107">
        <f>R506/SUMIFS(R$3:R$722,$B$3:$B$722,$B1232)*SUMIFS(Calculations!$E$3:$E$53,Calculations!$A$3:$A$53,$B1232)</f>
        <v>3.597822646868555E-4</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1.1096558721439031E-3</v>
      </c>
      <c r="G1235" s="107">
        <f>G509/SUMIFS(G$3:G$722,$B$3:$B$722,$B1235)*SUMIFS(Calculations!$E$3:$E$53,Calculations!$A$3:$A$53,$B1235)</f>
        <v>6.0430769063973561E-4</v>
      </c>
      <c r="H1235" s="107">
        <f>H509/SUMIFS(H$3:H$722,$B$3:$B$722,$B1235)*SUMIFS(Calculations!$E$3:$E$53,Calculations!$A$3:$A$53,$B1235)</f>
        <v>9.5682201522162208E-5</v>
      </c>
      <c r="I1235" s="107">
        <f>I509/SUMIFS(I$3:I$722,$B$3:$B$722,$B1235)*SUMIFS(Calculations!$E$3:$E$53,Calculations!$A$3:$A$53,$B1235)</f>
        <v>9.9631015806480455E-5</v>
      </c>
      <c r="J1235" s="107">
        <f>J509/SUMIFS(J$3:J$722,$B$3:$B$722,$B1235)*SUMIFS(Calculations!$E$3:$E$53,Calculations!$A$3:$A$53,$B1235)</f>
        <v>1.0391979648082433E-4</v>
      </c>
      <c r="K1235" s="107">
        <f>K509/SUMIFS(K$3:K$722,$B$3:$B$722,$B1235)*SUMIFS(Calculations!$E$3:$E$53,Calculations!$A$3:$A$53,$B1235)</f>
        <v>1.0749624558056221E-4</v>
      </c>
      <c r="L1235" s="107">
        <f>L509/SUMIFS(L$3:L$722,$B$3:$B$722,$B1235)*SUMIFS(Calculations!$E$3:$E$53,Calculations!$A$3:$A$53,$B1235)</f>
        <v>1.1132763909857702E-4</v>
      </c>
      <c r="M1235" s="107">
        <f>M509/SUMIFS(M$3:M$722,$B$3:$B$722,$B1235)*SUMIFS(Calculations!$E$3:$E$53,Calculations!$A$3:$A$53,$B1235)</f>
        <v>1.1643551110436589E-4</v>
      </c>
      <c r="N1235" s="107">
        <f>N509/SUMIFS(N$3:N$722,$B$3:$B$722,$B1235)*SUMIFS(Calculations!$E$3:$E$53,Calculations!$A$3:$A$53,$B1235)</f>
        <v>1.2203463548514316E-4</v>
      </c>
      <c r="O1235" s="107">
        <f>O509/SUMIFS(O$3:O$722,$B$3:$B$722,$B1235)*SUMIFS(Calculations!$E$3:$E$53,Calculations!$A$3:$A$53,$B1235)</f>
        <v>1.2006307670866372E-4</v>
      </c>
      <c r="P1235" s="107">
        <f>P509/SUMIFS(P$3:P$722,$B$3:$B$722,$B1235)*SUMIFS(Calculations!$E$3:$E$53,Calculations!$A$3:$A$53,$B1235)</f>
        <v>1.1815420905874064E-4</v>
      </c>
      <c r="Q1235" s="107">
        <f>Q509/SUMIFS(Q$3:Q$722,$B$3:$B$722,$B1235)*SUMIFS(Calculations!$E$3:$E$53,Calculations!$A$3:$A$53,$B1235)</f>
        <v>1.1779948695220004E-4</v>
      </c>
      <c r="R1235" s="107">
        <f>R509/SUMIFS(R$3:R$722,$B$3:$B$722,$B1235)*SUMIFS(Calculations!$E$3:$E$53,Calculations!$A$3:$A$53,$B1235)</f>
        <v>1.1744688836110477E-4</v>
      </c>
    </row>
    <row r="1236" spans="2:18" ht="15.75" customHeight="1">
      <c r="B1236" s="107" t="s">
        <v>570</v>
      </c>
      <c r="C1236" s="107" t="s">
        <v>448</v>
      </c>
      <c r="D1236" s="107" t="s">
        <v>649</v>
      </c>
      <c r="E1236" s="107" t="str">
        <f t="shared" si="307"/>
        <v>solar PV</v>
      </c>
      <c r="F1236" s="107">
        <f>F510/SUMIFS(F$3:F$722,$B$3:$B$722,$B1236)*SUMIFS(Calculations!$E$3:$E$53,Calculations!$A$3:$A$53,$B1236)</f>
        <v>3.9925499457269632E-5</v>
      </c>
      <c r="G1236" s="107">
        <f>G510/SUMIFS(G$3:G$722,$B$3:$B$722,$B1236)*SUMIFS(Calculations!$E$3:$E$53,Calculations!$A$3:$A$53,$B1236)</f>
        <v>9.7174692389570024E-5</v>
      </c>
      <c r="H1236" s="107">
        <f>H510/SUMIFS(H$3:H$722,$B$3:$B$722,$B1236)*SUMIFS(Calculations!$E$3:$E$53,Calculations!$A$3:$A$53,$B1236)</f>
        <v>1.5479516045993456E-4</v>
      </c>
      <c r="I1236" s="107">
        <f>I510/SUMIFS(I$3:I$722,$B$3:$B$722,$B1236)*SUMIFS(Calculations!$E$3:$E$53,Calculations!$A$3:$A$53,$B1236)</f>
        <v>2.6134095621549241E-4</v>
      </c>
      <c r="J1236" s="107">
        <f>J510/SUMIFS(J$3:J$722,$B$3:$B$722,$B1236)*SUMIFS(Calculations!$E$3:$E$53,Calculations!$A$3:$A$53,$B1236)</f>
        <v>3.770596294343612E-4</v>
      </c>
      <c r="K1236" s="107">
        <f>K510/SUMIFS(K$3:K$722,$B$3:$B$722,$B1236)*SUMIFS(Calculations!$E$3:$E$53,Calculations!$A$3:$A$53,$B1236)</f>
        <v>5.9361165258750884E-4</v>
      </c>
      <c r="L1236" s="107">
        <f>L510/SUMIFS(L$3:L$722,$B$3:$B$722,$B1236)*SUMIFS(Calculations!$E$3:$E$53,Calculations!$A$3:$A$53,$B1236)</f>
        <v>8.2560041984908487E-4</v>
      </c>
      <c r="M1236" s="107">
        <f>M510/SUMIFS(M$3:M$722,$B$3:$B$722,$B1236)*SUMIFS(Calculations!$E$3:$E$53,Calculations!$A$3:$A$53,$B1236)</f>
        <v>1.2561758311467053E-3</v>
      </c>
      <c r="N1236" s="107">
        <f>N510/SUMIFS(N$3:N$722,$B$3:$B$722,$B1236)*SUMIFS(Calculations!$E$3:$E$53,Calculations!$A$3:$A$53,$B1236)</f>
        <v>1.7281620673772584E-3</v>
      </c>
      <c r="O1236" s="107">
        <f>O510/SUMIFS(O$3:O$722,$B$3:$B$722,$B1236)*SUMIFS(Calculations!$E$3:$E$53,Calculations!$A$3:$A$53,$B1236)</f>
        <v>2.3202319446206324E-3</v>
      </c>
      <c r="P1236" s="107">
        <f>P510/SUMIFS(P$3:P$722,$B$3:$B$722,$B1236)*SUMIFS(Calculations!$E$3:$E$53,Calculations!$A$3:$A$53,$B1236)</f>
        <v>2.8934753338854223E-3</v>
      </c>
      <c r="Q1236" s="107">
        <f>Q510/SUMIFS(Q$3:Q$722,$B$3:$B$722,$B1236)*SUMIFS(Calculations!$E$3:$E$53,Calculations!$A$3:$A$53,$B1236)</f>
        <v>3.7789440941685894E-3</v>
      </c>
      <c r="R1236" s="107">
        <f>R510/SUMIFS(R$3:R$722,$B$3:$B$722,$B1236)*SUMIFS(Calculations!$E$3:$E$53,Calculations!$A$3:$A$53,$B1236)</f>
        <v>4.659112066724873E-3</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3.4777225300005606E-4</v>
      </c>
      <c r="G1238" s="107">
        <f>G512/SUMIFS(G$3:G$722,$B$3:$B$722,$B1238)*SUMIFS(Calculations!$E$3:$E$53,Calculations!$A$3:$A$53,$B1238)</f>
        <v>3.4889630255431088E-4</v>
      </c>
      <c r="H1238" s="107">
        <f>H512/SUMIFS(H$3:H$722,$B$3:$B$722,$B1238)*SUMIFS(Calculations!$E$3:$E$53,Calculations!$A$3:$A$53,$B1238)</f>
        <v>3.5002764184719924E-4</v>
      </c>
      <c r="I1238" s="107">
        <f>I512/SUMIFS(I$3:I$722,$B$3:$B$722,$B1238)*SUMIFS(Calculations!$E$3:$E$53,Calculations!$A$3:$A$53,$B1238)</f>
        <v>3.6447331857749802E-4</v>
      </c>
      <c r="J1238" s="107">
        <f>J512/SUMIFS(J$3:J$722,$B$3:$B$722,$B1238)*SUMIFS(Calculations!$E$3:$E$53,Calculations!$A$3:$A$53,$B1238)</f>
        <v>3.8016267105851E-4</v>
      </c>
      <c r="K1238" s="107">
        <f>K512/SUMIFS(K$3:K$722,$B$3:$B$722,$B1238)*SUMIFS(Calculations!$E$3:$E$53,Calculations!$A$3:$A$53,$B1238)</f>
        <v>5.5894868268884365E-3</v>
      </c>
      <c r="L1238" s="107">
        <f>L512/SUMIFS(L$3:L$722,$B$3:$B$722,$B1238)*SUMIFS(Calculations!$E$3:$E$53,Calculations!$A$3:$A$53,$B1238)</f>
        <v>1.1170153641172915E-2</v>
      </c>
      <c r="M1238" s="107">
        <f>M512/SUMIFS(M$3:M$722,$B$3:$B$722,$B1238)*SUMIFS(Calculations!$E$3:$E$53,Calculations!$A$3:$A$53,$B1238)</f>
        <v>1.2256643103238339E-2</v>
      </c>
      <c r="N1238" s="107">
        <f>N512/SUMIFS(N$3:N$722,$B$3:$B$722,$B1238)*SUMIFS(Calculations!$E$3:$E$53,Calculations!$A$3:$A$53,$B1238)</f>
        <v>1.3447626281676174E-2</v>
      </c>
      <c r="O1238" s="107">
        <f>O512/SUMIFS(O$3:O$722,$B$3:$B$722,$B1238)*SUMIFS(Calculations!$E$3:$E$53,Calculations!$A$3:$A$53,$B1238)</f>
        <v>2.05667121282259E-2</v>
      </c>
      <c r="P1238" s="107">
        <f>P512/SUMIFS(P$3:P$722,$B$3:$B$722,$B1238)*SUMIFS(Calculations!$E$3:$E$53,Calculations!$A$3:$A$53,$B1238)</f>
        <v>2.7459427086372043E-2</v>
      </c>
      <c r="Q1238" s="107">
        <f>Q512/SUMIFS(Q$3:Q$722,$B$3:$B$722,$B1238)*SUMIFS(Calculations!$E$3:$E$53,Calculations!$A$3:$A$53,$B1238)</f>
        <v>3.1081740875312965E-2</v>
      </c>
      <c r="R1238" s="107">
        <f>R512/SUMIFS(R$3:R$722,$B$3:$B$722,$B1238)*SUMIFS(Calculations!$E$3:$E$53,Calculations!$A$3:$A$53,$B1238)</f>
        <v>3.4682369973233061E-2</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0.99999999999999978</v>
      </c>
      <c r="H1449" s="95">
        <f t="shared" si="312"/>
        <v>0.99999999999999989</v>
      </c>
      <c r="I1449" s="95">
        <f t="shared" si="312"/>
        <v>0.99999999999999978</v>
      </c>
      <c r="J1449" s="95">
        <f t="shared" si="312"/>
        <v>1</v>
      </c>
      <c r="K1449" s="95">
        <f t="shared" si="312"/>
        <v>1.0000000000000002</v>
      </c>
      <c r="L1449" s="95">
        <f t="shared" si="312"/>
        <v>1.0000000000000002</v>
      </c>
      <c r="M1449" s="95">
        <f t="shared" si="312"/>
        <v>1</v>
      </c>
      <c r="N1449" s="95">
        <f t="shared" si="312"/>
        <v>1.0000000000000002</v>
      </c>
      <c r="O1449" s="95">
        <f t="shared" si="312"/>
        <v>1</v>
      </c>
      <c r="P1449" s="95">
        <f t="shared" si="312"/>
        <v>1</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TX</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318.96680020000002</v>
      </c>
      <c r="R7" s="91">
        <f t="shared" si="2"/>
        <v>2.0105819844958538E-2</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5423.3067319999991</v>
      </c>
      <c r="R21" s="91">
        <f t="shared" si="2"/>
        <v>0.34185384826625231</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6017.1399999999994</v>
      </c>
      <c r="R34" s="91">
        <f t="shared" si="2"/>
        <v>0.3792856584009266</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4104.9880520000006</v>
      </c>
      <c r="R39" s="91">
        <f t="shared" si="2"/>
        <v>0.25875467348786257</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15864.401584199999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f t="shared" si="4"/>
        <v>314.45999999999998</v>
      </c>
      <c r="M80" s="91" t="str">
        <f t="shared" si="5"/>
        <v>NM</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f t="shared" si="4"/>
        <v>2859</v>
      </c>
      <c r="M81" s="91" t="str">
        <f t="shared" si="5"/>
        <v>NM</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f t="shared" si="4"/>
        <v>2843.68</v>
      </c>
      <c r="M119" s="91" t="str">
        <f t="shared" si="5"/>
        <v>NM</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f t="shared" si="4"/>
        <v>1115.106</v>
      </c>
      <c r="M120" s="91" t="str">
        <f t="shared" si="5"/>
        <v>OK</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f t="shared" si="4"/>
        <v>1691.8487520000001</v>
      </c>
      <c r="M121" s="91" t="str">
        <f t="shared" si="5"/>
        <v>OK</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f t="shared" si="4"/>
        <v>952.12729999999999</v>
      </c>
      <c r="M128" s="91" t="str">
        <f t="shared" si="5"/>
        <v>OK</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f t="shared" si="4"/>
        <v>345.90600000000001</v>
      </c>
      <c r="M129" s="91" t="str">
        <f t="shared" si="5"/>
        <v>OK</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f t="shared" ref="L130:L193" si="6">IF(AND(K130="Different",OR(I130 = $O$1,J130=$O$1)),E130,"")</f>
        <v>0</v>
      </c>
      <c r="M130" s="91" t="str">
        <f t="shared" ref="M130:M193" si="7">IF(L130&lt;&gt;"",IF(I130=$O$1,J130,I130),"")</f>
        <v>OK</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f t="shared" si="6"/>
        <v>1325.565732</v>
      </c>
      <c r="M147" s="91" t="str">
        <f t="shared" si="7"/>
        <v>LA</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f t="shared" si="6"/>
        <v>318.96680020000002</v>
      </c>
      <c r="M150" s="91" t="str">
        <f t="shared" si="7"/>
        <v>AR</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f t="shared" si="6"/>
        <v>3051.19</v>
      </c>
      <c r="M151" s="91" t="str">
        <f t="shared" si="7"/>
        <v>LA</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f t="shared" si="6"/>
        <v>1046.5509999999999</v>
      </c>
      <c r="M167" s="91" t="str">
        <f t="shared" si="7"/>
        <v>LA</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15864.401584199999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69" t="s">
        <v>677</v>
      </c>
      <c r="C146" s="270"/>
      <c r="D146" s="270"/>
      <c r="E146" s="270"/>
      <c r="F146" s="270"/>
      <c r="G146" s="270"/>
      <c r="H146" s="270"/>
      <c r="I146" s="270"/>
      <c r="J146" s="270"/>
      <c r="K146" s="270"/>
      <c r="L146" s="270"/>
      <c r="M146" s="270"/>
      <c r="N146" s="270"/>
      <c r="O146" s="270"/>
      <c r="P146" s="270"/>
      <c r="Q146" s="270"/>
      <c r="R146" s="270"/>
      <c r="S146" s="270"/>
      <c r="T146" s="270"/>
      <c r="U146" s="270"/>
      <c r="V146" s="270"/>
      <c r="W146" s="270"/>
      <c r="X146" s="270"/>
      <c r="Y146" s="270"/>
      <c r="Z146" s="270"/>
      <c r="AA146" s="270"/>
      <c r="AB146" s="270"/>
      <c r="AC146" s="270"/>
      <c r="AD146" s="270"/>
      <c r="AE146" s="270"/>
      <c r="AF146" s="270"/>
      <c r="AG146" s="270"/>
      <c r="AH146" s="270"/>
      <c r="AI146" s="27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2.0105819844958538E-2</v>
      </c>
      <c r="D5" s="91">
        <f t="shared" si="0"/>
        <v>2.0105819844958538E-2</v>
      </c>
      <c r="E5" s="91">
        <f t="shared" si="1"/>
        <v>3.0549171778933876E-2</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0.34185384826625231</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0.3792856584009266</v>
      </c>
      <c r="D35" s="91">
        <f t="shared" si="0"/>
        <v>0.3792856584009266</v>
      </c>
      <c r="E35" s="91">
        <f t="shared" si="1"/>
        <v>0.57629396966278423</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0.25875467348786257</v>
      </c>
      <c r="D39" s="91">
        <f t="shared" si="0"/>
        <v>0.25875467348786257</v>
      </c>
      <c r="E39" s="91">
        <f t="shared" si="1"/>
        <v>0.39315685855828192</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0.65814615173374769</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0.38489159636444381</v>
      </c>
      <c r="C60" s="91">
        <f>SUMIFS('ReEDs Generation Data'!H$729:H$1448,'ReEDs Generation Data'!$E$729:$E$1448,Calculations!$A60)</f>
        <v>0.37733129907588753</v>
      </c>
      <c r="D60" s="91">
        <f>SUMIFS('ReEDs Generation Data'!I$729:I$1448,'ReEDs Generation Data'!$E$729:$E$1448,Calculations!$A60)</f>
        <v>0.36958045594611794</v>
      </c>
      <c r="E60" s="91">
        <f>SUMIFS('ReEDs Generation Data'!J$729:J$1448,'ReEDs Generation Data'!$E$729:$E$1448,Calculations!$A60)</f>
        <v>0.36108349320824257</v>
      </c>
      <c r="F60" s="91">
        <f>SUMIFS('ReEDs Generation Data'!K$729:K$1448,'ReEDs Generation Data'!$E$729:$E$1448,Calculations!$A60)</f>
        <v>0.3737095822014187</v>
      </c>
      <c r="G60" s="91">
        <f>SUMIFS('ReEDs Generation Data'!L$729:L$1448,'ReEDs Generation Data'!$E$729:$E$1448,Calculations!$A60)</f>
        <v>0.38712741509332765</v>
      </c>
      <c r="H60" s="91">
        <f>SUMIFS('ReEDs Generation Data'!M$729:M$1448,'ReEDs Generation Data'!$E$729:$E$1448,Calculations!$A60)</f>
        <v>0.36446023636388669</v>
      </c>
      <c r="I60" s="91">
        <f>SUMIFS('ReEDs Generation Data'!N$729:N$1448,'ReEDs Generation Data'!$E$729:$E$1448,Calculations!$A60)</f>
        <v>0.34230276467467374</v>
      </c>
      <c r="J60" s="91">
        <f>SUMIFS('ReEDs Generation Data'!O$729:O$1448,'ReEDs Generation Data'!$E$729:$E$1448,Calculations!$A60)</f>
        <v>0.32811145022870247</v>
      </c>
      <c r="K60" s="91">
        <f>SUMIFS('ReEDs Generation Data'!P$729:P$1448,'ReEDs Generation Data'!$E$729:$E$1448,Calculations!$A60)</f>
        <v>0.31527097337758841</v>
      </c>
      <c r="L60" s="91">
        <f>SUMIFS('ReEDs Generation Data'!Q$729:Q$1448,'ReEDs Generation Data'!$E$729:$E$1448,Calculations!$A60)</f>
        <v>0.31747417037267334</v>
      </c>
      <c r="M60" s="91">
        <f>SUMIFS('ReEDs Generation Data'!R$729:R$1448,'ReEDs Generation Data'!$E$729:$E$1448,Calculations!$A60)</f>
        <v>0.31966443489241581</v>
      </c>
    </row>
    <row r="61" spans="1:33" ht="15.75" customHeight="1">
      <c r="A61" s="111" t="s">
        <v>633</v>
      </c>
      <c r="B61" s="91">
        <f>SUMIFS('ReEDs Generation Data'!G$729:G$1448,'ReEDs Generation Data'!$E$729:$E$1448,Calculations!$A61)</f>
        <v>0.30933935838658411</v>
      </c>
      <c r="C61" s="91">
        <f>SUMIFS('ReEDs Generation Data'!H$729:H$1448,'ReEDs Generation Data'!$E$729:$E$1448,Calculations!$A61)</f>
        <v>0.30571656094769573</v>
      </c>
      <c r="D61" s="91">
        <f>SUMIFS('ReEDs Generation Data'!I$729:I$1448,'ReEDs Generation Data'!$E$729:$E$1448,Calculations!$A61)</f>
        <v>0.29912162980125889</v>
      </c>
      <c r="E61" s="91">
        <f>SUMIFS('ReEDs Generation Data'!J$729:J$1448,'ReEDs Generation Data'!$E$729:$E$1448,Calculations!$A61)</f>
        <v>0.29264413731228622</v>
      </c>
      <c r="F61" s="91">
        <f>SUMIFS('ReEDs Generation Data'!K$729:K$1448,'ReEDs Generation Data'!$E$729:$E$1448,Calculations!$A61)</f>
        <v>0.24937525939188029</v>
      </c>
      <c r="G61" s="91">
        <f>SUMIFS('ReEDs Generation Data'!L$729:L$1448,'ReEDs Generation Data'!$E$729:$E$1448,Calculations!$A61)</f>
        <v>0.20356550039693644</v>
      </c>
      <c r="H61" s="91">
        <f>SUMIFS('ReEDs Generation Data'!M$729:M$1448,'ReEDs Generation Data'!$E$729:$E$1448,Calculations!$A61)</f>
        <v>0.19295243801651324</v>
      </c>
      <c r="I61" s="91">
        <f>SUMIFS('ReEDs Generation Data'!N$729:N$1448,'ReEDs Generation Data'!$E$729:$E$1448,Calculations!$A61)</f>
        <v>0.18269345967538939</v>
      </c>
      <c r="J61" s="91">
        <f>SUMIFS('ReEDs Generation Data'!O$729:O$1448,'ReEDs Generation Data'!$E$729:$E$1448,Calculations!$A61)</f>
        <v>0.17542703873551613</v>
      </c>
      <c r="K61" s="91">
        <f>SUMIFS('ReEDs Generation Data'!P$729:P$1448,'ReEDs Generation Data'!$E$729:$E$1448,Calculations!$A61)</f>
        <v>0.16859757952307286</v>
      </c>
      <c r="L61" s="91">
        <f>SUMIFS('ReEDs Generation Data'!Q$729:Q$1448,'ReEDs Generation Data'!$E$729:$E$1448,Calculations!$A61)</f>
        <v>0.16142393529093152</v>
      </c>
      <c r="M61" s="91">
        <f>SUMIFS('ReEDs Generation Data'!R$729:R$1448,'ReEDs Generation Data'!$E$729:$E$1448,Calculations!$A61)</f>
        <v>0.15428986503511505</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7.5920966954328645E-3</v>
      </c>
      <c r="C62" s="91">
        <f>SUMIFS('ReEDs Generation Data'!H$729:H$1448,'ReEDs Generation Data'!$E$729:$E$1448,Calculations!$A62)</f>
        <v>7.9689623836576053E-3</v>
      </c>
      <c r="D62" s="91">
        <f>SUMIFS('ReEDs Generation Data'!I$729:I$1448,'ReEDs Generation Data'!$E$729:$E$1448,Calculations!$A62)</f>
        <v>8.1731436831992722E-3</v>
      </c>
      <c r="E62" s="91">
        <f>SUMIFS('ReEDs Generation Data'!J$729:J$1448,'ReEDs Generation Data'!$E$729:$E$1448,Calculations!$A62)</f>
        <v>8.3880632128676847E-3</v>
      </c>
      <c r="F62" s="91">
        <f>SUMIFS('ReEDs Generation Data'!K$729:K$1448,'ReEDs Generation Data'!$E$729:$E$1448,Calculations!$A62)</f>
        <v>8.9303021235300779E-3</v>
      </c>
      <c r="G62" s="91">
        <f>SUMIFS('ReEDs Generation Data'!L$729:L$1448,'ReEDs Generation Data'!$E$729:$E$1448,Calculations!$A62)</f>
        <v>9.5474912306055312E-3</v>
      </c>
      <c r="H62" s="91">
        <f>SUMIFS('ReEDs Generation Data'!M$729:M$1448,'ReEDs Generation Data'!$E$729:$E$1448,Calculations!$A62)</f>
        <v>8.7295903077857315E-3</v>
      </c>
      <c r="I62" s="91">
        <f>SUMIFS('ReEDs Generation Data'!N$729:N$1448,'ReEDs Generation Data'!$E$729:$E$1448,Calculations!$A62)</f>
        <v>8.0407654314189215E-3</v>
      </c>
      <c r="J62" s="91">
        <f>SUMIFS('ReEDs Generation Data'!O$729:O$1448,'ReEDs Generation Data'!$E$729:$E$1448,Calculations!$A62)</f>
        <v>8.0369699473960381E-3</v>
      </c>
      <c r="K62" s="91">
        <f>SUMIFS('ReEDs Generation Data'!P$729:P$1448,'ReEDs Generation Data'!$E$729:$E$1448,Calculations!$A62)</f>
        <v>8.0331780448486684E-3</v>
      </c>
      <c r="L62" s="91">
        <f>SUMIFS('ReEDs Generation Data'!Q$729:Q$1448,'ReEDs Generation Data'!$E$729:$E$1448,Calculations!$A62)</f>
        <v>8.0821930785686981E-3</v>
      </c>
      <c r="M62" s="91">
        <f>SUMIFS('ReEDs Generation Data'!R$729:R$1448,'ReEDs Generation Data'!$E$729:$E$1448,Calculations!$A62)</f>
        <v>8.1318099220281381E-3</v>
      </c>
    </row>
    <row r="63" spans="1:33" ht="15.75" customHeight="1">
      <c r="A63" s="111" t="s">
        <v>101</v>
      </c>
      <c r="B63" s="91">
        <f>SUMIFS('ReEDs Generation Data'!G$729:G$1448,'ReEDs Generation Data'!$E$729:$E$1448,Calculations!$A63)</f>
        <v>1.4850028371872773E-2</v>
      </c>
      <c r="C63" s="91">
        <f>SUMIFS('ReEDs Generation Data'!H$729:H$1448,'ReEDs Generation Data'!$E$729:$E$1448,Calculations!$A63)</f>
        <v>1.49296632280734E-2</v>
      </c>
      <c r="D63" s="91">
        <f>SUMIFS('ReEDs Generation Data'!I$729:I$1448,'ReEDs Generation Data'!$E$729:$E$1448,Calculations!$A63)</f>
        <v>1.5411424215864677E-2</v>
      </c>
      <c r="E63" s="91">
        <f>SUMIFS('ReEDs Generation Data'!J$729:J$1448,'ReEDs Generation Data'!$E$729:$E$1448,Calculations!$A63)</f>
        <v>1.5932581202939642E-2</v>
      </c>
      <c r="F63" s="91">
        <f>SUMIFS('ReEDs Generation Data'!K$729:K$1448,'ReEDs Generation Data'!$E$729:$E$1448,Calculations!$A63)</f>
        <v>1.6497461127443696E-2</v>
      </c>
      <c r="G63" s="91">
        <f>SUMIFS('ReEDs Generation Data'!L$729:L$1448,'ReEDs Generation Data'!$E$729:$E$1448,Calculations!$A63)</f>
        <v>1.7108145617261077E-2</v>
      </c>
      <c r="H63" s="91">
        <f>SUMIFS('ReEDs Generation Data'!M$729:M$1448,'ReEDs Generation Data'!$E$729:$E$1448,Calculations!$A63)</f>
        <v>1.737694528910385E-2</v>
      </c>
      <c r="I63" s="91">
        <f>SUMIFS('ReEDs Generation Data'!N$729:N$1448,'ReEDs Generation Data'!$E$729:$E$1448,Calculations!$A63)</f>
        <v>1.7734998871387467E-2</v>
      </c>
      <c r="J63" s="91">
        <f>SUMIFS('ReEDs Generation Data'!O$729:O$1448,'ReEDs Generation Data'!$E$729:$E$1448,Calculations!$A63)</f>
        <v>1.7378781739871996E-2</v>
      </c>
      <c r="K63" s="91">
        <f>SUMIFS('ReEDs Generation Data'!P$729:P$1448,'ReEDs Generation Data'!$E$729:$E$1448,Calculations!$A63)</f>
        <v>1.7042634998753865E-2</v>
      </c>
      <c r="L63" s="91">
        <f>SUMIFS('ReEDs Generation Data'!Q$729:Q$1448,'ReEDs Generation Data'!$E$729:$E$1448,Calculations!$A63)</f>
        <v>1.7007972837711598E-2</v>
      </c>
      <c r="M63" s="91">
        <f>SUMIFS('ReEDs Generation Data'!R$729:R$1448,'ReEDs Generation Data'!$E$729:$E$1448,Calculations!$A63)</f>
        <v>1.6973699721359457E-2</v>
      </c>
    </row>
    <row r="64" spans="1:33" ht="15.75" customHeight="1">
      <c r="A64" s="111" t="s">
        <v>100</v>
      </c>
      <c r="B64" s="91">
        <f>SUMIFS('ReEDs Generation Data'!G$729:G$1448,'ReEDs Generation Data'!$E$729:$E$1448,Calculations!$A64)</f>
        <v>0.24965914321630661</v>
      </c>
      <c r="C64" s="91">
        <f>SUMIFS('ReEDs Generation Data'!H$729:H$1448,'ReEDs Generation Data'!$E$729:$E$1448,Calculations!$A64)</f>
        <v>0.26004833652662518</v>
      </c>
      <c r="D64" s="91">
        <f>SUMIFS('ReEDs Generation Data'!I$729:I$1448,'ReEDs Generation Data'!$E$729:$E$1448,Calculations!$A64)</f>
        <v>0.27217364268966093</v>
      </c>
      <c r="E64" s="91">
        <f>SUMIFS('ReEDs Generation Data'!J$729:J$1448,'ReEDs Generation Data'!$E$729:$E$1448,Calculations!$A64)</f>
        <v>0.28485464182689946</v>
      </c>
      <c r="F64" s="91">
        <f>SUMIFS('ReEDs Generation Data'!K$729:K$1448,'ReEDs Generation Data'!$E$729:$E$1448,Calculations!$A64)</f>
        <v>0.29109263399161783</v>
      </c>
      <c r="G64" s="91">
        <f>SUMIFS('ReEDs Generation Data'!L$729:L$1448,'ReEDs Generation Data'!$E$729:$E$1448,Calculations!$A64)</f>
        <v>0.29772978984750387</v>
      </c>
      <c r="H64" s="91">
        <f>SUMIFS('ReEDs Generation Data'!M$729:M$1448,'ReEDs Generation Data'!$E$729:$E$1448,Calculations!$A64)</f>
        <v>0.32041941187637446</v>
      </c>
      <c r="I64" s="91">
        <f>SUMIFS('ReEDs Generation Data'!N$729:N$1448,'ReEDs Generation Data'!$E$729:$E$1448,Calculations!$A64)</f>
        <v>0.34264731213024757</v>
      </c>
      <c r="J64" s="91">
        <f>SUMIFS('ReEDs Generation Data'!O$729:O$1448,'ReEDs Generation Data'!$E$729:$E$1448,Calculations!$A64)</f>
        <v>0.35965382908726973</v>
      </c>
      <c r="K64" s="91">
        <f>SUMIFS('ReEDs Generation Data'!P$729:P$1448,'ReEDs Generation Data'!$E$729:$E$1448,Calculations!$A64)</f>
        <v>0.37481213346266817</v>
      </c>
      <c r="L64" s="91">
        <f>SUMIFS('ReEDs Generation Data'!Q$729:Q$1448,'ReEDs Generation Data'!$E$729:$E$1448,Calculations!$A64)</f>
        <v>0.37406617595130631</v>
      </c>
      <c r="M64" s="91">
        <f>SUMIFS('ReEDs Generation Data'!R$729:R$1448,'ReEDs Generation Data'!$E$729:$E$1448,Calculations!$A64)</f>
        <v>0.37332458638537358</v>
      </c>
    </row>
    <row r="65" spans="1:37" ht="15.75" customHeight="1">
      <c r="A65" s="111" t="s">
        <v>102</v>
      </c>
      <c r="B65" s="91">
        <f>SUMIFS('ReEDs Generation Data'!G$729:G$1448,'ReEDs Generation Data'!$E$729:$E$1448,Calculations!$A65)</f>
        <v>3.1732419119167535E-2</v>
      </c>
      <c r="C65" s="91">
        <f>SUMIFS('ReEDs Generation Data'!H$729:H$1448,'ReEDs Generation Data'!$E$729:$E$1448,Calculations!$A65)</f>
        <v>3.2585538829305989E-2</v>
      </c>
      <c r="D65" s="91">
        <f>SUMIFS('ReEDs Generation Data'!I$729:I$1448,'ReEDs Generation Data'!$E$729:$E$1448,Calculations!$A65)</f>
        <v>3.4102023358356583E-2</v>
      </c>
      <c r="E65" s="91">
        <f>SUMIFS('ReEDs Generation Data'!J$729:J$1448,'ReEDs Generation Data'!$E$729:$E$1448,Calculations!$A65)</f>
        <v>3.5639637582847133E-2</v>
      </c>
      <c r="F65" s="91">
        <f>SUMIFS('ReEDs Generation Data'!K$729:K$1448,'ReEDs Generation Data'!$E$729:$E$1448,Calculations!$A65)</f>
        <v>5.9170243519191493E-2</v>
      </c>
      <c r="G65" s="91">
        <f>SUMIFS('ReEDs Generation Data'!L$729:L$1448,'ReEDs Generation Data'!$E$729:$E$1448,Calculations!$A65)</f>
        <v>8.3946252122581583E-2</v>
      </c>
      <c r="H65" s="91">
        <f>SUMIFS('ReEDs Generation Data'!M$729:M$1448,'ReEDs Generation Data'!$E$729:$E$1448,Calculations!$A65)</f>
        <v>9.5123440904786083E-2</v>
      </c>
      <c r="I65" s="91">
        <f>SUMIFS('ReEDs Generation Data'!N$729:N$1448,'ReEDs Generation Data'!$E$729:$E$1448,Calculations!$A65)</f>
        <v>0.10567637000249445</v>
      </c>
      <c r="J65" s="91">
        <f>SUMIFS('ReEDs Generation Data'!O$729:O$1448,'ReEDs Generation Data'!$E$729:$E$1448,Calculations!$A65)</f>
        <v>0.11051393745229107</v>
      </c>
      <c r="K65" s="91">
        <f>SUMIFS('ReEDs Generation Data'!P$729:P$1448,'ReEDs Generation Data'!$E$729:$E$1448,Calculations!$A65)</f>
        <v>0.11538986618636836</v>
      </c>
      <c r="L65" s="91">
        <f>SUMIFS('ReEDs Generation Data'!Q$729:Q$1448,'ReEDs Generation Data'!$E$729:$E$1448,Calculations!$A65)</f>
        <v>0.12109395305463941</v>
      </c>
      <c r="M65" s="91">
        <f>SUMIFS('ReEDs Generation Data'!R$729:R$1448,'ReEDs Generation Data'!$E$729:$E$1448,Calculations!$A65)</f>
        <v>0.12676602413262006</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1.0785722897062745E-3</v>
      </c>
      <c r="C70" s="91">
        <f>SUMIFS('ReEDs Generation Data'!H$729:H$1448,'ReEDs Generation Data'!$E$729:$E$1448,Calculations!$A70)</f>
        <v>1.0736773527540021E-3</v>
      </c>
      <c r="D70" s="91">
        <f>SUMIFS('ReEDs Generation Data'!I$729:I$1448,'ReEDs Generation Data'!$E$729:$E$1448,Calculations!$A70)</f>
        <v>1.0864715455777833E-3</v>
      </c>
      <c r="E70" s="91">
        <f>SUMIFS('ReEDs Generation Data'!J$729:J$1448,'ReEDs Generation Data'!$E$729:$E$1448,Calculations!$A70)</f>
        <v>1.1006150865727721E-3</v>
      </c>
      <c r="F70" s="91">
        <f>SUMIFS('ReEDs Generation Data'!K$729:K$1448,'ReEDs Generation Data'!$E$729:$E$1448,Calculations!$A70)</f>
        <v>8.5732616905647829E-4</v>
      </c>
      <c r="G70" s="91">
        <f>SUMIFS('ReEDs Generation Data'!L$729:L$1448,'ReEDs Generation Data'!$E$729:$E$1448,Calculations!$A70)</f>
        <v>5.9714097001349403E-4</v>
      </c>
      <c r="H70" s="91">
        <f>SUMIFS('ReEDs Generation Data'!M$729:M$1448,'ReEDs Generation Data'!$E$729:$E$1448,Calculations!$A70)</f>
        <v>5.6681417754722531E-4</v>
      </c>
      <c r="I70" s="91">
        <f>SUMIFS('ReEDs Generation Data'!N$729:N$1448,'ReEDs Generation Data'!$E$729:$E$1448,Calculations!$A70)</f>
        <v>5.3870205292917738E-4</v>
      </c>
      <c r="J70" s="91">
        <f>SUMIFS('ReEDs Generation Data'!O$729:O$1448,'ReEDs Generation Data'!$E$729:$E$1448,Calculations!$A70)</f>
        <v>5.25265485026334E-4</v>
      </c>
      <c r="K70" s="91">
        <f>SUMIFS('ReEDs Generation Data'!P$729:P$1448,'ReEDs Generation Data'!$E$729:$E$1448,Calculations!$A70)</f>
        <v>5.1271655805138362E-4</v>
      </c>
      <c r="L70" s="91">
        <f>SUMIFS('ReEDs Generation Data'!Q$729:Q$1448,'ReEDs Generation Data'!$E$729:$E$1448,Calculations!$A70)</f>
        <v>5.1139024900427881E-4</v>
      </c>
      <c r="M70" s="91">
        <f>SUMIFS('ReEDs Generation Data'!R$729:R$1448,'ReEDs Generation Data'!$E$729:$E$1448,Calculations!$A70)</f>
        <v>5.1007321381967073E-4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8.5678555648594824E-4</v>
      </c>
      <c r="C73" s="91">
        <f>SUMIFS('ReEDs Generation Data'!H$729:H$1448,'ReEDs Generation Data'!$E$729:$E$1448,Calculations!$A73)</f>
        <v>3.4596165600046911E-4</v>
      </c>
      <c r="D73" s="91">
        <f>SUMIFS('ReEDs Generation Data'!I$729:I$1448,'ReEDs Generation Data'!$E$729:$E$1448,Calculations!$A73)</f>
        <v>3.5120875996391015E-4</v>
      </c>
      <c r="E73" s="91">
        <f>SUMIFS('ReEDs Generation Data'!J$729:J$1448,'ReEDs Generation Data'!$E$729:$E$1448,Calculations!$A73)</f>
        <v>3.5683056734445612E-4</v>
      </c>
      <c r="F73" s="91">
        <f>SUMIFS('ReEDs Generation Data'!K$729:K$1448,'ReEDs Generation Data'!$E$729:$E$1448,Calculations!$A73)</f>
        <v>3.6719147586150558E-4</v>
      </c>
      <c r="G73" s="91">
        <f>SUMIFS('ReEDs Generation Data'!L$729:L$1448,'ReEDs Generation Data'!$E$729:$E$1448,Calculations!$A73)</f>
        <v>3.7826472177028873E-4</v>
      </c>
      <c r="H73" s="91">
        <f>SUMIFS('ReEDs Generation Data'!M$729:M$1448,'ReEDs Generation Data'!$E$729:$E$1448,Calculations!$A73)</f>
        <v>3.7112306400263322E-4</v>
      </c>
      <c r="I73" s="91">
        <f>SUMIFS('ReEDs Generation Data'!N$729:N$1448,'ReEDs Generation Data'!$E$729:$E$1448,Calculations!$A73)</f>
        <v>3.6562716145928283E-4</v>
      </c>
      <c r="J73" s="91">
        <f>SUMIFS('ReEDs Generation Data'!O$729:O$1448,'ReEDs Generation Data'!$E$729:$E$1448,Calculations!$A73)</f>
        <v>3.5272732392618248E-4</v>
      </c>
      <c r="K73" s="91">
        <f>SUMIFS('ReEDs Generation Data'!P$729:P$1448,'ReEDs Generation Data'!$E$729:$E$1448,Calculations!$A73)</f>
        <v>3.409178486483405E-4</v>
      </c>
      <c r="L73" s="91">
        <f>SUMIFS('ReEDs Generation Data'!Q$729:Q$1448,'ReEDs Generation Data'!$E$729:$E$1448,Calculations!$A73)</f>
        <v>3.402091651649612E-4</v>
      </c>
      <c r="M73" s="91">
        <f>SUMIFS('ReEDs Generation Data'!R$729:R$1448,'ReEDs Generation Data'!$E$729:$E$1448,Calculations!$A73)</f>
        <v>3.3950669726840469E-4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0.08</v>
      </c>
    </row>
    <row r="2" spans="1:32">
      <c r="A2" t="str">
        <f>About!B1</f>
        <v>Texas</v>
      </c>
      <c r="B2" t="b">
        <f>INDEX('Intl Imports'!D:D,MATCH($A2,'Intl Imports'!$B:$B,0))</f>
        <v>1</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15365861</v>
      </c>
      <c r="C5" s="172">
        <f>SUMIFS(calcs!N:N,calcs!A:A,A2)</f>
        <v>15365861</v>
      </c>
      <c r="D5" s="174">
        <f>C5</f>
        <v>15365861</v>
      </c>
      <c r="E5" s="174">
        <f t="shared" ref="E5:AF5" si="0">D5</f>
        <v>15365861</v>
      </c>
      <c r="F5" s="174">
        <f t="shared" si="0"/>
        <v>15365861</v>
      </c>
      <c r="G5" s="174">
        <f t="shared" si="0"/>
        <v>15365861</v>
      </c>
      <c r="H5" s="174">
        <f t="shared" si="0"/>
        <v>15365861</v>
      </c>
      <c r="I5" s="174">
        <f t="shared" si="0"/>
        <v>15365861</v>
      </c>
      <c r="J5" s="174">
        <f t="shared" si="0"/>
        <v>15365861</v>
      </c>
      <c r="K5" s="174">
        <f t="shared" si="0"/>
        <v>15365861</v>
      </c>
      <c r="L5" s="174">
        <f t="shared" si="0"/>
        <v>15365861</v>
      </c>
      <c r="M5" s="174">
        <f t="shared" si="0"/>
        <v>15365861</v>
      </c>
      <c r="N5" s="174">
        <f t="shared" si="0"/>
        <v>15365861</v>
      </c>
      <c r="O5" s="174">
        <f t="shared" si="0"/>
        <v>15365861</v>
      </c>
      <c r="P5" s="174">
        <f t="shared" si="0"/>
        <v>15365861</v>
      </c>
      <c r="Q5" s="174">
        <f t="shared" si="0"/>
        <v>15365861</v>
      </c>
      <c r="R5" s="174">
        <f t="shared" si="0"/>
        <v>15365861</v>
      </c>
      <c r="S5" s="174">
        <f t="shared" si="0"/>
        <v>15365861</v>
      </c>
      <c r="T5" s="174">
        <f t="shared" si="0"/>
        <v>15365861</v>
      </c>
      <c r="U5" s="174">
        <f t="shared" si="0"/>
        <v>15365861</v>
      </c>
      <c r="V5" s="174">
        <f t="shared" si="0"/>
        <v>15365861</v>
      </c>
      <c r="W5" s="174">
        <f t="shared" si="0"/>
        <v>15365861</v>
      </c>
      <c r="X5" s="174">
        <f t="shared" si="0"/>
        <v>15365861</v>
      </c>
      <c r="Y5" s="174">
        <f t="shared" si="0"/>
        <v>15365861</v>
      </c>
      <c r="Z5" s="174">
        <f t="shared" si="0"/>
        <v>15365861</v>
      </c>
      <c r="AA5" s="174">
        <f t="shared" si="0"/>
        <v>15365861</v>
      </c>
      <c r="AB5" s="174">
        <f t="shared" si="0"/>
        <v>15365861</v>
      </c>
      <c r="AC5" s="174">
        <f t="shared" si="0"/>
        <v>15365861</v>
      </c>
      <c r="AD5" s="174">
        <f t="shared" si="0"/>
        <v>15365861</v>
      </c>
      <c r="AE5" s="174">
        <f t="shared" si="0"/>
        <v>15365861</v>
      </c>
      <c r="AF5" s="174">
        <f t="shared" si="0"/>
        <v>15365861</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3281939.8625305663</v>
      </c>
      <c r="C10">
        <f>D10</f>
        <v>3281939.8625305663</v>
      </c>
      <c r="D10" s="170">
        <f>SUM(D$5*SUMIFS(C$39:C$48,$B$39:$B$48,$A10),D$6*IF($B$2=TRUE,SUMIFS($B$147:$B$162,$A$147:$A$162,$A10),SUMIFS(E$125:E$140,$A$125:$A$140,$A10)))</f>
        <v>3281939.8625305663</v>
      </c>
      <c r="E10">
        <f t="shared" ref="E10:N10" si="1">SUM(E$5*SUMIFS(D$39:D$48,$B$39:$B$48,$A10),E$6*IF($B$2=TRUE,SUMIFS($B$147:$B$162,$A$147:$A$162,$A10),SUMIFS(F$125:F$140,$A$125:$A$140,$A10)))</f>
        <v>2551666.7776237079</v>
      </c>
      <c r="F10">
        <f t="shared" si="1"/>
        <v>2236732.742043125</v>
      </c>
      <c r="G10">
        <f t="shared" si="1"/>
        <v>1576509.9678470404</v>
      </c>
      <c r="H10">
        <f t="shared" si="1"/>
        <v>1298713.5849304781</v>
      </c>
      <c r="I10">
        <f t="shared" si="1"/>
        <v>1070669.7707405158</v>
      </c>
      <c r="J10">
        <f t="shared" si="1"/>
        <v>275874.36568126222</v>
      </c>
      <c r="K10">
        <f t="shared" si="1"/>
        <v>220102.69948269587</v>
      </c>
      <c r="L10">
        <f t="shared" si="1"/>
        <v>213612.38573391162</v>
      </c>
      <c r="M10">
        <f t="shared" si="1"/>
        <v>213612.38573391162</v>
      </c>
      <c r="N10">
        <f t="shared" si="1"/>
        <v>213612.38573391162</v>
      </c>
      <c r="O10">
        <f t="shared" ref="O10:AE10" si="2">SUM(O$5*SUMIFS(N$39:N$48,$B$39:$B$48,$A10),O$6*IF($B$2=TRUE,SUMIFS($B$147:$B$162,$A$147:$A$162,$A10),SUMIFS(P$125:P$140,$A$125:$A$140,$A10)))</f>
        <v>213612.38573391162</v>
      </c>
      <c r="P10">
        <f t="shared" si="2"/>
        <v>213612.38573391162</v>
      </c>
      <c r="Q10">
        <f t="shared" si="2"/>
        <v>213612.38573391162</v>
      </c>
      <c r="R10">
        <f t="shared" si="2"/>
        <v>213612.38573391162</v>
      </c>
      <c r="S10">
        <f t="shared" si="2"/>
        <v>213612.38573391162</v>
      </c>
      <c r="T10">
        <f t="shared" si="2"/>
        <v>213612.38573391162</v>
      </c>
      <c r="U10">
        <f t="shared" si="2"/>
        <v>213612.38573391162</v>
      </c>
      <c r="V10">
        <f t="shared" si="2"/>
        <v>213612.38573391162</v>
      </c>
      <c r="W10">
        <f t="shared" si="2"/>
        <v>213612.38573391162</v>
      </c>
      <c r="X10">
        <f t="shared" si="2"/>
        <v>213612.38573391162</v>
      </c>
      <c r="Y10">
        <f t="shared" si="2"/>
        <v>213612.38573391162</v>
      </c>
      <c r="Z10">
        <f t="shared" si="2"/>
        <v>213612.38573391162</v>
      </c>
      <c r="AA10">
        <f t="shared" si="2"/>
        <v>213612.38573391162</v>
      </c>
      <c r="AB10">
        <f t="shared" si="2"/>
        <v>213612.38573391162</v>
      </c>
      <c r="AC10">
        <f t="shared" si="2"/>
        <v>213612.38573391162</v>
      </c>
      <c r="AD10">
        <f t="shared" si="2"/>
        <v>213612.38573391162</v>
      </c>
      <c r="AE10">
        <f t="shared" si="2"/>
        <v>213612.38573391162</v>
      </c>
      <c r="AF10">
        <f>SUM(AF$5*SUMIFS(AE$39:AE$48,$B$39:$B$48,$A10),AF$6*IF($B$2=TRUE,SUMIFS($B$147:$B$162,$A$147:$A$162,$A10),SUMIFS(AG$125:AG$140,$A$125:$A$140,$A10)))</f>
        <v>213612.38573391162</v>
      </c>
    </row>
    <row r="11" spans="1:32">
      <c r="A11" s="100" t="s">
        <v>346</v>
      </c>
      <c r="B11">
        <f t="shared" ref="B11:B33" si="3">D11</f>
        <v>5107461.2130349148</v>
      </c>
      <c r="C11">
        <f t="shared" ref="C11:C33" si="4">D11</f>
        <v>5107461.2130349148</v>
      </c>
      <c r="D11" s="170">
        <f t="shared" ref="D11:D33" si="5">SUM(D$5*SUMIFS(C$39:C$48,$B$39:$B$48,$A11),D$6*IF($B$2=TRUE,SUMIFS($B$147:$B$162,$A$147:$A$162,$A11),SUMIFS(E$125:E$140,$A$125:$A$140,$A11)))</f>
        <v>5107461.2130349148</v>
      </c>
      <c r="E11">
        <f t="shared" ref="E11:N11" si="6">SUM(E$5*SUMIFS(D$39:D$48,$B$39:$B$48,$A11),E$6*IF($B$2=TRUE,SUMIFS($B$147:$B$162,$A$147:$A$162,$A11),SUMIFS(F$125:F$140,$A$125:$A$140,$A11)))</f>
        <v>4987599.8967569992</v>
      </c>
      <c r="F11">
        <f t="shared" si="6"/>
        <v>4832598.4414886311</v>
      </c>
      <c r="G11">
        <f t="shared" si="6"/>
        <v>4394284.8660990829</v>
      </c>
      <c r="H11">
        <f t="shared" si="6"/>
        <v>4210938.2846701983</v>
      </c>
      <c r="I11">
        <f t="shared" si="6"/>
        <v>3759572.1907805768</v>
      </c>
      <c r="J11">
        <f t="shared" si="6"/>
        <v>2917776.8465426285</v>
      </c>
      <c r="K11">
        <f t="shared" si="6"/>
        <v>2669259.2530427636</v>
      </c>
      <c r="L11">
        <f t="shared" si="6"/>
        <v>2251521.6966140415</v>
      </c>
      <c r="M11">
        <f t="shared" si="6"/>
        <v>2251521.6966140415</v>
      </c>
      <c r="N11">
        <f t="shared" si="6"/>
        <v>2251521.6966140415</v>
      </c>
      <c r="O11">
        <f t="shared" ref="O11:AF11" si="7">SUM(O$5*SUMIFS(N$39:N$48,$B$39:$B$48,$A11),O$6*IF($B$2=TRUE,SUMIFS($B$147:$B$162,$A$147:$A$162,$A11),SUMIFS(P$125:P$140,$A$125:$A$140,$A11)))</f>
        <v>2251521.6966140415</v>
      </c>
      <c r="P11">
        <f t="shared" si="7"/>
        <v>2251521.6966140415</v>
      </c>
      <c r="Q11">
        <f t="shared" si="7"/>
        <v>2251521.6966140415</v>
      </c>
      <c r="R11">
        <f t="shared" si="7"/>
        <v>2251521.6966140415</v>
      </c>
      <c r="S11">
        <f t="shared" si="7"/>
        <v>2251521.6966140415</v>
      </c>
      <c r="T11">
        <f t="shared" si="7"/>
        <v>2251521.6966140415</v>
      </c>
      <c r="U11">
        <f t="shared" si="7"/>
        <v>2251521.6966140415</v>
      </c>
      <c r="V11">
        <f t="shared" si="7"/>
        <v>2251521.6966140415</v>
      </c>
      <c r="W11">
        <f t="shared" si="7"/>
        <v>2251521.6966140415</v>
      </c>
      <c r="X11">
        <f t="shared" si="7"/>
        <v>2251521.6966140415</v>
      </c>
      <c r="Y11">
        <f t="shared" si="7"/>
        <v>2251521.6966140415</v>
      </c>
      <c r="Z11">
        <f t="shared" si="7"/>
        <v>2251521.6966140415</v>
      </c>
      <c r="AA11">
        <f t="shared" si="7"/>
        <v>2251521.6966140415</v>
      </c>
      <c r="AB11">
        <f t="shared" si="7"/>
        <v>2251521.6966140415</v>
      </c>
      <c r="AC11">
        <f t="shared" si="7"/>
        <v>2251521.6966140415</v>
      </c>
      <c r="AD11">
        <f t="shared" si="7"/>
        <v>2251521.6966140415</v>
      </c>
      <c r="AE11">
        <f t="shared" si="7"/>
        <v>2251521.6966140415</v>
      </c>
      <c r="AF11">
        <f t="shared" si="7"/>
        <v>2251521.6966140415</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1183627.5819591198</v>
      </c>
      <c r="C13">
        <f t="shared" si="4"/>
        <v>1183627.5819591198</v>
      </c>
      <c r="D13" s="170">
        <f t="shared" si="5"/>
        <v>1183627.5819591198</v>
      </c>
      <c r="E13">
        <f t="shared" ref="E13:N13" si="10">SUM(E$5*SUMIFS(D$39:D$48,$B$39:$B$48,$A13),E$6*IF($B$2=TRUE,SUMIFS($B$147:$B$162,$A$147:$A$162,$A13),SUMIFS(F$125:F$140,$A$125:$A$140,$A13)))</f>
        <v>1162890.8996785332</v>
      </c>
      <c r="F13">
        <f t="shared" si="10"/>
        <v>1186525.9131536128</v>
      </c>
      <c r="G13">
        <f t="shared" si="10"/>
        <v>1225951.5755555115</v>
      </c>
      <c r="H13">
        <f t="shared" si="10"/>
        <v>1225863.5536413256</v>
      </c>
      <c r="I13">
        <f t="shared" si="10"/>
        <v>1195173.4659348652</v>
      </c>
      <c r="J13">
        <f t="shared" si="10"/>
        <v>1245354.6867754711</v>
      </c>
      <c r="K13">
        <f t="shared" si="10"/>
        <v>1325128.5095155279</v>
      </c>
      <c r="L13">
        <f t="shared" si="10"/>
        <v>1467705.7425948605</v>
      </c>
      <c r="M13">
        <f t="shared" si="10"/>
        <v>1467705.7425948605</v>
      </c>
      <c r="N13">
        <f t="shared" si="10"/>
        <v>1467705.7425948605</v>
      </c>
      <c r="O13">
        <f t="shared" ref="O13:AF13" si="11">SUM(O$5*SUMIFS(N$39:N$48,$B$39:$B$48,$A13),O$6*IF($B$2=TRUE,SUMIFS($B$147:$B$162,$A$147:$A$162,$A13),SUMIFS(P$125:P$140,$A$125:$A$140,$A13)))</f>
        <v>1467705.7425948605</v>
      </c>
      <c r="P13">
        <f t="shared" si="11"/>
        <v>1467705.7425948605</v>
      </c>
      <c r="Q13">
        <f t="shared" si="11"/>
        <v>1467705.7425948605</v>
      </c>
      <c r="R13">
        <f t="shared" si="11"/>
        <v>1467705.7425948605</v>
      </c>
      <c r="S13">
        <f t="shared" si="11"/>
        <v>1467705.7425948605</v>
      </c>
      <c r="T13">
        <f t="shared" si="11"/>
        <v>1467705.7425948605</v>
      </c>
      <c r="U13">
        <f t="shared" si="11"/>
        <v>1467705.7425948605</v>
      </c>
      <c r="V13">
        <f t="shared" si="11"/>
        <v>1467705.7425948605</v>
      </c>
      <c r="W13">
        <f t="shared" si="11"/>
        <v>1467705.7425948605</v>
      </c>
      <c r="X13">
        <f t="shared" si="11"/>
        <v>1467705.7425948605</v>
      </c>
      <c r="Y13">
        <f t="shared" si="11"/>
        <v>1467705.7425948605</v>
      </c>
      <c r="Z13">
        <f t="shared" si="11"/>
        <v>1467705.7425948605</v>
      </c>
      <c r="AA13">
        <f t="shared" si="11"/>
        <v>1467705.7425948605</v>
      </c>
      <c r="AB13">
        <f t="shared" si="11"/>
        <v>1467705.7425948605</v>
      </c>
      <c r="AC13">
        <f t="shared" si="11"/>
        <v>1467705.7425948605</v>
      </c>
      <c r="AD13">
        <f t="shared" si="11"/>
        <v>1467705.7425948605</v>
      </c>
      <c r="AE13">
        <f t="shared" si="11"/>
        <v>1467705.7425948605</v>
      </c>
      <c r="AF13">
        <f t="shared" si="11"/>
        <v>1467705.7425948605</v>
      </c>
    </row>
    <row r="14" spans="1:32">
      <c r="A14" s="100" t="s">
        <v>101</v>
      </c>
      <c r="B14">
        <f t="shared" si="3"/>
        <v>213689.82722107621</v>
      </c>
      <c r="C14">
        <f t="shared" si="4"/>
        <v>213689.82722107621</v>
      </c>
      <c r="D14" s="170">
        <f t="shared" si="5"/>
        <v>213689.82722107621</v>
      </c>
      <c r="E14">
        <f t="shared" ref="E14:N14" si="12">SUM(E$5*SUMIFS(D$39:D$48,$B$39:$B$48,$A14),E$6*IF($B$2=TRUE,SUMIFS($B$147:$B$162,$A$147:$A$162,$A14),SUMIFS(F$125:F$140,$A$125:$A$140,$A14)))</f>
        <v>205037.81702780657</v>
      </c>
      <c r="F14">
        <f t="shared" si="12"/>
        <v>201902.09230849688</v>
      </c>
      <c r="G14">
        <f t="shared" si="12"/>
        <v>202446.0652552612</v>
      </c>
      <c r="H14">
        <f t="shared" si="12"/>
        <v>203144.87325564044</v>
      </c>
      <c r="I14">
        <f t="shared" si="12"/>
        <v>205036.50907442954</v>
      </c>
      <c r="J14">
        <f t="shared" si="12"/>
        <v>194591.9666330225</v>
      </c>
      <c r="K14">
        <f t="shared" si="12"/>
        <v>191613.90239391118</v>
      </c>
      <c r="L14">
        <f t="shared" si="12"/>
        <v>197137.4115050541</v>
      </c>
      <c r="M14">
        <f t="shared" si="12"/>
        <v>197137.4115050541</v>
      </c>
      <c r="N14">
        <f t="shared" si="12"/>
        <v>197137.4115050541</v>
      </c>
      <c r="O14">
        <f t="shared" ref="O14:AF14" si="13">SUM(O$5*SUMIFS(N$39:N$48,$B$39:$B$48,$A14),O$6*IF($B$2=TRUE,SUMIFS($B$147:$B$162,$A$147:$A$162,$A14),SUMIFS(P$125:P$140,$A$125:$A$140,$A14)))</f>
        <v>197137.4115050541</v>
      </c>
      <c r="P14">
        <f t="shared" si="13"/>
        <v>197137.4115050541</v>
      </c>
      <c r="Q14">
        <f t="shared" si="13"/>
        <v>197137.4115050541</v>
      </c>
      <c r="R14">
        <f t="shared" si="13"/>
        <v>197137.4115050541</v>
      </c>
      <c r="S14">
        <f t="shared" si="13"/>
        <v>197137.4115050541</v>
      </c>
      <c r="T14">
        <f t="shared" si="13"/>
        <v>197137.4115050541</v>
      </c>
      <c r="U14">
        <f t="shared" si="13"/>
        <v>197137.4115050541</v>
      </c>
      <c r="V14">
        <f t="shared" si="13"/>
        <v>197137.4115050541</v>
      </c>
      <c r="W14">
        <f t="shared" si="13"/>
        <v>197137.4115050541</v>
      </c>
      <c r="X14">
        <f t="shared" si="13"/>
        <v>197137.4115050541</v>
      </c>
      <c r="Y14">
        <f t="shared" si="13"/>
        <v>197137.4115050541</v>
      </c>
      <c r="Z14">
        <f t="shared" si="13"/>
        <v>197137.4115050541</v>
      </c>
      <c r="AA14">
        <f t="shared" si="13"/>
        <v>197137.4115050541</v>
      </c>
      <c r="AB14">
        <f t="shared" si="13"/>
        <v>197137.4115050541</v>
      </c>
      <c r="AC14">
        <f t="shared" si="13"/>
        <v>197137.4115050541</v>
      </c>
      <c r="AD14">
        <f t="shared" si="13"/>
        <v>197137.4115050541</v>
      </c>
      <c r="AE14">
        <f t="shared" si="13"/>
        <v>197137.4115050541</v>
      </c>
      <c r="AF14">
        <f t="shared" si="13"/>
        <v>197137.4115050541</v>
      </c>
    </row>
    <row r="15" spans="1:32">
      <c r="A15" s="100" t="s">
        <v>100</v>
      </c>
      <c r="B15">
        <f t="shared" si="3"/>
        <v>4591733.5829593455</v>
      </c>
      <c r="C15">
        <f t="shared" si="4"/>
        <v>4591733.5829593455</v>
      </c>
      <c r="D15" s="170">
        <f t="shared" si="5"/>
        <v>4591733.5829593455</v>
      </c>
      <c r="E15">
        <f t="shared" ref="E15:N15" si="14">SUM(E$5*SUMIFS(D$39:D$48,$B$39:$B$48,$A15),E$6*IF($B$2=TRUE,SUMIFS($B$147:$B$162,$A$147:$A$162,$A15),SUMIFS(F$125:F$140,$A$125:$A$140,$A15)))</f>
        <v>4955757.2794518229</v>
      </c>
      <c r="F15">
        <f t="shared" si="14"/>
        <v>5527508.2581057427</v>
      </c>
      <c r="G15">
        <f t="shared" si="14"/>
        <v>6348039.9077057624</v>
      </c>
      <c r="H15">
        <f t="shared" si="14"/>
        <v>6670344.1566033885</v>
      </c>
      <c r="I15">
        <f t="shared" si="14"/>
        <v>6896021.7138097938</v>
      </c>
      <c r="J15">
        <f t="shared" si="14"/>
        <v>7985470.7533636056</v>
      </c>
      <c r="K15">
        <f t="shared" si="14"/>
        <v>8113907.3823906649</v>
      </c>
      <c r="L15">
        <f t="shared" si="14"/>
        <v>8190848.5182058038</v>
      </c>
      <c r="M15">
        <f t="shared" si="14"/>
        <v>8190848.5182058038</v>
      </c>
      <c r="N15">
        <f t="shared" si="14"/>
        <v>8190848.5182058038</v>
      </c>
      <c r="O15">
        <f t="shared" ref="O15:AF15" si="15">SUM(O$5*SUMIFS(N$39:N$48,$B$39:$B$48,$A15),O$6*IF($B$2=TRUE,SUMIFS($B$147:$B$162,$A$147:$A$162,$A15),SUMIFS(P$125:P$140,$A$125:$A$140,$A15)))</f>
        <v>8190848.5182058038</v>
      </c>
      <c r="P15">
        <f t="shared" si="15"/>
        <v>8190848.5182058038</v>
      </c>
      <c r="Q15">
        <f t="shared" si="15"/>
        <v>8190848.5182058038</v>
      </c>
      <c r="R15">
        <f t="shared" si="15"/>
        <v>8190848.5182058038</v>
      </c>
      <c r="S15">
        <f t="shared" si="15"/>
        <v>8190848.5182058038</v>
      </c>
      <c r="T15">
        <f t="shared" si="15"/>
        <v>8190848.5182058038</v>
      </c>
      <c r="U15">
        <f t="shared" si="15"/>
        <v>8190848.5182058038</v>
      </c>
      <c r="V15">
        <f t="shared" si="15"/>
        <v>8190848.5182058038</v>
      </c>
      <c r="W15">
        <f t="shared" si="15"/>
        <v>8190848.5182058038</v>
      </c>
      <c r="X15">
        <f t="shared" si="15"/>
        <v>8190848.5182058038</v>
      </c>
      <c r="Y15">
        <f t="shared" si="15"/>
        <v>8190848.5182058038</v>
      </c>
      <c r="Z15">
        <f t="shared" si="15"/>
        <v>8190848.5182058038</v>
      </c>
      <c r="AA15">
        <f t="shared" si="15"/>
        <v>8190848.5182058038</v>
      </c>
      <c r="AB15">
        <f t="shared" si="15"/>
        <v>8190848.5182058038</v>
      </c>
      <c r="AC15">
        <f t="shared" si="15"/>
        <v>8190848.5182058038</v>
      </c>
      <c r="AD15">
        <f t="shared" si="15"/>
        <v>8190848.5182058038</v>
      </c>
      <c r="AE15">
        <f t="shared" si="15"/>
        <v>8190848.5182058038</v>
      </c>
      <c r="AF15">
        <f t="shared" si="15"/>
        <v>8190848.5182058038</v>
      </c>
    </row>
    <row r="16" spans="1:32">
      <c r="A16" s="100" t="s">
        <v>102</v>
      </c>
      <c r="B16">
        <f t="shared" si="3"/>
        <v>379104.8971627485</v>
      </c>
      <c r="C16">
        <f t="shared" si="4"/>
        <v>379104.8971627485</v>
      </c>
      <c r="D16" s="170">
        <f t="shared" si="5"/>
        <v>379104.8971627485</v>
      </c>
      <c r="E16">
        <f t="shared" ref="E16:N16" si="16">SUM(E$5*SUMIFS(D$39:D$48,$B$39:$B$48,$A16),E$6*IF($B$2=TRUE,SUMIFS($B$147:$B$162,$A$147:$A$162,$A16),SUMIFS(F$125:F$140,$A$125:$A$140,$A16)))</f>
        <v>963080.56462222582</v>
      </c>
      <c r="F16">
        <f t="shared" si="16"/>
        <v>1040251.8270964462</v>
      </c>
      <c r="G16">
        <f t="shared" si="16"/>
        <v>1289822.6488391529</v>
      </c>
      <c r="H16">
        <f t="shared" si="16"/>
        <v>1460626.5327206827</v>
      </c>
      <c r="I16">
        <f t="shared" si="16"/>
        <v>1946109.7328412933</v>
      </c>
      <c r="J16">
        <f t="shared" si="16"/>
        <v>2517789.1955898721</v>
      </c>
      <c r="K16">
        <f t="shared" si="16"/>
        <v>2695465.969800435</v>
      </c>
      <c r="L16">
        <f t="shared" si="16"/>
        <v>2918398.5476389462</v>
      </c>
      <c r="M16">
        <f t="shared" si="16"/>
        <v>2918398.5476389462</v>
      </c>
      <c r="N16">
        <f t="shared" si="16"/>
        <v>2918398.5476389462</v>
      </c>
      <c r="O16">
        <f t="shared" ref="O16:AF16" si="17">SUM(O$5*SUMIFS(N$39:N$48,$B$39:$B$48,$A16),O$6*IF($B$2=TRUE,SUMIFS($B$147:$B$162,$A$147:$A$162,$A16),SUMIFS(P$125:P$140,$A$125:$A$140,$A16)))</f>
        <v>2918398.5476389462</v>
      </c>
      <c r="P16">
        <f t="shared" si="17"/>
        <v>2918398.5476389462</v>
      </c>
      <c r="Q16">
        <f t="shared" si="17"/>
        <v>2918398.5476389462</v>
      </c>
      <c r="R16">
        <f t="shared" si="17"/>
        <v>2918398.5476389462</v>
      </c>
      <c r="S16">
        <f t="shared" si="17"/>
        <v>2918398.5476389462</v>
      </c>
      <c r="T16">
        <f t="shared" si="17"/>
        <v>2918398.5476389462</v>
      </c>
      <c r="U16">
        <f t="shared" si="17"/>
        <v>2918398.5476389462</v>
      </c>
      <c r="V16">
        <f t="shared" si="17"/>
        <v>2918398.5476389462</v>
      </c>
      <c r="W16">
        <f t="shared" si="17"/>
        <v>2918398.5476389462</v>
      </c>
      <c r="X16">
        <f t="shared" si="17"/>
        <v>2918398.5476389462</v>
      </c>
      <c r="Y16">
        <f t="shared" si="17"/>
        <v>2918398.5476389462</v>
      </c>
      <c r="Z16">
        <f t="shared" si="17"/>
        <v>2918398.5476389462</v>
      </c>
      <c r="AA16">
        <f t="shared" si="17"/>
        <v>2918398.5476389462</v>
      </c>
      <c r="AB16">
        <f t="shared" si="17"/>
        <v>2918398.5476389462</v>
      </c>
      <c r="AC16">
        <f t="shared" si="17"/>
        <v>2918398.5476389462</v>
      </c>
      <c r="AD16">
        <f t="shared" si="17"/>
        <v>2918398.5476389462</v>
      </c>
      <c r="AE16">
        <f t="shared" si="17"/>
        <v>2918398.5476389462</v>
      </c>
      <c r="AF16">
        <f t="shared" si="17"/>
        <v>2918398.5476389462</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4087.5884751078834</v>
      </c>
      <c r="C18">
        <f t="shared" si="4"/>
        <v>4087.5884751078834</v>
      </c>
      <c r="D18" s="170">
        <f t="shared" si="5"/>
        <v>4087.5884751078834</v>
      </c>
      <c r="E18">
        <f t="shared" ref="E18:N18" si="20">SUM(E$5*SUMIFS(D$39:D$48,$B$39:$B$48,$A18),E$6*IF($B$2=TRUE,SUMIFS($B$147:$B$162,$A$147:$A$162,$A18),SUMIFS(F$125:F$140,$A$125:$A$140,$A18)))</f>
        <v>3809.6849207021551</v>
      </c>
      <c r="F18">
        <f t="shared" si="20"/>
        <v>3827.0805148789154</v>
      </c>
      <c r="G18">
        <f t="shared" si="20"/>
        <v>3505.6378514810967</v>
      </c>
      <c r="H18">
        <f t="shared" si="20"/>
        <v>3360.8821545900491</v>
      </c>
      <c r="I18">
        <f t="shared" si="20"/>
        <v>3360.4970070854765</v>
      </c>
      <c r="J18">
        <f t="shared" si="20"/>
        <v>2685.7547567308366</v>
      </c>
      <c r="K18">
        <f t="shared" si="20"/>
        <v>2501.3493052018007</v>
      </c>
      <c r="L18">
        <f t="shared" si="20"/>
        <v>2329.9543903854178</v>
      </c>
      <c r="M18">
        <f t="shared" si="20"/>
        <v>2329.9543903854178</v>
      </c>
      <c r="N18">
        <f t="shared" si="20"/>
        <v>2329.9543903854178</v>
      </c>
      <c r="O18">
        <f t="shared" ref="O18:AF18" si="21">SUM(O$5*SUMIFS(N$39:N$48,$B$39:$B$48,$A18),O$6*IF($B$2=TRUE,SUMIFS($B$147:$B$162,$A$147:$A$162,$A18),SUMIFS(P$125:P$140,$A$125:$A$140,$A18)))</f>
        <v>2329.9543903854178</v>
      </c>
      <c r="P18">
        <f t="shared" si="21"/>
        <v>2329.9543903854178</v>
      </c>
      <c r="Q18">
        <f t="shared" si="21"/>
        <v>2329.9543903854178</v>
      </c>
      <c r="R18">
        <f t="shared" si="21"/>
        <v>2329.9543903854178</v>
      </c>
      <c r="S18">
        <f t="shared" si="21"/>
        <v>2329.9543903854178</v>
      </c>
      <c r="T18">
        <f t="shared" si="21"/>
        <v>2329.9543903854178</v>
      </c>
      <c r="U18">
        <f t="shared" si="21"/>
        <v>2329.9543903854178</v>
      </c>
      <c r="V18">
        <f t="shared" si="21"/>
        <v>2329.9543903854178</v>
      </c>
      <c r="W18">
        <f t="shared" si="21"/>
        <v>2329.9543903854178</v>
      </c>
      <c r="X18">
        <f t="shared" si="21"/>
        <v>2329.9543903854178</v>
      </c>
      <c r="Y18">
        <f t="shared" si="21"/>
        <v>2329.9543903854178</v>
      </c>
      <c r="Z18">
        <f t="shared" si="21"/>
        <v>2329.9543903854178</v>
      </c>
      <c r="AA18">
        <f t="shared" si="21"/>
        <v>2329.9543903854178</v>
      </c>
      <c r="AB18">
        <f t="shared" si="21"/>
        <v>2329.9543903854178</v>
      </c>
      <c r="AC18">
        <f t="shared" si="21"/>
        <v>2329.9543903854178</v>
      </c>
      <c r="AD18">
        <f t="shared" si="21"/>
        <v>2329.9543903854178</v>
      </c>
      <c r="AE18">
        <f t="shared" si="21"/>
        <v>2329.9543903854178</v>
      </c>
      <c r="AF18">
        <f t="shared" si="21"/>
        <v>2329.9543903854178</v>
      </c>
    </row>
    <row r="19" spans="1:32">
      <c r="A19" s="100" t="s">
        <v>105</v>
      </c>
      <c r="B19">
        <f t="shared" si="3"/>
        <v>11606.892725343921</v>
      </c>
      <c r="C19">
        <f t="shared" si="4"/>
        <v>11606.892725343921</v>
      </c>
      <c r="D19" s="170">
        <f t="shared" si="5"/>
        <v>11606.892725343921</v>
      </c>
      <c r="E19">
        <f t="shared" ref="E19:N19" si="22">SUM(E$5*SUMIFS(D$39:D$48,$B$39:$B$48,$A19),E$6*IF($B$2=TRUE,SUMIFS($B$147:$B$162,$A$147:$A$162,$A19),SUMIFS(F$125:F$140,$A$125:$A$140,$A19)))</f>
        <v>10526.536020111655</v>
      </c>
      <c r="F19">
        <f t="shared" si="22"/>
        <v>10887.118239579408</v>
      </c>
      <c r="G19">
        <f t="shared" si="22"/>
        <v>9389.8870751908908</v>
      </c>
      <c r="H19">
        <f t="shared" si="22"/>
        <v>8574.8599311822218</v>
      </c>
      <c r="I19">
        <f t="shared" si="22"/>
        <v>8701.6685167290361</v>
      </c>
      <c r="J19">
        <f t="shared" si="22"/>
        <v>7642.7013465466162</v>
      </c>
      <c r="K19">
        <f t="shared" si="22"/>
        <v>7459.5735641467372</v>
      </c>
      <c r="L19">
        <f t="shared" si="22"/>
        <v>7583.4562412326277</v>
      </c>
      <c r="M19">
        <f t="shared" si="22"/>
        <v>7583.4562412326277</v>
      </c>
      <c r="N19">
        <f t="shared" si="22"/>
        <v>7583.4562412326277</v>
      </c>
      <c r="O19">
        <f t="shared" ref="O19:AF19" si="23">SUM(O$5*SUMIFS(N$39:N$48,$B$39:$B$48,$A19),O$6*IF($B$2=TRUE,SUMIFS($B$147:$B$162,$A$147:$A$162,$A19),SUMIFS(P$125:P$140,$A$125:$A$140,$A19)))</f>
        <v>7583.4562412326277</v>
      </c>
      <c r="P19">
        <f t="shared" si="23"/>
        <v>7583.4562412326277</v>
      </c>
      <c r="Q19">
        <f t="shared" si="23"/>
        <v>7583.4562412326277</v>
      </c>
      <c r="R19">
        <f t="shared" si="23"/>
        <v>7583.4562412326277</v>
      </c>
      <c r="S19">
        <f t="shared" si="23"/>
        <v>7583.4562412326277</v>
      </c>
      <c r="T19">
        <f t="shared" si="23"/>
        <v>7583.4562412326277</v>
      </c>
      <c r="U19">
        <f t="shared" si="23"/>
        <v>7583.4562412326277</v>
      </c>
      <c r="V19">
        <f t="shared" si="23"/>
        <v>7583.4562412326277</v>
      </c>
      <c r="W19">
        <f t="shared" si="23"/>
        <v>7583.4562412326277</v>
      </c>
      <c r="X19">
        <f t="shared" si="23"/>
        <v>7583.4562412326277</v>
      </c>
      <c r="Y19">
        <f t="shared" si="23"/>
        <v>7583.4562412326277</v>
      </c>
      <c r="Z19">
        <f t="shared" si="23"/>
        <v>7583.4562412326277</v>
      </c>
      <c r="AA19">
        <f t="shared" si="23"/>
        <v>7583.4562412326277</v>
      </c>
      <c r="AB19">
        <f t="shared" si="23"/>
        <v>7583.4562412326277</v>
      </c>
      <c r="AC19">
        <f t="shared" si="23"/>
        <v>7583.4562412326277</v>
      </c>
      <c r="AD19">
        <f t="shared" si="23"/>
        <v>7583.4562412326277</v>
      </c>
      <c r="AE19">
        <f t="shared" si="23"/>
        <v>7583.4562412326277</v>
      </c>
      <c r="AF19">
        <f t="shared" si="23"/>
        <v>7583.4562412326277</v>
      </c>
    </row>
    <row r="20" spans="1:32">
      <c r="A20" s="100" t="s">
        <v>106</v>
      </c>
      <c r="B20">
        <f t="shared" si="3"/>
        <v>592609.55393177667</v>
      </c>
      <c r="C20">
        <f t="shared" si="4"/>
        <v>592609.55393177667</v>
      </c>
      <c r="D20" s="170">
        <f t="shared" si="5"/>
        <v>592609.55393177667</v>
      </c>
      <c r="E20">
        <f t="shared" ref="E20:N20" si="24">SUM(E$5*SUMIFS(D$39:D$48,$B$39:$B$48,$A20),E$6*IF($B$2=TRUE,SUMIFS($B$147:$B$162,$A$147:$A$162,$A20),SUMIFS(F$125:F$140,$A$125:$A$140,$A20)))</f>
        <v>525491.54389809025</v>
      </c>
      <c r="F20">
        <f t="shared" si="24"/>
        <v>325627.52704948682</v>
      </c>
      <c r="G20">
        <f t="shared" si="24"/>
        <v>315910.44377151591</v>
      </c>
      <c r="H20">
        <f t="shared" si="24"/>
        <v>284294.27209251485</v>
      </c>
      <c r="I20">
        <f t="shared" si="24"/>
        <v>281215.45129471133</v>
      </c>
      <c r="J20">
        <f t="shared" si="24"/>
        <v>218674.72931086007</v>
      </c>
      <c r="K20">
        <f t="shared" si="24"/>
        <v>140422.36050465249</v>
      </c>
      <c r="L20">
        <f t="shared" si="24"/>
        <v>116723.28707576491</v>
      </c>
      <c r="M20">
        <f t="shared" si="24"/>
        <v>116723.28707576491</v>
      </c>
      <c r="N20">
        <f t="shared" si="24"/>
        <v>116723.28707576491</v>
      </c>
      <c r="O20">
        <f t="shared" ref="O20:AF20" si="25">SUM(O$5*SUMIFS(N$39:N$48,$B$39:$B$48,$A20),O$6*IF($B$2=TRUE,SUMIFS($B$147:$B$162,$A$147:$A$162,$A20),SUMIFS(P$125:P$140,$A$125:$A$140,$A20)))</f>
        <v>116723.28707576491</v>
      </c>
      <c r="P20">
        <f t="shared" si="25"/>
        <v>116723.28707576491</v>
      </c>
      <c r="Q20">
        <f t="shared" si="25"/>
        <v>116723.28707576491</v>
      </c>
      <c r="R20">
        <f t="shared" si="25"/>
        <v>116723.28707576491</v>
      </c>
      <c r="S20">
        <f t="shared" si="25"/>
        <v>116723.28707576491</v>
      </c>
      <c r="T20">
        <f t="shared" si="25"/>
        <v>116723.28707576491</v>
      </c>
      <c r="U20">
        <f t="shared" si="25"/>
        <v>116723.28707576491</v>
      </c>
      <c r="V20">
        <f t="shared" si="25"/>
        <v>116723.28707576491</v>
      </c>
      <c r="W20">
        <f t="shared" si="25"/>
        <v>116723.28707576491</v>
      </c>
      <c r="X20">
        <f t="shared" si="25"/>
        <v>116723.28707576491</v>
      </c>
      <c r="Y20">
        <f t="shared" si="25"/>
        <v>116723.28707576491</v>
      </c>
      <c r="Z20">
        <f t="shared" si="25"/>
        <v>116723.28707576491</v>
      </c>
      <c r="AA20">
        <f t="shared" si="25"/>
        <v>116723.28707576491</v>
      </c>
      <c r="AB20">
        <f t="shared" si="25"/>
        <v>116723.28707576491</v>
      </c>
      <c r="AC20">
        <f t="shared" si="25"/>
        <v>116723.28707576491</v>
      </c>
      <c r="AD20">
        <f t="shared" si="25"/>
        <v>116723.28707576491</v>
      </c>
      <c r="AE20">
        <f t="shared" si="25"/>
        <v>116723.28707576491</v>
      </c>
      <c r="AF20">
        <f t="shared" si="25"/>
        <v>116723.28707576491</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2.6601753556848416E-4</v>
      </c>
      <c r="D39">
        <f>SUMPRODUCT(P$57:P$106,$B$57:$B$106)</f>
        <v>2.479317573354435E-4</v>
      </c>
      <c r="E39">
        <f>SUMPRODUCT(AB$57:AB$106,$B$57:$B$106)</f>
        <v>2.4906385101875617E-4</v>
      </c>
      <c r="F39">
        <f>SUMPRODUCT(AN$57:AN$106,$B$57:$B$106)</f>
        <v>2.2814457657017052E-4</v>
      </c>
      <c r="G39">
        <f>SUMPRODUCT(AZ$57:AZ$106,$B$57:$B$106)</f>
        <v>2.1872397222583552E-4</v>
      </c>
      <c r="H39">
        <f>SUMPRODUCT(BL$57:BL$106,$B$57:$B$106)</f>
        <v>2.186989070827516E-4</v>
      </c>
      <c r="I39">
        <f>SUMPRODUCT(BX$57:BX$106,$B$57:$B$106)</f>
        <v>1.747871308175205E-4</v>
      </c>
      <c r="J39">
        <f>SUMPRODUCT(CJ$57:CJ$106,$B$57:$B$106)</f>
        <v>1.6278614684864067E-4</v>
      </c>
      <c r="K39">
        <f>SUMPRODUCT(CV$57:CV$106,$B$57:$B$106)</f>
        <v>1.5163187994381947E-4</v>
      </c>
      <c r="L39" s="156">
        <f>K39</f>
        <v>1.5163187994381947E-4</v>
      </c>
      <c r="M39" s="156">
        <f t="shared" ref="M39:AE50" si="53">L39</f>
        <v>1.5163187994381947E-4</v>
      </c>
      <c r="N39" s="156">
        <f t="shared" si="53"/>
        <v>1.5163187994381947E-4</v>
      </c>
      <c r="O39" s="156">
        <f t="shared" si="53"/>
        <v>1.5163187994381947E-4</v>
      </c>
      <c r="P39" s="156">
        <f t="shared" si="53"/>
        <v>1.5163187994381947E-4</v>
      </c>
      <c r="Q39" s="156">
        <f t="shared" si="53"/>
        <v>1.5163187994381947E-4</v>
      </c>
      <c r="R39" s="156">
        <f t="shared" si="53"/>
        <v>1.5163187994381947E-4</v>
      </c>
      <c r="S39" s="156">
        <f t="shared" si="53"/>
        <v>1.5163187994381947E-4</v>
      </c>
      <c r="T39" s="156">
        <f t="shared" si="53"/>
        <v>1.5163187994381947E-4</v>
      </c>
      <c r="U39" s="156">
        <f t="shared" si="53"/>
        <v>1.5163187994381947E-4</v>
      </c>
      <c r="V39" s="156">
        <f t="shared" si="53"/>
        <v>1.5163187994381947E-4</v>
      </c>
      <c r="W39" s="156">
        <f t="shared" si="53"/>
        <v>1.5163187994381947E-4</v>
      </c>
      <c r="X39" s="156">
        <f t="shared" si="53"/>
        <v>1.5163187994381947E-4</v>
      </c>
      <c r="Y39" s="156">
        <f t="shared" si="53"/>
        <v>1.5163187994381947E-4</v>
      </c>
      <c r="Z39" s="156">
        <f t="shared" si="53"/>
        <v>1.5163187994381947E-4</v>
      </c>
      <c r="AA39" s="156">
        <f t="shared" si="53"/>
        <v>1.5163187994381947E-4</v>
      </c>
      <c r="AB39" s="156">
        <f t="shared" si="53"/>
        <v>1.5163187994381947E-4</v>
      </c>
      <c r="AC39" s="156">
        <f t="shared" si="53"/>
        <v>1.5163187994381947E-4</v>
      </c>
      <c r="AD39" s="156">
        <f t="shared" si="53"/>
        <v>1.5163187994381947E-4</v>
      </c>
      <c r="AE39" s="156">
        <f t="shared" si="53"/>
        <v>1.5163187994381947E-4</v>
      </c>
    </row>
    <row r="40" spans="1:32">
      <c r="B40" s="2" t="s">
        <v>98</v>
      </c>
      <c r="C40">
        <f>SUMPRODUCT(E57:E106,$B$57:$B$106)</f>
        <v>0.21358646043528354</v>
      </c>
      <c r="D40">
        <f>SUMPRODUCT(Q$57:Q$106,$B$57:$B$106)</f>
        <v>0.16606077444171258</v>
      </c>
      <c r="E40">
        <f>SUMPRODUCT(AC$57:AC$106,$B$57:$B$106)</f>
        <v>0.14556507715663475</v>
      </c>
      <c r="F40">
        <f>SUMPRODUCT(AO$57:AO$106,$B$57:$B$106)</f>
        <v>0.1025982187296267</v>
      </c>
      <c r="G40">
        <f>SUMPRODUCT(BA$57:BA$106,$B$57:$B$106)</f>
        <v>8.451941514572324E-2</v>
      </c>
      <c r="H40">
        <f>SUMPRODUCT(BM$57:BM$106,$B$57:$B$106)</f>
        <v>6.9678475598634909E-2</v>
      </c>
      <c r="I40">
        <f>SUMPRODUCT(BY$57:BY$106,$B$57:$B$106)</f>
        <v>1.7953719982320693E-2</v>
      </c>
      <c r="J40">
        <f>SUMPRODUCT(CK$57:CK$106,$B$57:$B$106)</f>
        <v>1.4324137090833756E-2</v>
      </c>
      <c r="K40">
        <f>SUMPRODUCT(CW$57:CW$106,$B$57:$B$106)</f>
        <v>1.3901751794703312E-2</v>
      </c>
      <c r="L40" s="156">
        <f t="shared" ref="L40:AA50" si="54">K40</f>
        <v>1.3901751794703312E-2</v>
      </c>
      <c r="M40" s="156">
        <f t="shared" si="54"/>
        <v>1.3901751794703312E-2</v>
      </c>
      <c r="N40" s="156">
        <f t="shared" si="54"/>
        <v>1.3901751794703312E-2</v>
      </c>
      <c r="O40" s="156">
        <f t="shared" si="54"/>
        <v>1.3901751794703312E-2</v>
      </c>
      <c r="P40" s="156">
        <f t="shared" si="54"/>
        <v>1.3901751794703312E-2</v>
      </c>
      <c r="Q40" s="156">
        <f t="shared" si="54"/>
        <v>1.3901751794703312E-2</v>
      </c>
      <c r="R40" s="156">
        <f t="shared" si="54"/>
        <v>1.3901751794703312E-2</v>
      </c>
      <c r="S40" s="156">
        <f t="shared" si="54"/>
        <v>1.3901751794703312E-2</v>
      </c>
      <c r="T40" s="156">
        <f t="shared" si="54"/>
        <v>1.3901751794703312E-2</v>
      </c>
      <c r="U40" s="156">
        <f t="shared" si="54"/>
        <v>1.3901751794703312E-2</v>
      </c>
      <c r="V40" s="156">
        <f t="shared" si="54"/>
        <v>1.3901751794703312E-2</v>
      </c>
      <c r="W40" s="156">
        <f t="shared" si="54"/>
        <v>1.3901751794703312E-2</v>
      </c>
      <c r="X40" s="156">
        <f t="shared" si="54"/>
        <v>1.3901751794703312E-2</v>
      </c>
      <c r="Y40" s="156">
        <f t="shared" si="54"/>
        <v>1.3901751794703312E-2</v>
      </c>
      <c r="Z40" s="156">
        <f t="shared" si="54"/>
        <v>1.3901751794703312E-2</v>
      </c>
      <c r="AA40" s="156">
        <f t="shared" si="54"/>
        <v>1.3901751794703312E-2</v>
      </c>
      <c r="AB40" s="156">
        <f t="shared" si="53"/>
        <v>1.3901751794703312E-2</v>
      </c>
      <c r="AC40" s="156">
        <f t="shared" si="53"/>
        <v>1.3901751794703312E-2</v>
      </c>
      <c r="AD40" s="156">
        <f t="shared" si="53"/>
        <v>1.3901751794703312E-2</v>
      </c>
      <c r="AE40" s="156">
        <f t="shared" si="53"/>
        <v>1.3901751794703312E-2</v>
      </c>
    </row>
    <row r="41" spans="1:32">
      <c r="B41" s="2" t="s">
        <v>105</v>
      </c>
      <c r="C41">
        <f>SUMPRODUCT(F57:F106,$B$57:$B$106)</f>
        <v>7.5536884821123407E-4</v>
      </c>
      <c r="D41">
        <f>SUMPRODUCT(R$57:R$106,$B$57:$B$106)</f>
        <v>6.8505995336751093E-4</v>
      </c>
      <c r="E41">
        <f>SUMPRODUCT(AD$57:AD$106,$B$57:$B$106)</f>
        <v>7.0852640405763188E-4</v>
      </c>
      <c r="F41">
        <f>SUMPRODUCT(AP$57:AP$106,$B$57:$B$106)</f>
        <v>6.1108759705628545E-4</v>
      </c>
      <c r="G41">
        <f>SUMPRODUCT(BB$57:BB$106,$B$57:$B$106)</f>
        <v>5.5804617334376651E-4</v>
      </c>
      <c r="H41">
        <f>SUMPRODUCT(BN$57:BN$106,$B$57:$B$106)</f>
        <v>5.6629879163484797E-4</v>
      </c>
      <c r="I41">
        <f>SUMPRODUCT(BZ$57:BZ$106,$B$57:$B$106)</f>
        <v>4.9738191348643697E-4</v>
      </c>
      <c r="J41">
        <f>SUMPRODUCT(CL$57:CL$106,$B$57:$B$106)</f>
        <v>4.8546407937353705E-4</v>
      </c>
      <c r="K41">
        <f>SUMPRODUCT(CX$57:CX$106,$B$57:$B$106)</f>
        <v>4.9352628149067776E-4</v>
      </c>
      <c r="L41" s="156">
        <f t="shared" si="54"/>
        <v>4.9352628149067776E-4</v>
      </c>
      <c r="M41" s="156">
        <f t="shared" si="53"/>
        <v>4.9352628149067776E-4</v>
      </c>
      <c r="N41" s="156">
        <f t="shared" si="53"/>
        <v>4.9352628149067776E-4</v>
      </c>
      <c r="O41" s="156">
        <f t="shared" si="53"/>
        <v>4.9352628149067776E-4</v>
      </c>
      <c r="P41" s="156">
        <f t="shared" si="53"/>
        <v>4.9352628149067776E-4</v>
      </c>
      <c r="Q41" s="156">
        <f t="shared" si="53"/>
        <v>4.9352628149067776E-4</v>
      </c>
      <c r="R41" s="156">
        <f t="shared" si="53"/>
        <v>4.9352628149067776E-4</v>
      </c>
      <c r="S41" s="156">
        <f t="shared" si="53"/>
        <v>4.9352628149067776E-4</v>
      </c>
      <c r="T41" s="156">
        <f t="shared" si="53"/>
        <v>4.9352628149067776E-4</v>
      </c>
      <c r="U41" s="156">
        <f t="shared" si="53"/>
        <v>4.9352628149067776E-4</v>
      </c>
      <c r="V41" s="156">
        <f t="shared" si="53"/>
        <v>4.9352628149067776E-4</v>
      </c>
      <c r="W41" s="156">
        <f t="shared" si="53"/>
        <v>4.9352628149067776E-4</v>
      </c>
      <c r="X41" s="156">
        <f t="shared" si="53"/>
        <v>4.9352628149067776E-4</v>
      </c>
      <c r="Y41" s="156">
        <f t="shared" si="53"/>
        <v>4.9352628149067776E-4</v>
      </c>
      <c r="Z41" s="156">
        <f t="shared" si="53"/>
        <v>4.9352628149067776E-4</v>
      </c>
      <c r="AA41" s="156">
        <f t="shared" si="53"/>
        <v>4.9352628149067776E-4</v>
      </c>
      <c r="AB41" s="156">
        <f t="shared" si="53"/>
        <v>4.9352628149067776E-4</v>
      </c>
      <c r="AC41" s="156">
        <f t="shared" si="53"/>
        <v>4.9352628149067776E-4</v>
      </c>
      <c r="AD41" s="156">
        <f t="shared" si="53"/>
        <v>4.9352628149067776E-4</v>
      </c>
      <c r="AE41" s="156">
        <f t="shared" si="53"/>
        <v>4.9352628149067776E-4</v>
      </c>
    </row>
    <row r="42" spans="1:32">
      <c r="B42" s="2" t="s">
        <v>101</v>
      </c>
      <c r="C42">
        <f>SUMPRODUCT(G57:G106,$B$57:$B$106)</f>
        <v>1.3906791635110861E-2</v>
      </c>
      <c r="D42">
        <f>SUMPRODUCT(S$57:S$106,$B$57:$B$106)</f>
        <v>1.3343724574093607E-2</v>
      </c>
      <c r="E42">
        <f>SUMPRODUCT(AE$57:AE$106,$B$57:$B$106)</f>
        <v>1.3139653697797793E-2</v>
      </c>
      <c r="F42">
        <f>SUMPRODUCT(AQ$57:AQ$106,$B$57:$B$106)</f>
        <v>1.3175055094879564E-2</v>
      </c>
      <c r="G42">
        <f>SUMPRODUCT(BC$57:BC$106,$B$57:$B$106)</f>
        <v>1.3220533054128267E-2</v>
      </c>
      <c r="H42">
        <f>SUMPRODUCT(BO$57:BO$106,$B$57:$B$106)</f>
        <v>1.3343639453358945E-2</v>
      </c>
      <c r="I42">
        <f>SUMPRODUCT(CA$57:CA$106,$B$57:$B$106)</f>
        <v>1.2663915587484652E-2</v>
      </c>
      <c r="J42">
        <f>SUMPRODUCT(CM$57:CM$106,$B$57:$B$106)</f>
        <v>1.2470105150236045E-2</v>
      </c>
      <c r="K42">
        <f>SUMPRODUCT(CY$57:CY$106,$B$57:$B$106)</f>
        <v>1.2829571444454306E-2</v>
      </c>
      <c r="L42" s="156">
        <f t="shared" si="54"/>
        <v>1.2829571444454306E-2</v>
      </c>
      <c r="M42" s="156">
        <f t="shared" si="53"/>
        <v>1.2829571444454306E-2</v>
      </c>
      <c r="N42" s="156">
        <f t="shared" si="53"/>
        <v>1.2829571444454306E-2</v>
      </c>
      <c r="O42" s="156">
        <f t="shared" si="53"/>
        <v>1.2829571444454306E-2</v>
      </c>
      <c r="P42" s="156">
        <f t="shared" si="53"/>
        <v>1.2829571444454306E-2</v>
      </c>
      <c r="Q42" s="156">
        <f t="shared" si="53"/>
        <v>1.2829571444454306E-2</v>
      </c>
      <c r="R42" s="156">
        <f t="shared" si="53"/>
        <v>1.2829571444454306E-2</v>
      </c>
      <c r="S42" s="156">
        <f t="shared" si="53"/>
        <v>1.2829571444454306E-2</v>
      </c>
      <c r="T42" s="156">
        <f t="shared" si="53"/>
        <v>1.2829571444454306E-2</v>
      </c>
      <c r="U42" s="156">
        <f t="shared" si="53"/>
        <v>1.2829571444454306E-2</v>
      </c>
      <c r="V42" s="156">
        <f t="shared" si="53"/>
        <v>1.2829571444454306E-2</v>
      </c>
      <c r="W42" s="156">
        <f t="shared" si="53"/>
        <v>1.2829571444454306E-2</v>
      </c>
      <c r="X42" s="156">
        <f t="shared" si="53"/>
        <v>1.2829571444454306E-2</v>
      </c>
      <c r="Y42" s="156">
        <f t="shared" si="53"/>
        <v>1.2829571444454306E-2</v>
      </c>
      <c r="Z42" s="156">
        <f t="shared" si="53"/>
        <v>1.2829571444454306E-2</v>
      </c>
      <c r="AA42" s="156">
        <f t="shared" si="53"/>
        <v>1.2829571444454306E-2</v>
      </c>
      <c r="AB42" s="156">
        <f t="shared" si="53"/>
        <v>1.2829571444454306E-2</v>
      </c>
      <c r="AC42" s="156">
        <f t="shared" si="53"/>
        <v>1.2829571444454306E-2</v>
      </c>
      <c r="AD42" s="156">
        <f t="shared" si="53"/>
        <v>1.2829571444454306E-2</v>
      </c>
      <c r="AE42" s="156">
        <f t="shared" si="53"/>
        <v>1.2829571444454306E-2</v>
      </c>
    </row>
    <row r="43" spans="1:32">
      <c r="B43" s="2" t="s">
        <v>346</v>
      </c>
      <c r="C43">
        <f>SUMPRODUCT(H57:H106,$B$57:$B$106)</f>
        <v>0.3323901741031573</v>
      </c>
      <c r="D43">
        <f>SUMPRODUCT(T$57:T$106,$B$57:$B$106)</f>
        <v>0.3245896794691166</v>
      </c>
      <c r="E43">
        <f>SUMPRODUCT(AF$57:AF$106,$B$57:$B$106)</f>
        <v>0.31450228799340507</v>
      </c>
      <c r="F43">
        <f>SUMPRODUCT(AR$57:AR$106,$B$57:$B$106)</f>
        <v>0.28597713243007228</v>
      </c>
      <c r="G43">
        <f>SUMPRODUCT(BD$57:BD$106,$B$57:$B$106)</f>
        <v>0.27404505902208787</v>
      </c>
      <c r="H43">
        <f>SUMPRODUCT(BP$57:BP$106,$B$57:$B$106)</f>
        <v>0.24467045424793163</v>
      </c>
      <c r="I43">
        <f>SUMPRODUCT(CB$57:CB$106,$B$57:$B$106)</f>
        <v>0.18988697389248987</v>
      </c>
      <c r="J43">
        <f>SUMPRODUCT(CN$57:CN$106,$B$57:$B$106)</f>
        <v>0.17371361442373867</v>
      </c>
      <c r="K43">
        <f>SUMPRODUCT(CZ$57:CZ$106,$B$57:$B$106)</f>
        <v>0.14652753247045783</v>
      </c>
      <c r="L43" s="156">
        <f t="shared" si="54"/>
        <v>0.14652753247045783</v>
      </c>
      <c r="M43" s="156">
        <f t="shared" si="53"/>
        <v>0.14652753247045783</v>
      </c>
      <c r="N43" s="156">
        <f t="shared" si="53"/>
        <v>0.14652753247045783</v>
      </c>
      <c r="O43" s="156">
        <f t="shared" si="53"/>
        <v>0.14652753247045783</v>
      </c>
      <c r="P43" s="156">
        <f t="shared" si="53"/>
        <v>0.14652753247045783</v>
      </c>
      <c r="Q43" s="156">
        <f t="shared" si="53"/>
        <v>0.14652753247045783</v>
      </c>
      <c r="R43" s="156">
        <f t="shared" si="53"/>
        <v>0.14652753247045783</v>
      </c>
      <c r="S43" s="156">
        <f t="shared" si="53"/>
        <v>0.14652753247045783</v>
      </c>
      <c r="T43" s="156">
        <f t="shared" si="53"/>
        <v>0.14652753247045783</v>
      </c>
      <c r="U43" s="156">
        <f t="shared" si="53"/>
        <v>0.14652753247045783</v>
      </c>
      <c r="V43" s="156">
        <f t="shared" si="53"/>
        <v>0.14652753247045783</v>
      </c>
      <c r="W43" s="156">
        <f t="shared" si="53"/>
        <v>0.14652753247045783</v>
      </c>
      <c r="X43" s="156">
        <f t="shared" si="53"/>
        <v>0.14652753247045783</v>
      </c>
      <c r="Y43" s="156">
        <f t="shared" si="53"/>
        <v>0.14652753247045783</v>
      </c>
      <c r="Z43" s="156">
        <f t="shared" si="53"/>
        <v>0.14652753247045783</v>
      </c>
      <c r="AA43" s="156">
        <f t="shared" si="53"/>
        <v>0.14652753247045783</v>
      </c>
      <c r="AB43" s="156">
        <f t="shared" si="53"/>
        <v>0.14652753247045783</v>
      </c>
      <c r="AC43" s="156">
        <f t="shared" si="53"/>
        <v>0.14652753247045783</v>
      </c>
      <c r="AD43" s="156">
        <f t="shared" si="53"/>
        <v>0.14652753247045783</v>
      </c>
      <c r="AE43" s="156">
        <f t="shared" si="53"/>
        <v>0.14652753247045783</v>
      </c>
    </row>
    <row r="44" spans="1:32">
      <c r="B44" s="2" t="s">
        <v>99</v>
      </c>
      <c r="C44">
        <f>SUMPRODUCT(I57:I106,$B$57:$B$106)</f>
        <v>7.7029694721247308E-2</v>
      </c>
      <c r="D44">
        <f>SUMPRODUCT(U$57:U$106,$B$57:$B$106)</f>
        <v>7.5680165249349396E-2</v>
      </c>
      <c r="E44">
        <f>SUMPRODUCT(AG$57:AG$106,$B$57:$B$106)</f>
        <v>7.721831618505548E-2</v>
      </c>
      <c r="F44">
        <f>SUMPRODUCT(AS$57:AS$106,$B$57:$B$106)</f>
        <v>7.9784112036124205E-2</v>
      </c>
      <c r="G44">
        <f>SUMPRODUCT(BE$57:BE$106,$B$57:$B$106)</f>
        <v>7.9778383628572813E-2</v>
      </c>
      <c r="H44">
        <f>SUMPRODUCT(BQ$57:BQ$106,$B$57:$B$106)</f>
        <v>7.778109316066735E-2</v>
      </c>
      <c r="I44">
        <f>SUMPRODUCT(CC$57:CC$106,$B$57:$B$106)</f>
        <v>8.1046853591573625E-2</v>
      </c>
      <c r="J44">
        <f>SUMPRODUCT(CO$57:CO$106,$B$57:$B$106)</f>
        <v>8.623848084500621E-2</v>
      </c>
      <c r="K44">
        <f>SUMPRODUCT(DA$57:DA$106,$B$57:$B$106)</f>
        <v>9.5517312215362388E-2</v>
      </c>
      <c r="L44" s="156">
        <f t="shared" si="54"/>
        <v>9.5517312215362388E-2</v>
      </c>
      <c r="M44" s="156">
        <f t="shared" si="53"/>
        <v>9.5517312215362388E-2</v>
      </c>
      <c r="N44" s="156">
        <f t="shared" si="53"/>
        <v>9.5517312215362388E-2</v>
      </c>
      <c r="O44" s="156">
        <f t="shared" si="53"/>
        <v>9.5517312215362388E-2</v>
      </c>
      <c r="P44" s="156">
        <f t="shared" si="53"/>
        <v>9.5517312215362388E-2</v>
      </c>
      <c r="Q44" s="156">
        <f t="shared" si="53"/>
        <v>9.5517312215362388E-2</v>
      </c>
      <c r="R44" s="156">
        <f t="shared" si="53"/>
        <v>9.5517312215362388E-2</v>
      </c>
      <c r="S44" s="156">
        <f t="shared" si="53"/>
        <v>9.5517312215362388E-2</v>
      </c>
      <c r="T44" s="156">
        <f t="shared" si="53"/>
        <v>9.5517312215362388E-2</v>
      </c>
      <c r="U44" s="156">
        <f t="shared" si="53"/>
        <v>9.5517312215362388E-2</v>
      </c>
      <c r="V44" s="156">
        <f t="shared" si="53"/>
        <v>9.5517312215362388E-2</v>
      </c>
      <c r="W44" s="156">
        <f t="shared" si="53"/>
        <v>9.5517312215362388E-2</v>
      </c>
      <c r="X44" s="156">
        <f t="shared" si="53"/>
        <v>9.5517312215362388E-2</v>
      </c>
      <c r="Y44" s="156">
        <f t="shared" si="53"/>
        <v>9.5517312215362388E-2</v>
      </c>
      <c r="Z44" s="156">
        <f t="shared" si="53"/>
        <v>9.5517312215362388E-2</v>
      </c>
      <c r="AA44" s="156">
        <f t="shared" si="53"/>
        <v>9.5517312215362388E-2</v>
      </c>
      <c r="AB44" s="156">
        <f t="shared" si="53"/>
        <v>9.5517312215362388E-2</v>
      </c>
      <c r="AC44" s="156">
        <f t="shared" si="53"/>
        <v>9.5517312215362388E-2</v>
      </c>
      <c r="AD44" s="156">
        <f t="shared" si="53"/>
        <v>9.5517312215362388E-2</v>
      </c>
      <c r="AE44" s="156">
        <f t="shared" si="53"/>
        <v>9.5517312215362388E-2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3.8566635083564574E-2</v>
      </c>
      <c r="D46">
        <f>SUMPRODUCT(W$57:W$106,$B$57:$B$106)</f>
        <v>3.4198639692112939E-2</v>
      </c>
      <c r="E46">
        <f>SUMPRODUCT(AI$57:AI$106,$B$57:$B$106)</f>
        <v>2.1191622587858033E-2</v>
      </c>
      <c r="F46">
        <f>SUMPRODUCT(AU$57:AU$106,$B$57:$B$106)</f>
        <v>2.0559241279842107E-2</v>
      </c>
      <c r="G46">
        <f>SUMPRODUCT(BG$57:BG$106,$B$57:$B$106)</f>
        <v>1.850168188378867E-2</v>
      </c>
      <c r="H46">
        <f>SUMPRODUCT(BS$57:BS$106,$B$57:$B$106)</f>
        <v>1.8301314276805661E-2</v>
      </c>
      <c r="I46">
        <f>SUMPRODUCT(CE$57:CE$106,$B$57:$B$106)</f>
        <v>1.4231205743098944E-2</v>
      </c>
      <c r="J46">
        <f>SUMPRODUCT(CQ$57:CQ$106,$B$57:$B$106)</f>
        <v>9.1385936983715069E-3</v>
      </c>
      <c r="K46">
        <f>SUMPRODUCT(DC$57:DC$106,$B$57:$B$106)</f>
        <v>7.5962737835364325E-3</v>
      </c>
      <c r="L46" s="156">
        <f t="shared" si="54"/>
        <v>7.5962737835364325E-3</v>
      </c>
      <c r="M46" s="156">
        <f t="shared" si="53"/>
        <v>7.5962737835364325E-3</v>
      </c>
      <c r="N46" s="156">
        <f t="shared" si="53"/>
        <v>7.5962737835364325E-3</v>
      </c>
      <c r="O46" s="156">
        <f t="shared" si="53"/>
        <v>7.5962737835364325E-3</v>
      </c>
      <c r="P46" s="156">
        <f t="shared" si="53"/>
        <v>7.5962737835364325E-3</v>
      </c>
      <c r="Q46" s="156">
        <f t="shared" si="53"/>
        <v>7.5962737835364325E-3</v>
      </c>
      <c r="R46" s="156">
        <f t="shared" si="53"/>
        <v>7.5962737835364325E-3</v>
      </c>
      <c r="S46" s="156">
        <f t="shared" si="53"/>
        <v>7.5962737835364325E-3</v>
      </c>
      <c r="T46" s="156">
        <f t="shared" si="53"/>
        <v>7.5962737835364325E-3</v>
      </c>
      <c r="U46" s="156">
        <f t="shared" si="53"/>
        <v>7.5962737835364325E-3</v>
      </c>
      <c r="V46" s="156">
        <f t="shared" si="53"/>
        <v>7.5962737835364325E-3</v>
      </c>
      <c r="W46" s="156">
        <f t="shared" si="53"/>
        <v>7.5962737835364325E-3</v>
      </c>
      <c r="X46" s="156">
        <f t="shared" si="53"/>
        <v>7.5962737835364325E-3</v>
      </c>
      <c r="Y46" s="156">
        <f t="shared" si="53"/>
        <v>7.5962737835364325E-3</v>
      </c>
      <c r="Z46" s="156">
        <f t="shared" si="53"/>
        <v>7.5962737835364325E-3</v>
      </c>
      <c r="AA46" s="156">
        <f t="shared" si="53"/>
        <v>7.5962737835364325E-3</v>
      </c>
      <c r="AB46" s="156">
        <f t="shared" si="53"/>
        <v>7.5962737835364325E-3</v>
      </c>
      <c r="AC46" s="156">
        <f t="shared" si="53"/>
        <v>7.5962737835364325E-3</v>
      </c>
      <c r="AD46" s="156">
        <f t="shared" si="53"/>
        <v>7.5962737835364325E-3</v>
      </c>
      <c r="AE46" s="156">
        <f t="shared" si="53"/>
        <v>7.5962737835364325E-3</v>
      </c>
    </row>
    <row r="47" spans="1:32">
      <c r="B47" s="2" t="s">
        <v>100</v>
      </c>
      <c r="C47">
        <f>SUMPRODUCT(L57:L106,$B$57:$B$106)</f>
        <v>0.29882696341970982</v>
      </c>
      <c r="D47">
        <f>SUMPRODUCT(X$57:X$106,$B$57:$B$106)</f>
        <v>0.32251738314252765</v>
      </c>
      <c r="E47">
        <f>SUMPRODUCT(AJ$57:AJ$106,$B$57:$B$106)</f>
        <v>0.35972655603911441</v>
      </c>
      <c r="F47">
        <f>SUMPRODUCT(AV$57:AV$106,$B$57:$B$106)</f>
        <v>0.41312620930944011</v>
      </c>
      <c r="G47">
        <f>SUMPRODUCT(BH$57:BH$106,$B$57:$B$106)</f>
        <v>0.43410155516852511</v>
      </c>
      <c r="H47">
        <f>SUMPRODUCT(BT$57:BT$106,$B$57:$B$106)</f>
        <v>0.44878850028708406</v>
      </c>
      <c r="I47">
        <f>SUMPRODUCT(CF$57:CF$106,$B$57:$B$106)</f>
        <v>0.51968911819283059</v>
      </c>
      <c r="J47">
        <f>SUMPRODUCT(CR$57:CR$106,$B$57:$B$106)</f>
        <v>0.52804768846930639</v>
      </c>
      <c r="K47">
        <f>SUMPRODUCT(DD$57:DD$106,$B$57:$B$106)</f>
        <v>0.53305496634427474</v>
      </c>
      <c r="L47" s="156">
        <f t="shared" si="54"/>
        <v>0.53305496634427474</v>
      </c>
      <c r="M47" s="156">
        <f t="shared" si="53"/>
        <v>0.53305496634427474</v>
      </c>
      <c r="N47" s="156">
        <f t="shared" si="53"/>
        <v>0.53305496634427474</v>
      </c>
      <c r="O47" s="156">
        <f t="shared" si="53"/>
        <v>0.53305496634427474</v>
      </c>
      <c r="P47" s="156">
        <f t="shared" si="53"/>
        <v>0.53305496634427474</v>
      </c>
      <c r="Q47" s="156">
        <f t="shared" si="53"/>
        <v>0.53305496634427474</v>
      </c>
      <c r="R47" s="156">
        <f t="shared" si="53"/>
        <v>0.53305496634427474</v>
      </c>
      <c r="S47" s="156">
        <f t="shared" si="53"/>
        <v>0.53305496634427474</v>
      </c>
      <c r="T47" s="156">
        <f t="shared" si="53"/>
        <v>0.53305496634427474</v>
      </c>
      <c r="U47" s="156">
        <f t="shared" si="53"/>
        <v>0.53305496634427474</v>
      </c>
      <c r="V47" s="156">
        <f t="shared" si="53"/>
        <v>0.53305496634427474</v>
      </c>
      <c r="W47" s="156">
        <f t="shared" si="53"/>
        <v>0.53305496634427474</v>
      </c>
      <c r="X47" s="156">
        <f t="shared" si="53"/>
        <v>0.53305496634427474</v>
      </c>
      <c r="Y47" s="156">
        <f t="shared" si="53"/>
        <v>0.53305496634427474</v>
      </c>
      <c r="Z47" s="156">
        <f t="shared" si="53"/>
        <v>0.53305496634427474</v>
      </c>
      <c r="AA47" s="156">
        <f t="shared" si="53"/>
        <v>0.53305496634427474</v>
      </c>
      <c r="AB47" s="156">
        <f t="shared" si="53"/>
        <v>0.53305496634427474</v>
      </c>
      <c r="AC47" s="156">
        <f t="shared" si="53"/>
        <v>0.53305496634427474</v>
      </c>
      <c r="AD47" s="156">
        <f t="shared" si="53"/>
        <v>0.53305496634427474</v>
      </c>
      <c r="AE47" s="156">
        <f t="shared" si="53"/>
        <v>0.53305496634427474</v>
      </c>
    </row>
    <row r="48" spans="1:32">
      <c r="B48" s="2" t="s">
        <v>102</v>
      </c>
      <c r="C48">
        <f>SUMPRODUCT(N57:N106,$B$57:$B$106)</f>
        <v>2.4671894218146872E-2</v>
      </c>
      <c r="D48">
        <f>SUMPRODUCT(Z$57:Z$106,$B$57:$B$106)</f>
        <v>6.2676641720384285E-2</v>
      </c>
      <c r="E48">
        <f>SUMPRODUCT(AL$57:AL$106,$B$57:$B$106)</f>
        <v>6.7698896085058052E-2</v>
      </c>
      <c r="F48">
        <f>SUMPRODUCT(AX$57:AX$106,$B$57:$B$106)</f>
        <v>8.3940798946388548E-2</v>
      </c>
      <c r="G48">
        <f>SUMPRODUCT(BJ$57:BJ$106,$B$57:$B$106)</f>
        <v>9.5056601951604452E-2</v>
      </c>
      <c r="H48">
        <f>SUMPRODUCT(BV$57:BV$106,$B$57:$B$106)</f>
        <v>0.12665152527679988</v>
      </c>
      <c r="I48">
        <f>SUMPRODUCT(CH$57:CH$106,$B$57:$B$106)</f>
        <v>0.16385604396589765</v>
      </c>
      <c r="J48">
        <f>SUMPRODUCT(CT$57:CT$106,$B$57:$B$106)</f>
        <v>0.17541913009628521</v>
      </c>
      <c r="K48">
        <f>SUMPRODUCT(DF$57:DF$106,$B$57:$B$106)</f>
        <v>0.18992743378577653</v>
      </c>
      <c r="L48" s="156">
        <f t="shared" si="54"/>
        <v>0.18992743378577653</v>
      </c>
      <c r="M48" s="156">
        <f t="shared" si="53"/>
        <v>0.18992743378577653</v>
      </c>
      <c r="N48" s="156">
        <f t="shared" si="53"/>
        <v>0.18992743378577653</v>
      </c>
      <c r="O48" s="156">
        <f t="shared" si="53"/>
        <v>0.18992743378577653</v>
      </c>
      <c r="P48" s="156">
        <f t="shared" si="53"/>
        <v>0.18992743378577653</v>
      </c>
      <c r="Q48" s="156">
        <f t="shared" si="53"/>
        <v>0.18992743378577653</v>
      </c>
      <c r="R48" s="156">
        <f t="shared" si="53"/>
        <v>0.18992743378577653</v>
      </c>
      <c r="S48" s="156">
        <f t="shared" si="53"/>
        <v>0.18992743378577653</v>
      </c>
      <c r="T48" s="156">
        <f t="shared" si="53"/>
        <v>0.18992743378577653</v>
      </c>
      <c r="U48" s="156">
        <f t="shared" si="53"/>
        <v>0.18992743378577653</v>
      </c>
      <c r="V48" s="156">
        <f t="shared" si="53"/>
        <v>0.18992743378577653</v>
      </c>
      <c r="W48" s="156">
        <f t="shared" si="53"/>
        <v>0.18992743378577653</v>
      </c>
      <c r="X48" s="156">
        <f t="shared" si="53"/>
        <v>0.18992743378577653</v>
      </c>
      <c r="Y48" s="156">
        <f t="shared" si="53"/>
        <v>0.18992743378577653</v>
      </c>
      <c r="Z48" s="156">
        <f t="shared" si="53"/>
        <v>0.18992743378577653</v>
      </c>
      <c r="AA48" s="156">
        <f t="shared" si="53"/>
        <v>0.18992743378577653</v>
      </c>
      <c r="AB48" s="156">
        <f t="shared" si="53"/>
        <v>0.18992743378577653</v>
      </c>
      <c r="AC48" s="156">
        <f t="shared" si="53"/>
        <v>0.18992743378577653</v>
      </c>
      <c r="AD48" s="156">
        <f t="shared" si="53"/>
        <v>0.18992743378577653</v>
      </c>
      <c r="AE48" s="156">
        <f t="shared" si="53"/>
        <v>0.18992743378577653</v>
      </c>
    </row>
    <row r="49" spans="1:110">
      <c r="B49" s="1"/>
    </row>
    <row r="50" spans="1:110">
      <c r="B50" s="1"/>
      <c r="C50" s="160">
        <f>SUM(C39:C48)</f>
        <v>1</v>
      </c>
      <c r="D50" s="160">
        <f>SUM(D39:D48)</f>
        <v>1</v>
      </c>
      <c r="E50" s="160">
        <f>SUM(E39:E48)</f>
        <v>1</v>
      </c>
      <c r="F50" s="160">
        <f>SUM(F39:F48)</f>
        <v>0.99999999999999989</v>
      </c>
      <c r="G50" s="160">
        <f t="shared" ref="G50:K50" si="55">SUM(G39:G48)</f>
        <v>1</v>
      </c>
      <c r="H50" s="160">
        <f t="shared" si="55"/>
        <v>1</v>
      </c>
      <c r="I50" s="160">
        <f t="shared" si="55"/>
        <v>1</v>
      </c>
      <c r="J50" s="160">
        <f t="shared" si="55"/>
        <v>0.99999999999999989</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2.0105819844958538E-2</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0.34185384826625231</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0.3792856584009266</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0.25875467348786257</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2550576</v>
      </c>
      <c r="D2" s="91">
        <f>C2</f>
        <v>2550576</v>
      </c>
      <c r="E2" s="91">
        <f t="shared" ref="E2:AH2" si="0">D2</f>
        <v>2550576</v>
      </c>
      <c r="F2" s="91">
        <f t="shared" si="0"/>
        <v>2550576</v>
      </c>
      <c r="G2" s="91">
        <f t="shared" si="0"/>
        <v>2550576</v>
      </c>
      <c r="H2" s="91">
        <f t="shared" si="0"/>
        <v>2550576</v>
      </c>
      <c r="I2" s="91">
        <f t="shared" si="0"/>
        <v>2550576</v>
      </c>
      <c r="J2" s="91">
        <f t="shared" si="0"/>
        <v>2550576</v>
      </c>
      <c r="K2" s="91">
        <f t="shared" si="0"/>
        <v>2550576</v>
      </c>
      <c r="L2" s="91">
        <f t="shared" si="0"/>
        <v>2550576</v>
      </c>
      <c r="M2" s="91">
        <f t="shared" si="0"/>
        <v>2550576</v>
      </c>
      <c r="N2" s="91">
        <f t="shared" si="0"/>
        <v>2550576</v>
      </c>
      <c r="O2" s="91">
        <f t="shared" si="0"/>
        <v>2550576</v>
      </c>
      <c r="P2" s="91">
        <f t="shared" si="0"/>
        <v>2550576</v>
      </c>
      <c r="Q2" s="91">
        <f t="shared" si="0"/>
        <v>2550576</v>
      </c>
      <c r="R2" s="91">
        <f t="shared" si="0"/>
        <v>2550576</v>
      </c>
      <c r="S2" s="91">
        <f t="shared" si="0"/>
        <v>2550576</v>
      </c>
      <c r="T2" s="91">
        <f t="shared" si="0"/>
        <v>2550576</v>
      </c>
      <c r="U2" s="91">
        <f t="shared" si="0"/>
        <v>2550576</v>
      </c>
      <c r="V2" s="91">
        <f t="shared" si="0"/>
        <v>2550576</v>
      </c>
      <c r="W2" s="91">
        <f t="shared" si="0"/>
        <v>2550576</v>
      </c>
      <c r="X2" s="91">
        <f t="shared" si="0"/>
        <v>2550576</v>
      </c>
      <c r="Y2" s="91">
        <f t="shared" si="0"/>
        <v>2550576</v>
      </c>
      <c r="Z2" s="91">
        <f t="shared" si="0"/>
        <v>2550576</v>
      </c>
      <c r="AA2" s="91">
        <f t="shared" si="0"/>
        <v>2550576</v>
      </c>
      <c r="AB2" s="91">
        <f t="shared" si="0"/>
        <v>2550576</v>
      </c>
      <c r="AC2" s="91">
        <f t="shared" si="0"/>
        <v>2550576</v>
      </c>
      <c r="AD2" s="91">
        <f t="shared" si="0"/>
        <v>2550576</v>
      </c>
      <c r="AE2" s="91">
        <f t="shared" si="0"/>
        <v>2550576</v>
      </c>
      <c r="AF2" s="91">
        <f t="shared" si="0"/>
        <v>2550576</v>
      </c>
      <c r="AG2" s="91">
        <f t="shared" si="0"/>
        <v>2550576</v>
      </c>
      <c r="AH2" s="91">
        <f t="shared" si="0"/>
        <v>2550576</v>
      </c>
    </row>
    <row r="3" spans="1:34" ht="14.7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3281939.8625305663</v>
      </c>
      <c r="C2" s="5">
        <f>SUMIFS(Imports_new!C$10:C$33,Imports_new!$A$10:$A$33,$A2)</f>
        <v>3281939.8625305663</v>
      </c>
      <c r="D2" s="5">
        <f>SUMIFS(Imports_new!D$10:D$33,Imports_new!$A$10:$A$33,$A2)</f>
        <v>3281939.8625305663</v>
      </c>
      <c r="E2" s="5">
        <f>SUMIFS(Imports_new!E$10:E$33,Imports_new!$A$10:$A$33,$A2)</f>
        <v>2551666.7776237079</v>
      </c>
      <c r="F2" s="5">
        <f>SUMIFS(Imports_new!F$10:F$33,Imports_new!$A$10:$A$33,$A2)</f>
        <v>2236732.742043125</v>
      </c>
      <c r="G2" s="5">
        <f>SUMIFS(Imports_new!G$10:G$33,Imports_new!$A$10:$A$33,$A2)</f>
        <v>1576509.9678470404</v>
      </c>
      <c r="H2" s="5">
        <f>SUMIFS(Imports_new!H$10:H$33,Imports_new!$A$10:$A$33,$A2)</f>
        <v>1298713.5849304781</v>
      </c>
      <c r="I2" s="5">
        <f>SUMIFS(Imports_new!I$10:I$33,Imports_new!$A$10:$A$33,$A2)</f>
        <v>1070669.7707405158</v>
      </c>
      <c r="J2" s="5">
        <f>SUMIFS(Imports_new!J$10:J$33,Imports_new!$A$10:$A$33,$A2)</f>
        <v>275874.36568126222</v>
      </c>
      <c r="K2" s="5">
        <f>SUMIFS(Imports_new!K$10:K$33,Imports_new!$A$10:$A$33,$A2)</f>
        <v>220102.69948269587</v>
      </c>
      <c r="L2" s="5">
        <f>SUMIFS(Imports_new!L$10:L$33,Imports_new!$A$10:$A$33,$A2)</f>
        <v>213612.38573391162</v>
      </c>
      <c r="M2" s="5">
        <f>SUMIFS(Imports_new!M$10:M$33,Imports_new!$A$10:$A$33,$A2)</f>
        <v>213612.38573391162</v>
      </c>
      <c r="N2" s="5">
        <f>SUMIFS(Imports_new!N$10:N$33,Imports_new!$A$10:$A$33,$A2)</f>
        <v>213612.38573391162</v>
      </c>
      <c r="O2" s="5">
        <f>SUMIFS(Imports_new!O$10:O$33,Imports_new!$A$10:$A$33,$A2)</f>
        <v>213612.38573391162</v>
      </c>
      <c r="P2" s="5">
        <f>SUMIFS(Imports_new!P$10:P$33,Imports_new!$A$10:$A$33,$A2)</f>
        <v>213612.38573391162</v>
      </c>
      <c r="Q2" s="5">
        <f>SUMIFS(Imports_new!Q$10:Q$33,Imports_new!$A$10:$A$33,$A2)</f>
        <v>213612.38573391162</v>
      </c>
      <c r="R2" s="5">
        <f>SUMIFS(Imports_new!R$10:R$33,Imports_new!$A$10:$A$33,$A2)</f>
        <v>213612.38573391162</v>
      </c>
      <c r="S2" s="5">
        <f>SUMIFS(Imports_new!S$10:S$33,Imports_new!$A$10:$A$33,$A2)</f>
        <v>213612.38573391162</v>
      </c>
      <c r="T2" s="5">
        <f>SUMIFS(Imports_new!T$10:T$33,Imports_new!$A$10:$A$33,$A2)</f>
        <v>213612.38573391162</v>
      </c>
      <c r="U2" s="5">
        <f>SUMIFS(Imports_new!U$10:U$33,Imports_new!$A$10:$A$33,$A2)</f>
        <v>213612.38573391162</v>
      </c>
      <c r="V2" s="5">
        <f>SUMIFS(Imports_new!V$10:V$33,Imports_new!$A$10:$A$33,$A2)</f>
        <v>213612.38573391162</v>
      </c>
      <c r="W2" s="5">
        <f>SUMIFS(Imports_new!W$10:W$33,Imports_new!$A$10:$A$33,$A2)</f>
        <v>213612.38573391162</v>
      </c>
      <c r="X2" s="5">
        <f>SUMIFS(Imports_new!X$10:X$33,Imports_new!$A$10:$A$33,$A2)</f>
        <v>213612.38573391162</v>
      </c>
      <c r="Y2" s="5">
        <f>SUMIFS(Imports_new!Y$10:Y$33,Imports_new!$A$10:$A$33,$A2)</f>
        <v>213612.38573391162</v>
      </c>
      <c r="Z2" s="5">
        <f>SUMIFS(Imports_new!Z$10:Z$33,Imports_new!$A$10:$A$33,$A2)</f>
        <v>213612.38573391162</v>
      </c>
      <c r="AA2" s="5">
        <f>SUMIFS(Imports_new!AA$10:AA$33,Imports_new!$A$10:$A$33,$A2)</f>
        <v>213612.38573391162</v>
      </c>
      <c r="AB2" s="5">
        <f>SUMIFS(Imports_new!AB$10:AB$33,Imports_new!$A$10:$A$33,$A2)</f>
        <v>213612.38573391162</v>
      </c>
      <c r="AC2" s="5">
        <f>SUMIFS(Imports_new!AC$10:AC$33,Imports_new!$A$10:$A$33,$A2)</f>
        <v>213612.38573391162</v>
      </c>
      <c r="AD2" s="5">
        <f>SUMIFS(Imports_new!AD$10:AD$33,Imports_new!$A$10:$A$33,$A2)</f>
        <v>213612.38573391162</v>
      </c>
      <c r="AE2" s="5">
        <f>SUMIFS(Imports_new!AE$10:AE$33,Imports_new!$A$10:$A$33,$A2)</f>
        <v>213612.38573391162</v>
      </c>
      <c r="AF2" s="5">
        <f>SUMIFS(Imports_new!AF$10:AF$33,Imports_new!$A$10:$A$33,$A2)</f>
        <v>213612.38573391162</v>
      </c>
    </row>
    <row r="3" spans="1:32">
      <c r="A3" s="2" t="s">
        <v>346</v>
      </c>
      <c r="B3" s="5">
        <f>SUMIFS(Imports_new!B$10:B$33,Imports_new!$A$10:$A$33,$A3)</f>
        <v>5107461.2130349148</v>
      </c>
      <c r="C3" s="5">
        <f>SUMIFS(Imports_new!C$10:C$33,Imports_new!$A$10:$A$33,$A3)</f>
        <v>5107461.2130349148</v>
      </c>
      <c r="D3" s="5">
        <f>SUMIFS(Imports_new!D$10:D$33,Imports_new!$A$10:$A$33,$A3)</f>
        <v>5107461.2130349148</v>
      </c>
      <c r="E3" s="5">
        <f>SUMIFS(Imports_new!E$10:E$33,Imports_new!$A$10:$A$33,$A3)</f>
        <v>4987599.8967569992</v>
      </c>
      <c r="F3" s="5">
        <f>SUMIFS(Imports_new!F$10:F$33,Imports_new!$A$10:$A$33,$A3)</f>
        <v>4832598.4414886311</v>
      </c>
      <c r="G3" s="5">
        <f>SUMIFS(Imports_new!G$10:G$33,Imports_new!$A$10:$A$33,$A3)</f>
        <v>4394284.8660990829</v>
      </c>
      <c r="H3" s="5">
        <f>SUMIFS(Imports_new!H$10:H$33,Imports_new!$A$10:$A$33,$A3)</f>
        <v>4210938.2846701983</v>
      </c>
      <c r="I3" s="5">
        <f>SUMIFS(Imports_new!I$10:I$33,Imports_new!$A$10:$A$33,$A3)</f>
        <v>3759572.1907805768</v>
      </c>
      <c r="J3" s="5">
        <f>SUMIFS(Imports_new!J$10:J$33,Imports_new!$A$10:$A$33,$A3)</f>
        <v>2917776.8465426285</v>
      </c>
      <c r="K3" s="5">
        <f>SUMIFS(Imports_new!K$10:K$33,Imports_new!$A$10:$A$33,$A3)</f>
        <v>2669259.2530427636</v>
      </c>
      <c r="L3" s="5">
        <f>SUMIFS(Imports_new!L$10:L$33,Imports_new!$A$10:$A$33,$A3)</f>
        <v>2251521.6966140415</v>
      </c>
      <c r="M3" s="5">
        <f>SUMIFS(Imports_new!M$10:M$33,Imports_new!$A$10:$A$33,$A3)</f>
        <v>2251521.6966140415</v>
      </c>
      <c r="N3" s="5">
        <f>SUMIFS(Imports_new!N$10:N$33,Imports_new!$A$10:$A$33,$A3)</f>
        <v>2251521.6966140415</v>
      </c>
      <c r="O3" s="5">
        <f>SUMIFS(Imports_new!O$10:O$33,Imports_new!$A$10:$A$33,$A3)</f>
        <v>2251521.6966140415</v>
      </c>
      <c r="P3" s="5">
        <f>SUMIFS(Imports_new!P$10:P$33,Imports_new!$A$10:$A$33,$A3)</f>
        <v>2251521.6966140415</v>
      </c>
      <c r="Q3" s="5">
        <f>SUMIFS(Imports_new!Q$10:Q$33,Imports_new!$A$10:$A$33,$A3)</f>
        <v>2251521.6966140415</v>
      </c>
      <c r="R3" s="5">
        <f>SUMIFS(Imports_new!R$10:R$33,Imports_new!$A$10:$A$33,$A3)</f>
        <v>2251521.6966140415</v>
      </c>
      <c r="S3" s="5">
        <f>SUMIFS(Imports_new!S$10:S$33,Imports_new!$A$10:$A$33,$A3)</f>
        <v>2251521.6966140415</v>
      </c>
      <c r="T3" s="5">
        <f>SUMIFS(Imports_new!T$10:T$33,Imports_new!$A$10:$A$33,$A3)</f>
        <v>2251521.6966140415</v>
      </c>
      <c r="U3" s="5">
        <f>SUMIFS(Imports_new!U$10:U$33,Imports_new!$A$10:$A$33,$A3)</f>
        <v>2251521.6966140415</v>
      </c>
      <c r="V3" s="5">
        <f>SUMIFS(Imports_new!V$10:V$33,Imports_new!$A$10:$A$33,$A3)</f>
        <v>2251521.6966140415</v>
      </c>
      <c r="W3" s="5">
        <f>SUMIFS(Imports_new!W$10:W$33,Imports_new!$A$10:$A$33,$A3)</f>
        <v>2251521.6966140415</v>
      </c>
      <c r="X3" s="5">
        <f>SUMIFS(Imports_new!X$10:X$33,Imports_new!$A$10:$A$33,$A3)</f>
        <v>2251521.6966140415</v>
      </c>
      <c r="Y3" s="5">
        <f>SUMIFS(Imports_new!Y$10:Y$33,Imports_new!$A$10:$A$33,$A3)</f>
        <v>2251521.6966140415</v>
      </c>
      <c r="Z3" s="5">
        <f>SUMIFS(Imports_new!Z$10:Z$33,Imports_new!$A$10:$A$33,$A3)</f>
        <v>2251521.6966140415</v>
      </c>
      <c r="AA3" s="5">
        <f>SUMIFS(Imports_new!AA$10:AA$33,Imports_new!$A$10:$A$33,$A3)</f>
        <v>2251521.6966140415</v>
      </c>
      <c r="AB3" s="5">
        <f>SUMIFS(Imports_new!AB$10:AB$33,Imports_new!$A$10:$A$33,$A3)</f>
        <v>2251521.6966140415</v>
      </c>
      <c r="AC3" s="5">
        <f>SUMIFS(Imports_new!AC$10:AC$33,Imports_new!$A$10:$A$33,$A3)</f>
        <v>2251521.6966140415</v>
      </c>
      <c r="AD3" s="5">
        <f>SUMIFS(Imports_new!AD$10:AD$33,Imports_new!$A$10:$A$33,$A3)</f>
        <v>2251521.6966140415</v>
      </c>
      <c r="AE3" s="5">
        <f>SUMIFS(Imports_new!AE$10:AE$33,Imports_new!$A$10:$A$33,$A3)</f>
        <v>2251521.6966140415</v>
      </c>
      <c r="AF3" s="5">
        <f>SUMIFS(Imports_new!AF$10:AF$33,Imports_new!$A$10:$A$33,$A3)</f>
        <v>2251521.6966140415</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1183627.5819591198</v>
      </c>
      <c r="C5" s="5">
        <f>SUMIFS(Imports_new!C$10:C$33,Imports_new!$A$10:$A$33,$A5)</f>
        <v>1183627.5819591198</v>
      </c>
      <c r="D5" s="5">
        <f>SUMIFS(Imports_new!D$10:D$33,Imports_new!$A$10:$A$33,$A5)</f>
        <v>1183627.5819591198</v>
      </c>
      <c r="E5" s="5">
        <f>SUMIFS(Imports_new!E$10:E$33,Imports_new!$A$10:$A$33,$A5)</f>
        <v>1162890.8996785332</v>
      </c>
      <c r="F5" s="5">
        <f>SUMIFS(Imports_new!F$10:F$33,Imports_new!$A$10:$A$33,$A5)</f>
        <v>1186525.9131536128</v>
      </c>
      <c r="G5" s="5">
        <f>SUMIFS(Imports_new!G$10:G$33,Imports_new!$A$10:$A$33,$A5)</f>
        <v>1225951.5755555115</v>
      </c>
      <c r="H5" s="5">
        <f>SUMIFS(Imports_new!H$10:H$33,Imports_new!$A$10:$A$33,$A5)</f>
        <v>1225863.5536413256</v>
      </c>
      <c r="I5" s="5">
        <f>SUMIFS(Imports_new!I$10:I$33,Imports_new!$A$10:$A$33,$A5)</f>
        <v>1195173.4659348652</v>
      </c>
      <c r="J5" s="5">
        <f>SUMIFS(Imports_new!J$10:J$33,Imports_new!$A$10:$A$33,$A5)</f>
        <v>1245354.6867754711</v>
      </c>
      <c r="K5" s="5">
        <f>SUMIFS(Imports_new!K$10:K$33,Imports_new!$A$10:$A$33,$A5)</f>
        <v>1325128.5095155279</v>
      </c>
      <c r="L5" s="5">
        <f>SUMIFS(Imports_new!L$10:L$33,Imports_new!$A$10:$A$33,$A5)</f>
        <v>1467705.7425948605</v>
      </c>
      <c r="M5" s="5">
        <f>SUMIFS(Imports_new!M$10:M$33,Imports_new!$A$10:$A$33,$A5)</f>
        <v>1467705.7425948605</v>
      </c>
      <c r="N5" s="5">
        <f>SUMIFS(Imports_new!N$10:N$33,Imports_new!$A$10:$A$33,$A5)</f>
        <v>1467705.7425948605</v>
      </c>
      <c r="O5" s="5">
        <f>SUMIFS(Imports_new!O$10:O$33,Imports_new!$A$10:$A$33,$A5)</f>
        <v>1467705.7425948605</v>
      </c>
      <c r="P5" s="5">
        <f>SUMIFS(Imports_new!P$10:P$33,Imports_new!$A$10:$A$33,$A5)</f>
        <v>1467705.7425948605</v>
      </c>
      <c r="Q5" s="5">
        <f>SUMIFS(Imports_new!Q$10:Q$33,Imports_new!$A$10:$A$33,$A5)</f>
        <v>1467705.7425948605</v>
      </c>
      <c r="R5" s="5">
        <f>SUMIFS(Imports_new!R$10:R$33,Imports_new!$A$10:$A$33,$A5)</f>
        <v>1467705.7425948605</v>
      </c>
      <c r="S5" s="5">
        <f>SUMIFS(Imports_new!S$10:S$33,Imports_new!$A$10:$A$33,$A5)</f>
        <v>1467705.7425948605</v>
      </c>
      <c r="T5" s="5">
        <f>SUMIFS(Imports_new!T$10:T$33,Imports_new!$A$10:$A$33,$A5)</f>
        <v>1467705.7425948605</v>
      </c>
      <c r="U5" s="5">
        <f>SUMIFS(Imports_new!U$10:U$33,Imports_new!$A$10:$A$33,$A5)</f>
        <v>1467705.7425948605</v>
      </c>
      <c r="V5" s="5">
        <f>SUMIFS(Imports_new!V$10:V$33,Imports_new!$A$10:$A$33,$A5)</f>
        <v>1467705.7425948605</v>
      </c>
      <c r="W5" s="5">
        <f>SUMIFS(Imports_new!W$10:W$33,Imports_new!$A$10:$A$33,$A5)</f>
        <v>1467705.7425948605</v>
      </c>
      <c r="X5" s="5">
        <f>SUMIFS(Imports_new!X$10:X$33,Imports_new!$A$10:$A$33,$A5)</f>
        <v>1467705.7425948605</v>
      </c>
      <c r="Y5" s="5">
        <f>SUMIFS(Imports_new!Y$10:Y$33,Imports_new!$A$10:$A$33,$A5)</f>
        <v>1467705.7425948605</v>
      </c>
      <c r="Z5" s="5">
        <f>SUMIFS(Imports_new!Z$10:Z$33,Imports_new!$A$10:$A$33,$A5)</f>
        <v>1467705.7425948605</v>
      </c>
      <c r="AA5" s="5">
        <f>SUMIFS(Imports_new!AA$10:AA$33,Imports_new!$A$10:$A$33,$A5)</f>
        <v>1467705.7425948605</v>
      </c>
      <c r="AB5" s="5">
        <f>SUMIFS(Imports_new!AB$10:AB$33,Imports_new!$A$10:$A$33,$A5)</f>
        <v>1467705.7425948605</v>
      </c>
      <c r="AC5" s="5">
        <f>SUMIFS(Imports_new!AC$10:AC$33,Imports_new!$A$10:$A$33,$A5)</f>
        <v>1467705.7425948605</v>
      </c>
      <c r="AD5" s="5">
        <f>SUMIFS(Imports_new!AD$10:AD$33,Imports_new!$A$10:$A$33,$A5)</f>
        <v>1467705.7425948605</v>
      </c>
      <c r="AE5" s="5">
        <f>SUMIFS(Imports_new!AE$10:AE$33,Imports_new!$A$10:$A$33,$A5)</f>
        <v>1467705.7425948605</v>
      </c>
      <c r="AF5" s="5">
        <f>SUMIFS(Imports_new!AF$10:AF$33,Imports_new!$A$10:$A$33,$A5)</f>
        <v>1467705.7425948605</v>
      </c>
    </row>
    <row r="6" spans="1:32">
      <c r="A6" s="2" t="s">
        <v>101</v>
      </c>
      <c r="B6" s="5">
        <f>SUMIFS(Imports_new!B$10:B$33,Imports_new!$A$10:$A$33,$A6)</f>
        <v>213689.82722107621</v>
      </c>
      <c r="C6" s="5">
        <f>SUMIFS(Imports_new!C$10:C$33,Imports_new!$A$10:$A$33,$A6)</f>
        <v>213689.82722107621</v>
      </c>
      <c r="D6" s="5">
        <f>SUMIFS(Imports_new!D$10:D$33,Imports_new!$A$10:$A$33,$A6)</f>
        <v>213689.82722107621</v>
      </c>
      <c r="E6" s="5">
        <f>SUMIFS(Imports_new!E$10:E$33,Imports_new!$A$10:$A$33,$A6)</f>
        <v>205037.81702780657</v>
      </c>
      <c r="F6" s="5">
        <f>SUMIFS(Imports_new!F$10:F$33,Imports_new!$A$10:$A$33,$A6)</f>
        <v>201902.09230849688</v>
      </c>
      <c r="G6" s="5">
        <f>SUMIFS(Imports_new!G$10:G$33,Imports_new!$A$10:$A$33,$A6)</f>
        <v>202446.0652552612</v>
      </c>
      <c r="H6" s="5">
        <f>SUMIFS(Imports_new!H$10:H$33,Imports_new!$A$10:$A$33,$A6)</f>
        <v>203144.87325564044</v>
      </c>
      <c r="I6" s="5">
        <f>SUMIFS(Imports_new!I$10:I$33,Imports_new!$A$10:$A$33,$A6)</f>
        <v>205036.50907442954</v>
      </c>
      <c r="J6" s="5">
        <f>SUMIFS(Imports_new!J$10:J$33,Imports_new!$A$10:$A$33,$A6)</f>
        <v>194591.9666330225</v>
      </c>
      <c r="K6" s="5">
        <f>SUMIFS(Imports_new!K$10:K$33,Imports_new!$A$10:$A$33,$A6)</f>
        <v>191613.90239391118</v>
      </c>
      <c r="L6" s="5">
        <f>SUMIFS(Imports_new!L$10:L$33,Imports_new!$A$10:$A$33,$A6)</f>
        <v>197137.4115050541</v>
      </c>
      <c r="M6" s="5">
        <f>SUMIFS(Imports_new!M$10:M$33,Imports_new!$A$10:$A$33,$A6)</f>
        <v>197137.4115050541</v>
      </c>
      <c r="N6" s="5">
        <f>SUMIFS(Imports_new!N$10:N$33,Imports_new!$A$10:$A$33,$A6)</f>
        <v>197137.4115050541</v>
      </c>
      <c r="O6" s="5">
        <f>SUMIFS(Imports_new!O$10:O$33,Imports_new!$A$10:$A$33,$A6)</f>
        <v>197137.4115050541</v>
      </c>
      <c r="P6" s="5">
        <f>SUMIFS(Imports_new!P$10:P$33,Imports_new!$A$10:$A$33,$A6)</f>
        <v>197137.4115050541</v>
      </c>
      <c r="Q6" s="5">
        <f>SUMIFS(Imports_new!Q$10:Q$33,Imports_new!$A$10:$A$33,$A6)</f>
        <v>197137.4115050541</v>
      </c>
      <c r="R6" s="5">
        <f>SUMIFS(Imports_new!R$10:R$33,Imports_new!$A$10:$A$33,$A6)</f>
        <v>197137.4115050541</v>
      </c>
      <c r="S6" s="5">
        <f>SUMIFS(Imports_new!S$10:S$33,Imports_new!$A$10:$A$33,$A6)</f>
        <v>197137.4115050541</v>
      </c>
      <c r="T6" s="5">
        <f>SUMIFS(Imports_new!T$10:T$33,Imports_new!$A$10:$A$33,$A6)</f>
        <v>197137.4115050541</v>
      </c>
      <c r="U6" s="5">
        <f>SUMIFS(Imports_new!U$10:U$33,Imports_new!$A$10:$A$33,$A6)</f>
        <v>197137.4115050541</v>
      </c>
      <c r="V6" s="5">
        <f>SUMIFS(Imports_new!V$10:V$33,Imports_new!$A$10:$A$33,$A6)</f>
        <v>197137.4115050541</v>
      </c>
      <c r="W6" s="5">
        <f>SUMIFS(Imports_new!W$10:W$33,Imports_new!$A$10:$A$33,$A6)</f>
        <v>197137.4115050541</v>
      </c>
      <c r="X6" s="5">
        <f>SUMIFS(Imports_new!X$10:X$33,Imports_new!$A$10:$A$33,$A6)</f>
        <v>197137.4115050541</v>
      </c>
      <c r="Y6" s="5">
        <f>SUMIFS(Imports_new!Y$10:Y$33,Imports_new!$A$10:$A$33,$A6)</f>
        <v>197137.4115050541</v>
      </c>
      <c r="Z6" s="5">
        <f>SUMIFS(Imports_new!Z$10:Z$33,Imports_new!$A$10:$A$33,$A6)</f>
        <v>197137.4115050541</v>
      </c>
      <c r="AA6" s="5">
        <f>SUMIFS(Imports_new!AA$10:AA$33,Imports_new!$A$10:$A$33,$A6)</f>
        <v>197137.4115050541</v>
      </c>
      <c r="AB6" s="5">
        <f>SUMIFS(Imports_new!AB$10:AB$33,Imports_new!$A$10:$A$33,$A6)</f>
        <v>197137.4115050541</v>
      </c>
      <c r="AC6" s="5">
        <f>SUMIFS(Imports_new!AC$10:AC$33,Imports_new!$A$10:$A$33,$A6)</f>
        <v>197137.4115050541</v>
      </c>
      <c r="AD6" s="5">
        <f>SUMIFS(Imports_new!AD$10:AD$33,Imports_new!$A$10:$A$33,$A6)</f>
        <v>197137.4115050541</v>
      </c>
      <c r="AE6" s="5">
        <f>SUMIFS(Imports_new!AE$10:AE$33,Imports_new!$A$10:$A$33,$A6)</f>
        <v>197137.4115050541</v>
      </c>
      <c r="AF6" s="5">
        <f>SUMIFS(Imports_new!AF$10:AF$33,Imports_new!$A$10:$A$33,$A6)</f>
        <v>197137.4115050541</v>
      </c>
    </row>
    <row r="7" spans="1:32">
      <c r="A7" s="2" t="s">
        <v>100</v>
      </c>
      <c r="B7" s="5">
        <f>SUMIFS(Imports_new!B$10:B$33,Imports_new!$A$10:$A$33,$A7)</f>
        <v>4591733.5829593455</v>
      </c>
      <c r="C7" s="5">
        <f>SUMIFS(Imports_new!C$10:C$33,Imports_new!$A$10:$A$33,$A7)</f>
        <v>4591733.5829593455</v>
      </c>
      <c r="D7" s="5">
        <f>SUMIFS(Imports_new!D$10:D$33,Imports_new!$A$10:$A$33,$A7)</f>
        <v>4591733.5829593455</v>
      </c>
      <c r="E7" s="5">
        <f>SUMIFS(Imports_new!E$10:E$33,Imports_new!$A$10:$A$33,$A7)</f>
        <v>4955757.2794518229</v>
      </c>
      <c r="F7" s="5">
        <f>SUMIFS(Imports_new!F$10:F$33,Imports_new!$A$10:$A$33,$A7)</f>
        <v>5527508.2581057427</v>
      </c>
      <c r="G7" s="5">
        <f>SUMIFS(Imports_new!G$10:G$33,Imports_new!$A$10:$A$33,$A7)</f>
        <v>6348039.9077057624</v>
      </c>
      <c r="H7" s="5">
        <f>SUMIFS(Imports_new!H$10:H$33,Imports_new!$A$10:$A$33,$A7)</f>
        <v>6670344.1566033885</v>
      </c>
      <c r="I7" s="5">
        <f>SUMIFS(Imports_new!I$10:I$33,Imports_new!$A$10:$A$33,$A7)</f>
        <v>6896021.7138097938</v>
      </c>
      <c r="J7" s="5">
        <f>SUMIFS(Imports_new!J$10:J$33,Imports_new!$A$10:$A$33,$A7)</f>
        <v>7985470.7533636056</v>
      </c>
      <c r="K7" s="5">
        <f>SUMIFS(Imports_new!K$10:K$33,Imports_new!$A$10:$A$33,$A7)</f>
        <v>8113907.3823906649</v>
      </c>
      <c r="L7" s="5">
        <f>SUMIFS(Imports_new!L$10:L$33,Imports_new!$A$10:$A$33,$A7)</f>
        <v>8190848.5182058038</v>
      </c>
      <c r="M7" s="5">
        <f>SUMIFS(Imports_new!M$10:M$33,Imports_new!$A$10:$A$33,$A7)</f>
        <v>8190848.5182058038</v>
      </c>
      <c r="N7" s="5">
        <f>SUMIFS(Imports_new!N$10:N$33,Imports_new!$A$10:$A$33,$A7)</f>
        <v>8190848.5182058038</v>
      </c>
      <c r="O7" s="5">
        <f>SUMIFS(Imports_new!O$10:O$33,Imports_new!$A$10:$A$33,$A7)</f>
        <v>8190848.5182058038</v>
      </c>
      <c r="P7" s="5">
        <f>SUMIFS(Imports_new!P$10:P$33,Imports_new!$A$10:$A$33,$A7)</f>
        <v>8190848.5182058038</v>
      </c>
      <c r="Q7" s="5">
        <f>SUMIFS(Imports_new!Q$10:Q$33,Imports_new!$A$10:$A$33,$A7)</f>
        <v>8190848.5182058038</v>
      </c>
      <c r="R7" s="5">
        <f>SUMIFS(Imports_new!R$10:R$33,Imports_new!$A$10:$A$33,$A7)</f>
        <v>8190848.5182058038</v>
      </c>
      <c r="S7" s="5">
        <f>SUMIFS(Imports_new!S$10:S$33,Imports_new!$A$10:$A$33,$A7)</f>
        <v>8190848.5182058038</v>
      </c>
      <c r="T7" s="5">
        <f>SUMIFS(Imports_new!T$10:T$33,Imports_new!$A$10:$A$33,$A7)</f>
        <v>8190848.5182058038</v>
      </c>
      <c r="U7" s="5">
        <f>SUMIFS(Imports_new!U$10:U$33,Imports_new!$A$10:$A$33,$A7)</f>
        <v>8190848.5182058038</v>
      </c>
      <c r="V7" s="5">
        <f>SUMIFS(Imports_new!V$10:V$33,Imports_new!$A$10:$A$33,$A7)</f>
        <v>8190848.5182058038</v>
      </c>
      <c r="W7" s="5">
        <f>SUMIFS(Imports_new!W$10:W$33,Imports_new!$A$10:$A$33,$A7)</f>
        <v>8190848.5182058038</v>
      </c>
      <c r="X7" s="5">
        <f>SUMIFS(Imports_new!X$10:X$33,Imports_new!$A$10:$A$33,$A7)</f>
        <v>8190848.5182058038</v>
      </c>
      <c r="Y7" s="5">
        <f>SUMIFS(Imports_new!Y$10:Y$33,Imports_new!$A$10:$A$33,$A7)</f>
        <v>8190848.5182058038</v>
      </c>
      <c r="Z7" s="5">
        <f>SUMIFS(Imports_new!Z$10:Z$33,Imports_new!$A$10:$A$33,$A7)</f>
        <v>8190848.5182058038</v>
      </c>
      <c r="AA7" s="5">
        <f>SUMIFS(Imports_new!AA$10:AA$33,Imports_new!$A$10:$A$33,$A7)</f>
        <v>8190848.5182058038</v>
      </c>
      <c r="AB7" s="5">
        <f>SUMIFS(Imports_new!AB$10:AB$33,Imports_new!$A$10:$A$33,$A7)</f>
        <v>8190848.5182058038</v>
      </c>
      <c r="AC7" s="5">
        <f>SUMIFS(Imports_new!AC$10:AC$33,Imports_new!$A$10:$A$33,$A7)</f>
        <v>8190848.5182058038</v>
      </c>
      <c r="AD7" s="5">
        <f>SUMIFS(Imports_new!AD$10:AD$33,Imports_new!$A$10:$A$33,$A7)</f>
        <v>8190848.5182058038</v>
      </c>
      <c r="AE7" s="5">
        <f>SUMIFS(Imports_new!AE$10:AE$33,Imports_new!$A$10:$A$33,$A7)</f>
        <v>8190848.5182058038</v>
      </c>
      <c r="AF7" s="5">
        <f>SUMIFS(Imports_new!AF$10:AF$33,Imports_new!$A$10:$A$33,$A7)</f>
        <v>8190848.5182058038</v>
      </c>
    </row>
    <row r="8" spans="1:32">
      <c r="A8" s="2" t="s">
        <v>102</v>
      </c>
      <c r="B8" s="5">
        <f>SUMIFS(Imports_new!B$10:B$33,Imports_new!$A$10:$A$33,$A8)</f>
        <v>379104.8971627485</v>
      </c>
      <c r="C8" s="5">
        <f>SUMIFS(Imports_new!C$10:C$33,Imports_new!$A$10:$A$33,$A8)</f>
        <v>379104.8971627485</v>
      </c>
      <c r="D8" s="5">
        <f>SUMIFS(Imports_new!D$10:D$33,Imports_new!$A$10:$A$33,$A8)</f>
        <v>379104.8971627485</v>
      </c>
      <c r="E8" s="5">
        <f>SUMIFS(Imports_new!E$10:E$33,Imports_new!$A$10:$A$33,$A8)</f>
        <v>963080.56462222582</v>
      </c>
      <c r="F8" s="5">
        <f>SUMIFS(Imports_new!F$10:F$33,Imports_new!$A$10:$A$33,$A8)</f>
        <v>1040251.8270964462</v>
      </c>
      <c r="G8" s="5">
        <f>SUMIFS(Imports_new!G$10:G$33,Imports_new!$A$10:$A$33,$A8)</f>
        <v>1289822.6488391529</v>
      </c>
      <c r="H8" s="5">
        <f>SUMIFS(Imports_new!H$10:H$33,Imports_new!$A$10:$A$33,$A8)</f>
        <v>1460626.5327206827</v>
      </c>
      <c r="I8" s="5">
        <f>SUMIFS(Imports_new!I$10:I$33,Imports_new!$A$10:$A$33,$A8)</f>
        <v>1946109.7328412933</v>
      </c>
      <c r="J8" s="5">
        <f>SUMIFS(Imports_new!J$10:J$33,Imports_new!$A$10:$A$33,$A8)</f>
        <v>2517789.1955898721</v>
      </c>
      <c r="K8" s="5">
        <f>SUMIFS(Imports_new!K$10:K$33,Imports_new!$A$10:$A$33,$A8)</f>
        <v>2695465.969800435</v>
      </c>
      <c r="L8" s="5">
        <f>SUMIFS(Imports_new!L$10:L$33,Imports_new!$A$10:$A$33,$A8)</f>
        <v>2918398.5476389462</v>
      </c>
      <c r="M8" s="5">
        <f>SUMIFS(Imports_new!M$10:M$33,Imports_new!$A$10:$A$33,$A8)</f>
        <v>2918398.5476389462</v>
      </c>
      <c r="N8" s="5">
        <f>SUMIFS(Imports_new!N$10:N$33,Imports_new!$A$10:$A$33,$A8)</f>
        <v>2918398.5476389462</v>
      </c>
      <c r="O8" s="5">
        <f>SUMIFS(Imports_new!O$10:O$33,Imports_new!$A$10:$A$33,$A8)</f>
        <v>2918398.5476389462</v>
      </c>
      <c r="P8" s="5">
        <f>SUMIFS(Imports_new!P$10:P$33,Imports_new!$A$10:$A$33,$A8)</f>
        <v>2918398.5476389462</v>
      </c>
      <c r="Q8" s="5">
        <f>SUMIFS(Imports_new!Q$10:Q$33,Imports_new!$A$10:$A$33,$A8)</f>
        <v>2918398.5476389462</v>
      </c>
      <c r="R8" s="5">
        <f>SUMIFS(Imports_new!R$10:R$33,Imports_new!$A$10:$A$33,$A8)</f>
        <v>2918398.5476389462</v>
      </c>
      <c r="S8" s="5">
        <f>SUMIFS(Imports_new!S$10:S$33,Imports_new!$A$10:$A$33,$A8)</f>
        <v>2918398.5476389462</v>
      </c>
      <c r="T8" s="5">
        <f>SUMIFS(Imports_new!T$10:T$33,Imports_new!$A$10:$A$33,$A8)</f>
        <v>2918398.5476389462</v>
      </c>
      <c r="U8" s="5">
        <f>SUMIFS(Imports_new!U$10:U$33,Imports_new!$A$10:$A$33,$A8)</f>
        <v>2918398.5476389462</v>
      </c>
      <c r="V8" s="5">
        <f>SUMIFS(Imports_new!V$10:V$33,Imports_new!$A$10:$A$33,$A8)</f>
        <v>2918398.5476389462</v>
      </c>
      <c r="W8" s="5">
        <f>SUMIFS(Imports_new!W$10:W$33,Imports_new!$A$10:$A$33,$A8)</f>
        <v>2918398.5476389462</v>
      </c>
      <c r="X8" s="5">
        <f>SUMIFS(Imports_new!X$10:X$33,Imports_new!$A$10:$A$33,$A8)</f>
        <v>2918398.5476389462</v>
      </c>
      <c r="Y8" s="5">
        <f>SUMIFS(Imports_new!Y$10:Y$33,Imports_new!$A$10:$A$33,$A8)</f>
        <v>2918398.5476389462</v>
      </c>
      <c r="Z8" s="5">
        <f>SUMIFS(Imports_new!Z$10:Z$33,Imports_new!$A$10:$A$33,$A8)</f>
        <v>2918398.5476389462</v>
      </c>
      <c r="AA8" s="5">
        <f>SUMIFS(Imports_new!AA$10:AA$33,Imports_new!$A$10:$A$33,$A8)</f>
        <v>2918398.5476389462</v>
      </c>
      <c r="AB8" s="5">
        <f>SUMIFS(Imports_new!AB$10:AB$33,Imports_new!$A$10:$A$33,$A8)</f>
        <v>2918398.5476389462</v>
      </c>
      <c r="AC8" s="5">
        <f>SUMIFS(Imports_new!AC$10:AC$33,Imports_new!$A$10:$A$33,$A8)</f>
        <v>2918398.5476389462</v>
      </c>
      <c r="AD8" s="5">
        <f>SUMIFS(Imports_new!AD$10:AD$33,Imports_new!$A$10:$A$33,$A8)</f>
        <v>2918398.5476389462</v>
      </c>
      <c r="AE8" s="5">
        <f>SUMIFS(Imports_new!AE$10:AE$33,Imports_new!$A$10:$A$33,$A8)</f>
        <v>2918398.5476389462</v>
      </c>
      <c r="AF8" s="5">
        <f>SUMIFS(Imports_new!AF$10:AF$33,Imports_new!$A$10:$A$33,$A8)</f>
        <v>2918398.5476389462</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4087.5884751078834</v>
      </c>
      <c r="C10" s="5">
        <f>SUMIFS(Imports_new!C$10:C$33,Imports_new!$A$10:$A$33,$A10)</f>
        <v>4087.5884751078834</v>
      </c>
      <c r="D10" s="5">
        <f>SUMIFS(Imports_new!D$10:D$33,Imports_new!$A$10:$A$33,$A10)</f>
        <v>4087.5884751078834</v>
      </c>
      <c r="E10" s="5">
        <f>SUMIFS(Imports_new!E$10:E$33,Imports_new!$A$10:$A$33,$A10)</f>
        <v>3809.6849207021551</v>
      </c>
      <c r="F10" s="5">
        <f>SUMIFS(Imports_new!F$10:F$33,Imports_new!$A$10:$A$33,$A10)</f>
        <v>3827.0805148789154</v>
      </c>
      <c r="G10" s="5">
        <f>SUMIFS(Imports_new!G$10:G$33,Imports_new!$A$10:$A$33,$A10)</f>
        <v>3505.6378514810967</v>
      </c>
      <c r="H10" s="5">
        <f>SUMIFS(Imports_new!H$10:H$33,Imports_new!$A$10:$A$33,$A10)</f>
        <v>3360.8821545900491</v>
      </c>
      <c r="I10" s="5">
        <f>SUMIFS(Imports_new!I$10:I$33,Imports_new!$A$10:$A$33,$A10)</f>
        <v>3360.4970070854765</v>
      </c>
      <c r="J10" s="5">
        <f>SUMIFS(Imports_new!J$10:J$33,Imports_new!$A$10:$A$33,$A10)</f>
        <v>2685.7547567308366</v>
      </c>
      <c r="K10" s="5">
        <f>SUMIFS(Imports_new!K$10:K$33,Imports_new!$A$10:$A$33,$A10)</f>
        <v>2501.3493052018007</v>
      </c>
      <c r="L10" s="5">
        <f>SUMIFS(Imports_new!L$10:L$33,Imports_new!$A$10:$A$33,$A10)</f>
        <v>2329.9543903854178</v>
      </c>
      <c r="M10" s="5">
        <f>SUMIFS(Imports_new!M$10:M$33,Imports_new!$A$10:$A$33,$A10)</f>
        <v>2329.9543903854178</v>
      </c>
      <c r="N10" s="5">
        <f>SUMIFS(Imports_new!N$10:N$33,Imports_new!$A$10:$A$33,$A10)</f>
        <v>2329.9543903854178</v>
      </c>
      <c r="O10" s="5">
        <f>SUMIFS(Imports_new!O$10:O$33,Imports_new!$A$10:$A$33,$A10)</f>
        <v>2329.9543903854178</v>
      </c>
      <c r="P10" s="5">
        <f>SUMIFS(Imports_new!P$10:P$33,Imports_new!$A$10:$A$33,$A10)</f>
        <v>2329.9543903854178</v>
      </c>
      <c r="Q10" s="5">
        <f>SUMIFS(Imports_new!Q$10:Q$33,Imports_new!$A$10:$A$33,$A10)</f>
        <v>2329.9543903854178</v>
      </c>
      <c r="R10" s="5">
        <f>SUMIFS(Imports_new!R$10:R$33,Imports_new!$A$10:$A$33,$A10)</f>
        <v>2329.9543903854178</v>
      </c>
      <c r="S10" s="5">
        <f>SUMIFS(Imports_new!S$10:S$33,Imports_new!$A$10:$A$33,$A10)</f>
        <v>2329.9543903854178</v>
      </c>
      <c r="T10" s="5">
        <f>SUMIFS(Imports_new!T$10:T$33,Imports_new!$A$10:$A$33,$A10)</f>
        <v>2329.9543903854178</v>
      </c>
      <c r="U10" s="5">
        <f>SUMIFS(Imports_new!U$10:U$33,Imports_new!$A$10:$A$33,$A10)</f>
        <v>2329.9543903854178</v>
      </c>
      <c r="V10" s="5">
        <f>SUMIFS(Imports_new!V$10:V$33,Imports_new!$A$10:$A$33,$A10)</f>
        <v>2329.9543903854178</v>
      </c>
      <c r="W10" s="5">
        <f>SUMIFS(Imports_new!W$10:W$33,Imports_new!$A$10:$A$33,$A10)</f>
        <v>2329.9543903854178</v>
      </c>
      <c r="X10" s="5">
        <f>SUMIFS(Imports_new!X$10:X$33,Imports_new!$A$10:$A$33,$A10)</f>
        <v>2329.9543903854178</v>
      </c>
      <c r="Y10" s="5">
        <f>SUMIFS(Imports_new!Y$10:Y$33,Imports_new!$A$10:$A$33,$A10)</f>
        <v>2329.9543903854178</v>
      </c>
      <c r="Z10" s="5">
        <f>SUMIFS(Imports_new!Z$10:Z$33,Imports_new!$A$10:$A$33,$A10)</f>
        <v>2329.9543903854178</v>
      </c>
      <c r="AA10" s="5">
        <f>SUMIFS(Imports_new!AA$10:AA$33,Imports_new!$A$10:$A$33,$A10)</f>
        <v>2329.9543903854178</v>
      </c>
      <c r="AB10" s="5">
        <f>SUMIFS(Imports_new!AB$10:AB$33,Imports_new!$A$10:$A$33,$A10)</f>
        <v>2329.9543903854178</v>
      </c>
      <c r="AC10" s="5">
        <f>SUMIFS(Imports_new!AC$10:AC$33,Imports_new!$A$10:$A$33,$A10)</f>
        <v>2329.9543903854178</v>
      </c>
      <c r="AD10" s="5">
        <f>SUMIFS(Imports_new!AD$10:AD$33,Imports_new!$A$10:$A$33,$A10)</f>
        <v>2329.9543903854178</v>
      </c>
      <c r="AE10" s="5">
        <f>SUMIFS(Imports_new!AE$10:AE$33,Imports_new!$A$10:$A$33,$A10)</f>
        <v>2329.9543903854178</v>
      </c>
      <c r="AF10" s="5">
        <f>SUMIFS(Imports_new!AF$10:AF$33,Imports_new!$A$10:$A$33,$A10)</f>
        <v>2329.9543903854178</v>
      </c>
    </row>
    <row r="11" spans="1:32">
      <c r="A11" s="2" t="s">
        <v>105</v>
      </c>
      <c r="B11" s="5">
        <f>SUMIFS(Imports_new!B$10:B$33,Imports_new!$A$10:$A$33,$A11)</f>
        <v>11606.892725343921</v>
      </c>
      <c r="C11" s="5">
        <f>SUMIFS(Imports_new!C$10:C$33,Imports_new!$A$10:$A$33,$A11)</f>
        <v>11606.892725343921</v>
      </c>
      <c r="D11" s="5">
        <f>SUMIFS(Imports_new!D$10:D$33,Imports_new!$A$10:$A$33,$A11)</f>
        <v>11606.892725343921</v>
      </c>
      <c r="E11" s="5">
        <f>SUMIFS(Imports_new!E$10:E$33,Imports_new!$A$10:$A$33,$A11)</f>
        <v>10526.536020111655</v>
      </c>
      <c r="F11" s="5">
        <f>SUMIFS(Imports_new!F$10:F$33,Imports_new!$A$10:$A$33,$A11)</f>
        <v>10887.118239579408</v>
      </c>
      <c r="G11" s="5">
        <f>SUMIFS(Imports_new!G$10:G$33,Imports_new!$A$10:$A$33,$A11)</f>
        <v>9389.8870751908908</v>
      </c>
      <c r="H11" s="5">
        <f>SUMIFS(Imports_new!H$10:H$33,Imports_new!$A$10:$A$33,$A11)</f>
        <v>8574.8599311822218</v>
      </c>
      <c r="I11" s="5">
        <f>SUMIFS(Imports_new!I$10:I$33,Imports_new!$A$10:$A$33,$A11)</f>
        <v>8701.6685167290361</v>
      </c>
      <c r="J11" s="5">
        <f>SUMIFS(Imports_new!J$10:J$33,Imports_new!$A$10:$A$33,$A11)</f>
        <v>7642.7013465466162</v>
      </c>
      <c r="K11" s="5">
        <f>SUMIFS(Imports_new!K$10:K$33,Imports_new!$A$10:$A$33,$A11)</f>
        <v>7459.5735641467372</v>
      </c>
      <c r="L11" s="5">
        <f>SUMIFS(Imports_new!L$10:L$33,Imports_new!$A$10:$A$33,$A11)</f>
        <v>7583.4562412326277</v>
      </c>
      <c r="M11" s="5">
        <f>SUMIFS(Imports_new!M$10:M$33,Imports_new!$A$10:$A$33,$A11)</f>
        <v>7583.4562412326277</v>
      </c>
      <c r="N11" s="5">
        <f>SUMIFS(Imports_new!N$10:N$33,Imports_new!$A$10:$A$33,$A11)</f>
        <v>7583.4562412326277</v>
      </c>
      <c r="O11" s="5">
        <f>SUMIFS(Imports_new!O$10:O$33,Imports_new!$A$10:$A$33,$A11)</f>
        <v>7583.4562412326277</v>
      </c>
      <c r="P11" s="5">
        <f>SUMIFS(Imports_new!P$10:P$33,Imports_new!$A$10:$A$33,$A11)</f>
        <v>7583.4562412326277</v>
      </c>
      <c r="Q11" s="5">
        <f>SUMIFS(Imports_new!Q$10:Q$33,Imports_new!$A$10:$A$33,$A11)</f>
        <v>7583.4562412326277</v>
      </c>
      <c r="R11" s="5">
        <f>SUMIFS(Imports_new!R$10:R$33,Imports_new!$A$10:$A$33,$A11)</f>
        <v>7583.4562412326277</v>
      </c>
      <c r="S11" s="5">
        <f>SUMIFS(Imports_new!S$10:S$33,Imports_new!$A$10:$A$33,$A11)</f>
        <v>7583.4562412326277</v>
      </c>
      <c r="T11" s="5">
        <f>SUMIFS(Imports_new!T$10:T$33,Imports_new!$A$10:$A$33,$A11)</f>
        <v>7583.4562412326277</v>
      </c>
      <c r="U11" s="5">
        <f>SUMIFS(Imports_new!U$10:U$33,Imports_new!$A$10:$A$33,$A11)</f>
        <v>7583.4562412326277</v>
      </c>
      <c r="V11" s="5">
        <f>SUMIFS(Imports_new!V$10:V$33,Imports_new!$A$10:$A$33,$A11)</f>
        <v>7583.4562412326277</v>
      </c>
      <c r="W11" s="5">
        <f>SUMIFS(Imports_new!W$10:W$33,Imports_new!$A$10:$A$33,$A11)</f>
        <v>7583.4562412326277</v>
      </c>
      <c r="X11" s="5">
        <f>SUMIFS(Imports_new!X$10:X$33,Imports_new!$A$10:$A$33,$A11)</f>
        <v>7583.4562412326277</v>
      </c>
      <c r="Y11" s="5">
        <f>SUMIFS(Imports_new!Y$10:Y$33,Imports_new!$A$10:$A$33,$A11)</f>
        <v>7583.4562412326277</v>
      </c>
      <c r="Z11" s="5">
        <f>SUMIFS(Imports_new!Z$10:Z$33,Imports_new!$A$10:$A$33,$A11)</f>
        <v>7583.4562412326277</v>
      </c>
      <c r="AA11" s="5">
        <f>SUMIFS(Imports_new!AA$10:AA$33,Imports_new!$A$10:$A$33,$A11)</f>
        <v>7583.4562412326277</v>
      </c>
      <c r="AB11" s="5">
        <f>SUMIFS(Imports_new!AB$10:AB$33,Imports_new!$A$10:$A$33,$A11)</f>
        <v>7583.4562412326277</v>
      </c>
      <c r="AC11" s="5">
        <f>SUMIFS(Imports_new!AC$10:AC$33,Imports_new!$A$10:$A$33,$A11)</f>
        <v>7583.4562412326277</v>
      </c>
      <c r="AD11" s="5">
        <f>SUMIFS(Imports_new!AD$10:AD$33,Imports_new!$A$10:$A$33,$A11)</f>
        <v>7583.4562412326277</v>
      </c>
      <c r="AE11" s="5">
        <f>SUMIFS(Imports_new!AE$10:AE$33,Imports_new!$A$10:$A$33,$A11)</f>
        <v>7583.4562412326277</v>
      </c>
      <c r="AF11" s="5">
        <f>SUMIFS(Imports_new!AF$10:AF$33,Imports_new!$A$10:$A$33,$A11)</f>
        <v>7583.4562412326277</v>
      </c>
    </row>
    <row r="12" spans="1:32">
      <c r="A12" s="2" t="s">
        <v>106</v>
      </c>
      <c r="B12" s="5">
        <f>SUMIFS(Imports_new!B$10:B$33,Imports_new!$A$10:$A$33,$A12)</f>
        <v>592609.55393177667</v>
      </c>
      <c r="C12" s="5">
        <f>SUMIFS(Imports_new!C$10:C$33,Imports_new!$A$10:$A$33,$A12)</f>
        <v>592609.55393177667</v>
      </c>
      <c r="D12" s="5">
        <f>SUMIFS(Imports_new!D$10:D$33,Imports_new!$A$10:$A$33,$A12)</f>
        <v>592609.55393177667</v>
      </c>
      <c r="E12" s="5">
        <f>SUMIFS(Imports_new!E$10:E$33,Imports_new!$A$10:$A$33,$A12)</f>
        <v>525491.54389809025</v>
      </c>
      <c r="F12" s="5">
        <f>SUMIFS(Imports_new!F$10:F$33,Imports_new!$A$10:$A$33,$A12)</f>
        <v>325627.52704948682</v>
      </c>
      <c r="G12" s="5">
        <f>SUMIFS(Imports_new!G$10:G$33,Imports_new!$A$10:$A$33,$A12)</f>
        <v>315910.44377151591</v>
      </c>
      <c r="H12" s="5">
        <f>SUMIFS(Imports_new!H$10:H$33,Imports_new!$A$10:$A$33,$A12)</f>
        <v>284294.27209251485</v>
      </c>
      <c r="I12" s="5">
        <f>SUMIFS(Imports_new!I$10:I$33,Imports_new!$A$10:$A$33,$A12)</f>
        <v>281215.45129471133</v>
      </c>
      <c r="J12" s="5">
        <f>SUMIFS(Imports_new!J$10:J$33,Imports_new!$A$10:$A$33,$A12)</f>
        <v>218674.72931086007</v>
      </c>
      <c r="K12" s="5">
        <f>SUMIFS(Imports_new!K$10:K$33,Imports_new!$A$10:$A$33,$A12)</f>
        <v>140422.36050465249</v>
      </c>
      <c r="L12" s="5">
        <f>SUMIFS(Imports_new!L$10:L$33,Imports_new!$A$10:$A$33,$A12)</f>
        <v>116723.28707576491</v>
      </c>
      <c r="M12" s="5">
        <f>SUMIFS(Imports_new!M$10:M$33,Imports_new!$A$10:$A$33,$A12)</f>
        <v>116723.28707576491</v>
      </c>
      <c r="N12" s="5">
        <f>SUMIFS(Imports_new!N$10:N$33,Imports_new!$A$10:$A$33,$A12)</f>
        <v>116723.28707576491</v>
      </c>
      <c r="O12" s="5">
        <f>SUMIFS(Imports_new!O$10:O$33,Imports_new!$A$10:$A$33,$A12)</f>
        <v>116723.28707576491</v>
      </c>
      <c r="P12" s="5">
        <f>SUMIFS(Imports_new!P$10:P$33,Imports_new!$A$10:$A$33,$A12)</f>
        <v>116723.28707576491</v>
      </c>
      <c r="Q12" s="5">
        <f>SUMIFS(Imports_new!Q$10:Q$33,Imports_new!$A$10:$A$33,$A12)</f>
        <v>116723.28707576491</v>
      </c>
      <c r="R12" s="5">
        <f>SUMIFS(Imports_new!R$10:R$33,Imports_new!$A$10:$A$33,$A12)</f>
        <v>116723.28707576491</v>
      </c>
      <c r="S12" s="5">
        <f>SUMIFS(Imports_new!S$10:S$33,Imports_new!$A$10:$A$33,$A12)</f>
        <v>116723.28707576491</v>
      </c>
      <c r="T12" s="5">
        <f>SUMIFS(Imports_new!T$10:T$33,Imports_new!$A$10:$A$33,$A12)</f>
        <v>116723.28707576491</v>
      </c>
      <c r="U12" s="5">
        <f>SUMIFS(Imports_new!U$10:U$33,Imports_new!$A$10:$A$33,$A12)</f>
        <v>116723.28707576491</v>
      </c>
      <c r="V12" s="5">
        <f>SUMIFS(Imports_new!V$10:V$33,Imports_new!$A$10:$A$33,$A12)</f>
        <v>116723.28707576491</v>
      </c>
      <c r="W12" s="5">
        <f>SUMIFS(Imports_new!W$10:W$33,Imports_new!$A$10:$A$33,$A12)</f>
        <v>116723.28707576491</v>
      </c>
      <c r="X12" s="5">
        <f>SUMIFS(Imports_new!X$10:X$33,Imports_new!$A$10:$A$33,$A12)</f>
        <v>116723.28707576491</v>
      </c>
      <c r="Y12" s="5">
        <f>SUMIFS(Imports_new!Y$10:Y$33,Imports_new!$A$10:$A$33,$A12)</f>
        <v>116723.28707576491</v>
      </c>
      <c r="Z12" s="5">
        <f>SUMIFS(Imports_new!Z$10:Z$33,Imports_new!$A$10:$A$33,$A12)</f>
        <v>116723.28707576491</v>
      </c>
      <c r="AA12" s="5">
        <f>SUMIFS(Imports_new!AA$10:AA$33,Imports_new!$A$10:$A$33,$A12)</f>
        <v>116723.28707576491</v>
      </c>
      <c r="AB12" s="5">
        <f>SUMIFS(Imports_new!AB$10:AB$33,Imports_new!$A$10:$A$33,$A12)</f>
        <v>116723.28707576491</v>
      </c>
      <c r="AC12" s="5">
        <f>SUMIFS(Imports_new!AC$10:AC$33,Imports_new!$A$10:$A$33,$A12)</f>
        <v>116723.28707576491</v>
      </c>
      <c r="AD12" s="5">
        <f>SUMIFS(Imports_new!AD$10:AD$33,Imports_new!$A$10:$A$33,$A12)</f>
        <v>116723.28707576491</v>
      </c>
      <c r="AE12" s="5">
        <f>SUMIFS(Imports_new!AE$10:AE$33,Imports_new!$A$10:$A$33,$A12)</f>
        <v>116723.28707576491</v>
      </c>
      <c r="AF12" s="5">
        <f>SUMIFS(Imports_new!AF$10:AF$33,Imports_new!$A$10:$A$33,$A12)</f>
        <v>116723.28707576491</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2550576</v>
      </c>
      <c r="C2">
        <f>exports!E2</f>
        <v>2550576</v>
      </c>
      <c r="D2">
        <f>exports!F2</f>
        <v>2550576</v>
      </c>
      <c r="E2">
        <f>exports!G2</f>
        <v>2550576</v>
      </c>
      <c r="F2">
        <f>exports!H2</f>
        <v>2550576</v>
      </c>
      <c r="G2">
        <f>exports!I2</f>
        <v>2550576</v>
      </c>
      <c r="H2">
        <f>exports!J2</f>
        <v>2550576</v>
      </c>
      <c r="I2">
        <f>exports!K2</f>
        <v>2550576</v>
      </c>
      <c r="J2">
        <f>exports!L2</f>
        <v>2550576</v>
      </c>
      <c r="K2">
        <f>exports!M2</f>
        <v>2550576</v>
      </c>
      <c r="L2">
        <f>exports!N2</f>
        <v>2550576</v>
      </c>
      <c r="M2">
        <f>exports!O2</f>
        <v>2550576</v>
      </c>
      <c r="N2">
        <f>exports!P2</f>
        <v>2550576</v>
      </c>
      <c r="O2">
        <f>exports!Q2</f>
        <v>2550576</v>
      </c>
      <c r="P2">
        <f>exports!R2</f>
        <v>2550576</v>
      </c>
      <c r="Q2">
        <f>exports!S2</f>
        <v>2550576</v>
      </c>
      <c r="R2">
        <f>exports!T2</f>
        <v>2550576</v>
      </c>
      <c r="S2">
        <f>exports!U2</f>
        <v>2550576</v>
      </c>
      <c r="T2">
        <f>exports!V2</f>
        <v>2550576</v>
      </c>
      <c r="U2">
        <f>exports!W2</f>
        <v>2550576</v>
      </c>
      <c r="V2">
        <f>exports!X2</f>
        <v>2550576</v>
      </c>
      <c r="W2">
        <f>exports!Y2</f>
        <v>2550576</v>
      </c>
      <c r="X2">
        <f>exports!Z2</f>
        <v>2550576</v>
      </c>
      <c r="Y2">
        <f>exports!AA2</f>
        <v>2550576</v>
      </c>
      <c r="Z2">
        <f>exports!AB2</f>
        <v>2550576</v>
      </c>
      <c r="AA2">
        <f>exports!AC2</f>
        <v>2550576</v>
      </c>
      <c r="AB2">
        <f>exports!AD2</f>
        <v>2550576</v>
      </c>
      <c r="AC2">
        <f>exports!AE2</f>
        <v>2550576</v>
      </c>
      <c r="AD2">
        <f>exports!AF2</f>
        <v>2550576</v>
      </c>
      <c r="AE2">
        <f>exports!AG2</f>
        <v>2550576</v>
      </c>
      <c r="AF2">
        <f>exports!AH2</f>
        <v>2550576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topLeftCell="N1" workbookViewId="0">
      <selection activeCell="B2" sqref="B2:A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1</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2024-03-28T21:18:14Z</dcterms:modified>
</cp:coreProperties>
</file>