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TC\"/>
    </mc:Choice>
  </mc:AlternateContent>
  <bookViews>
    <workbookView xWindow="360" yWindow="458" windowWidth="28440" windowHeight="16223"/>
  </bookViews>
  <sheets>
    <sheet name="About" sheetId="1" r:id="rId1"/>
    <sheet name="Data" sheetId="2" r:id="rId2"/>
    <sheet name="Texas Notes" sheetId="4" r:id="rId3"/>
    <sheet name="BTC" sheetId="3" r:id="rId4"/>
  </sheets>
  <calcPr calcId="162913"/>
</workbook>
</file>

<file path=xl/calcChain.xml><?xml version="1.0" encoding="utf-8"?>
<calcChain xmlns="http://schemas.openxmlformats.org/spreadsheetml/2006/main">
  <c r="AP51" i="4" l="1"/>
  <c r="AK51" i="4"/>
  <c r="AC2" i="3" s="1"/>
  <c r="AF51" i="4"/>
  <c r="X2" i="3" s="1"/>
  <c r="AA51" i="4"/>
  <c r="S2" i="3" s="1"/>
  <c r="V51" i="4"/>
  <c r="N2" i="3" s="1"/>
  <c r="Q51" i="4"/>
  <c r="I2" i="3" s="1"/>
  <c r="L51" i="4"/>
  <c r="D2" i="3" s="1"/>
  <c r="J51" i="4"/>
  <c r="B2" i="3" s="1"/>
  <c r="A42" i="4" l="1"/>
  <c r="K51" i="4" l="1"/>
  <c r="C2" i="3" s="1"/>
  <c r="AL51" i="4"/>
  <c r="AD2" i="3" s="1"/>
  <c r="AG51" i="4"/>
  <c r="Y2" i="3" s="1"/>
  <c r="AB51" i="4"/>
  <c r="T2" i="3" s="1"/>
  <c r="W51" i="4"/>
  <c r="O2" i="3" s="1"/>
  <c r="R51" i="4"/>
  <c r="J2" i="3" s="1"/>
  <c r="M51" i="4"/>
  <c r="E2" i="3" s="1"/>
  <c r="AM51" i="4" l="1"/>
  <c r="AE2" i="3" s="1"/>
  <c r="AH51" i="4"/>
  <c r="Z2" i="3" s="1"/>
  <c r="AC51" i="4"/>
  <c r="X51" i="4"/>
  <c r="P2" i="3" s="1"/>
  <c r="S51" i="4"/>
  <c r="K2" i="3" s="1"/>
  <c r="N51" i="4"/>
  <c r="F2" i="3" s="1"/>
  <c r="C46" i="4"/>
  <c r="D46" i="4" s="1"/>
  <c r="B46" i="4"/>
  <c r="A38" i="4"/>
  <c r="A39" i="4" s="1"/>
  <c r="B47" i="4" s="1"/>
  <c r="A19" i="4"/>
  <c r="A10" i="4"/>
  <c r="AD51" i="4" l="1"/>
  <c r="V2" i="3" s="1"/>
  <c r="U2" i="3"/>
  <c r="AN51" i="4"/>
  <c r="AF2" i="3" s="1"/>
  <c r="AI51" i="4"/>
  <c r="AA2" i="3" s="1"/>
  <c r="Y51" i="4"/>
  <c r="Q2" i="3" s="1"/>
  <c r="T51" i="4"/>
  <c r="L2" i="3" s="1"/>
  <c r="O51" i="4"/>
  <c r="G2" i="3" s="1"/>
  <c r="E46" i="4"/>
  <c r="D47" i="4"/>
  <c r="C47" i="4"/>
  <c r="B17" i="2"/>
  <c r="B10" i="2"/>
  <c r="B12" i="2" s="1"/>
  <c r="B11" i="2"/>
  <c r="AO51" i="4" l="1"/>
  <c r="AG2" i="3" s="1"/>
  <c r="AJ51" i="4"/>
  <c r="AB2" i="3" s="1"/>
  <c r="AE51" i="4"/>
  <c r="W2" i="3" s="1"/>
  <c r="Z51" i="4"/>
  <c r="R2" i="3" s="1"/>
  <c r="U51" i="4"/>
  <c r="M2" i="3" s="1"/>
  <c r="P51" i="4"/>
  <c r="H2" i="3" s="1"/>
  <c r="F46" i="4"/>
  <c r="E47" i="4"/>
  <c r="G46" i="4" l="1"/>
  <c r="F47" i="4"/>
  <c r="H46" i="4" l="1"/>
  <c r="G47" i="4"/>
  <c r="I46" i="4" l="1"/>
  <c r="H47" i="4"/>
  <c r="J46" i="4" l="1"/>
  <c r="I47" i="4"/>
  <c r="K46" i="4" l="1"/>
  <c r="J47" i="4"/>
  <c r="L46" i="4" l="1"/>
  <c r="K47" i="4"/>
  <c r="M46" i="4" l="1"/>
  <c r="L47" i="4"/>
  <c r="N46" i="4" l="1"/>
  <c r="M47" i="4"/>
  <c r="O46" i="4" l="1"/>
  <c r="N47" i="4"/>
  <c r="P46" i="4" l="1"/>
  <c r="O47" i="4"/>
  <c r="Q46" i="4" l="1"/>
  <c r="P47" i="4"/>
  <c r="R46" i="4" l="1"/>
  <c r="Q47" i="4"/>
  <c r="S46" i="4" l="1"/>
  <c r="R47" i="4"/>
  <c r="T46" i="4" l="1"/>
  <c r="S47" i="4"/>
  <c r="U46" i="4" l="1"/>
  <c r="T47" i="4"/>
  <c r="V46" i="4" l="1"/>
  <c r="U47" i="4"/>
  <c r="W46" i="4" l="1"/>
  <c r="V47" i="4"/>
  <c r="X46" i="4" l="1"/>
  <c r="W47" i="4"/>
  <c r="Y46" i="4" l="1"/>
  <c r="X47" i="4"/>
  <c r="Z46" i="4" l="1"/>
  <c r="Y47" i="4"/>
  <c r="AA46" i="4" l="1"/>
  <c r="Z47" i="4"/>
  <c r="AB46" i="4" l="1"/>
  <c r="AA47" i="4"/>
  <c r="AC46" i="4" l="1"/>
  <c r="AB47" i="4"/>
  <c r="AD46" i="4" l="1"/>
  <c r="AC47" i="4"/>
  <c r="AE46" i="4" l="1"/>
  <c r="AD47" i="4"/>
  <c r="AF46" i="4" l="1"/>
  <c r="AE47" i="4"/>
  <c r="AG46" i="4" l="1"/>
  <c r="AF47" i="4"/>
  <c r="AH46" i="4" l="1"/>
  <c r="AG47" i="4"/>
  <c r="AI46" i="4" l="1"/>
  <c r="AH47" i="4"/>
  <c r="AJ46" i="4" l="1"/>
  <c r="AI47" i="4"/>
  <c r="AK46" i="4" l="1"/>
  <c r="AJ47" i="4"/>
  <c r="AL46" i="4" l="1"/>
  <c r="AK47" i="4"/>
  <c r="AM46" i="4" l="1"/>
  <c r="AL47" i="4"/>
  <c r="AN46" i="4" l="1"/>
  <c r="AM47" i="4"/>
  <c r="AO46" i="4" l="1"/>
  <c r="AN47" i="4"/>
  <c r="AP46" i="4" l="1"/>
  <c r="AO47" i="4"/>
  <c r="AP47" i="4" l="1"/>
</calcChain>
</file>

<file path=xl/sharedStrings.xml><?xml version="1.0" encoding="utf-8"?>
<sst xmlns="http://schemas.openxmlformats.org/spreadsheetml/2006/main" count="69" uniqueCount="60">
  <si>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</si>
  <si>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</si>
  <si>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</si>
  <si>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</si>
  <si>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</si>
  <si>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</si>
  <si>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</si>
  <si>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</si>
  <si>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</si>
  <si>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</si>
  <si>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2010 Transmission (high estimate):</t>
  </si>
  <si>
    <t>2010 Transmission (low estimate):</t>
  </si>
  <si>
    <t>2010 Transmission:</t>
  </si>
  <si>
    <t>Pixels per 50 million MW*miles:</t>
  </si>
  <si>
    <t>Pixel height of new transmission:</t>
  </si>
  <si>
    <t>BAU New Transmission</t>
  </si>
  <si>
    <t>pixels</t>
  </si>
  <si>
    <t>BAU Transmission Capacity (MW*miles)</t>
  </si>
  <si>
    <t>MW*miles</t>
  </si>
  <si>
    <t>New transmission quantity in 2050</t>
  </si>
  <si>
    <t>we must estimate by measuring pixels on the graph.</t>
  </si>
  <si>
    <t>Unfortunately, data are only available as a graph (not in numbers), so</t>
  </si>
  <si>
    <t>and interpolate.</t>
  </si>
  <si>
    <t>http://www.ercot.com/content/wcm/lists/144927/2018_LTSA_Report.pdf</t>
  </si>
  <si>
    <t>MISO</t>
  </si>
  <si>
    <t>PJM</t>
  </si>
  <si>
    <t>SPP</t>
  </si>
  <si>
    <t>Method 1 comparing Texas vs US Transmission Miles</t>
  </si>
  <si>
    <t>https://www.nae.edu/183133/The-US-Electric-Power-System-Infrastructure-and-Its-Vulnerabilities#:~:text=The%20US%20electricity%20supply%20system%20has%20more%20than%20600%2C000%20circuit,%3E230%20kilovolts%2C%20kV).</t>
  </si>
  <si>
    <t>source US</t>
  </si>
  <si>
    <t>source ERCOT</t>
  </si>
  <si>
    <t>ercot miles of transmission 2018</t>
  </si>
  <si>
    <t>us miles of transmission 2018</t>
  </si>
  <si>
    <t>ERCOT:US ratio</t>
  </si>
  <si>
    <t>http://www.ercot.com/content/wcm/lists/172484/ERCOT_Quick_Facts_02.4.19.pdf</t>
  </si>
  <si>
    <t>ERCOT generation capacity (MW)</t>
  </si>
  <si>
    <t>US generation capacity (MW)</t>
  </si>
  <si>
    <t>https://www.eia.gov/energyexplained/electricity/electricity-in-the-us-generation-capacity-and-sales.php</t>
  </si>
  <si>
    <t>ERCOT</t>
  </si>
  <si>
    <t>Method 3 compare peak demand</t>
  </si>
  <si>
    <t>https://www.nerc.com/pa/RAPA/ra/Reliability%20Assessments%20DL/NERC_LTRA_2018_12202018.pdf</t>
  </si>
  <si>
    <t>FRCC</t>
  </si>
  <si>
    <t>NPCC-NE</t>
  </si>
  <si>
    <t>SERC-E</t>
  </si>
  <si>
    <t>SERC-N</t>
  </si>
  <si>
    <t>SERC-SE</t>
  </si>
  <si>
    <t>NPCC-NY</t>
  </si>
  <si>
    <t>WECC-CAMX</t>
  </si>
  <si>
    <t>WECC-NWPP-US</t>
  </si>
  <si>
    <t>WECC-RMRG</t>
  </si>
  <si>
    <t>WECC-SRSG</t>
  </si>
  <si>
    <t>US Total</t>
  </si>
  <si>
    <t>Method 2 compare generation capacity</t>
  </si>
  <si>
    <t>EPS Original Numbers:</t>
  </si>
  <si>
    <t>From VCE:</t>
  </si>
  <si>
    <t>ERCOT:US ratio - average of methods 2 and 3</t>
  </si>
  <si>
    <t>Year</t>
  </si>
  <si>
    <t>﻿2018</t>
  </si>
  <si>
    <t>BAU Transmission Capacity (MW)</t>
  </si>
  <si>
    <t>Total Transmission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</si>
</sst>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0" xfId="0" applyAlignment="1">
      <alignment horizontal="center"/>
    </xf>
    <xf numFmtId="43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cot.com/content/wcm/lists/172484/ERCOT_Quick_Facts_02.4.19.pdf" TargetMode="External"/><Relationship Id="rId2" Type="http://schemas.openxmlformats.org/officeDocument/2006/relationships/hyperlink" Target="https://www.nae.edu/183133/The-US-Electric-Power-System-Infrastructure-and-Its-Vulnerabilities" TargetMode="External"/><Relationship Id="rId1" Type="http://schemas.openxmlformats.org/officeDocument/2006/relationships/hyperlink" Target="http://www.ercot.com/content/wcm/lists/144927/2018_LTSA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erc.com/pa/RAPA/ra/Reliability%20Assessments%20DL/NERC_LTRA_2018_12202018.pdf" TargetMode="External"/><Relationship Id="rId4" Type="http://schemas.openxmlformats.org/officeDocument/2006/relationships/hyperlink" Target="https://www.eia.gov/energyexplained/electricity/electricity-in-the-us-generation-capacity-and-sal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ColWidth="8.796875"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2012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ColWidth="8.796875" defaultRowHeight="14.25" x14ac:dyDescent="0.45"/>
  <cols>
    <col min="1" max="1" width="33.46484375" customWidth="1"/>
    <col min="2" max="2" width="10.46484375" bestFit="1" customWidth="1"/>
  </cols>
  <sheetData>
    <row r="1" spans="1:3" x14ac:dyDescent="0.45">
      <c r="A1" t="s">
        <v>6</v>
      </c>
    </row>
    <row r="2" spans="1:3" x14ac:dyDescent="0.45">
      <c r="A2" t="s">
        <v>7</v>
      </c>
    </row>
    <row r="3" spans="1:3" x14ac:dyDescent="0.45">
      <c r="A3" t="s">
        <v>8</v>
      </c>
    </row>
    <row r="4" spans="1:3" x14ac:dyDescent="0.45">
      <c r="A4" t="s">
        <v>9</v>
      </c>
    </row>
    <row r="5" spans="1:3" x14ac:dyDescent="0.45">
      <c r="A5" t="s">
        <v>22</v>
      </c>
    </row>
    <row r="7" spans="1:3" x14ac:dyDescent="0.45">
      <c r="A7" t="s">
        <v>21</v>
      </c>
    </row>
    <row r="8" spans="1:3" x14ac:dyDescent="0.45">
      <c r="A8" t="s">
        <v>20</v>
      </c>
    </row>
    <row r="10" spans="1:3" x14ac:dyDescent="0.45">
      <c r="A10" t="s">
        <v>11</v>
      </c>
      <c r="B10" s="4">
        <f>150*10^6</f>
        <v>150000000</v>
      </c>
      <c r="C10" t="s">
        <v>18</v>
      </c>
    </row>
    <row r="11" spans="1:3" x14ac:dyDescent="0.45">
      <c r="A11" t="s">
        <v>10</v>
      </c>
      <c r="B11" s="4">
        <f>200*10^6</f>
        <v>200000000</v>
      </c>
      <c r="C11" t="s">
        <v>18</v>
      </c>
    </row>
    <row r="12" spans="1:3" x14ac:dyDescent="0.45">
      <c r="A12" t="s">
        <v>12</v>
      </c>
      <c r="B12" s="4">
        <f>AVERAGE(B10:B11)</f>
        <v>175000000</v>
      </c>
      <c r="C12" t="s">
        <v>18</v>
      </c>
    </row>
    <row r="14" spans="1:3" x14ac:dyDescent="0.45">
      <c r="A14" t="s">
        <v>15</v>
      </c>
    </row>
    <row r="15" spans="1:3" x14ac:dyDescent="0.45">
      <c r="A15" t="s">
        <v>13</v>
      </c>
      <c r="B15">
        <v>141</v>
      </c>
      <c r="C15" t="s">
        <v>16</v>
      </c>
    </row>
    <row r="16" spans="1:3" x14ac:dyDescent="0.45">
      <c r="A16" t="s">
        <v>14</v>
      </c>
      <c r="B16">
        <v>15</v>
      </c>
      <c r="C16" t="s">
        <v>16</v>
      </c>
    </row>
    <row r="17" spans="1:3" x14ac:dyDescent="0.45">
      <c r="A17" t="s">
        <v>19</v>
      </c>
      <c r="B17" s="4">
        <f>B16/B15*50*10^6</f>
        <v>5319148.9361702129</v>
      </c>
      <c r="C1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1"/>
  <sheetViews>
    <sheetView topLeftCell="A33" workbookViewId="0">
      <selection activeCell="F59" sqref="F59"/>
    </sheetView>
  </sheetViews>
  <sheetFormatPr defaultColWidth="12.46484375" defaultRowHeight="14.25" x14ac:dyDescent="0.45"/>
  <cols>
    <col min="3" max="3" width="16.6640625" customWidth="1"/>
    <col min="10" max="10" width="13.6640625" bestFit="1" customWidth="1"/>
    <col min="12" max="12" width="13.6640625" bestFit="1" customWidth="1"/>
    <col min="17" max="17" width="13.6640625" bestFit="1" customWidth="1"/>
    <col min="22" max="22" width="13.6640625" bestFit="1" customWidth="1"/>
    <col min="27" max="27" width="13.6640625" bestFit="1" customWidth="1"/>
    <col min="32" max="32" width="13.6640625" bestFit="1" customWidth="1"/>
    <col min="37" max="37" width="13.6640625" bestFit="1" customWidth="1"/>
    <col min="42" max="42" width="13.6640625" bestFit="1" customWidth="1"/>
  </cols>
  <sheetData>
    <row r="3" spans="1:2" x14ac:dyDescent="0.45">
      <c r="B3" s="3"/>
    </row>
    <row r="4" spans="1:2" x14ac:dyDescent="0.45">
      <c r="A4" s="1" t="s">
        <v>27</v>
      </c>
    </row>
    <row r="5" spans="1:2" x14ac:dyDescent="0.45">
      <c r="A5" t="s">
        <v>30</v>
      </c>
      <c r="B5" s="3" t="s">
        <v>23</v>
      </c>
    </row>
    <row r="6" spans="1:2" x14ac:dyDescent="0.45">
      <c r="A6" t="s">
        <v>29</v>
      </c>
      <c r="B6" s="3" t="s">
        <v>28</v>
      </c>
    </row>
    <row r="7" spans="1:2" x14ac:dyDescent="0.45">
      <c r="A7" s="4"/>
    </row>
    <row r="8" spans="1:2" x14ac:dyDescent="0.45">
      <c r="A8" s="6">
        <v>46500</v>
      </c>
      <c r="B8" t="s">
        <v>31</v>
      </c>
    </row>
    <row r="9" spans="1:2" x14ac:dyDescent="0.45">
      <c r="A9" s="6">
        <v>240000</v>
      </c>
      <c r="B9" t="s">
        <v>32</v>
      </c>
    </row>
    <row r="10" spans="1:2" x14ac:dyDescent="0.45">
      <c r="A10">
        <f>A8/A9</f>
        <v>0.19375000000000001</v>
      </c>
      <c r="B10" t="s">
        <v>33</v>
      </c>
    </row>
    <row r="13" spans="1:2" x14ac:dyDescent="0.45">
      <c r="A13" s="1" t="s">
        <v>52</v>
      </c>
    </row>
    <row r="14" spans="1:2" x14ac:dyDescent="0.45">
      <c r="A14" t="s">
        <v>30</v>
      </c>
      <c r="B14" s="3" t="s">
        <v>34</v>
      </c>
    </row>
    <row r="15" spans="1:2" x14ac:dyDescent="0.45">
      <c r="A15" t="s">
        <v>29</v>
      </c>
      <c r="B15" s="3" t="s">
        <v>37</v>
      </c>
    </row>
    <row r="17" spans="1:3" x14ac:dyDescent="0.45">
      <c r="A17">
        <v>78000</v>
      </c>
      <c r="B17" t="s">
        <v>35</v>
      </c>
    </row>
    <row r="18" spans="1:3" x14ac:dyDescent="0.45">
      <c r="A18">
        <v>1100546</v>
      </c>
      <c r="B18" t="s">
        <v>36</v>
      </c>
    </row>
    <row r="19" spans="1:3" x14ac:dyDescent="0.45">
      <c r="A19" s="7">
        <f>A17/A18</f>
        <v>7.0873911676567813E-2</v>
      </c>
      <c r="B19" t="s">
        <v>33</v>
      </c>
    </row>
    <row r="22" spans="1:3" x14ac:dyDescent="0.45">
      <c r="A22" s="1" t="s">
        <v>39</v>
      </c>
    </row>
    <row r="23" spans="1:3" x14ac:dyDescent="0.45">
      <c r="B23" s="3" t="s">
        <v>40</v>
      </c>
    </row>
    <row r="24" spans="1:3" x14ac:dyDescent="0.45">
      <c r="A24">
        <v>74.2</v>
      </c>
      <c r="B24" t="s">
        <v>38</v>
      </c>
    </row>
    <row r="25" spans="1:3" x14ac:dyDescent="0.45">
      <c r="A25">
        <v>48.2</v>
      </c>
      <c r="B25" t="s">
        <v>41</v>
      </c>
      <c r="C25" s="3"/>
    </row>
    <row r="26" spans="1:3" x14ac:dyDescent="0.45">
      <c r="A26">
        <v>125.3</v>
      </c>
      <c r="B26" t="s">
        <v>24</v>
      </c>
      <c r="C26" s="3"/>
    </row>
    <row r="27" spans="1:3" x14ac:dyDescent="0.45">
      <c r="A27">
        <v>25.5</v>
      </c>
      <c r="B27" t="s">
        <v>42</v>
      </c>
    </row>
    <row r="28" spans="1:3" x14ac:dyDescent="0.45">
      <c r="A28">
        <v>32.9</v>
      </c>
      <c r="B28" t="s">
        <v>46</v>
      </c>
    </row>
    <row r="29" spans="1:3" x14ac:dyDescent="0.45">
      <c r="A29">
        <v>152.5</v>
      </c>
      <c r="B29" t="s">
        <v>25</v>
      </c>
    </row>
    <row r="30" spans="1:3" x14ac:dyDescent="0.45">
      <c r="A30">
        <v>42.7</v>
      </c>
      <c r="B30" t="s">
        <v>43</v>
      </c>
    </row>
    <row r="31" spans="1:3" x14ac:dyDescent="0.45">
      <c r="A31">
        <v>41.5</v>
      </c>
      <c r="B31" t="s">
        <v>44</v>
      </c>
    </row>
    <row r="32" spans="1:3" x14ac:dyDescent="0.45">
      <c r="A32">
        <v>47.9</v>
      </c>
      <c r="B32" t="s">
        <v>45</v>
      </c>
    </row>
    <row r="33" spans="1:42" x14ac:dyDescent="0.45">
      <c r="A33">
        <v>52.7</v>
      </c>
      <c r="B33" t="s">
        <v>26</v>
      </c>
    </row>
    <row r="34" spans="1:42" x14ac:dyDescent="0.45">
      <c r="A34">
        <v>55.1</v>
      </c>
      <c r="B34" t="s">
        <v>47</v>
      </c>
    </row>
    <row r="35" spans="1:42" x14ac:dyDescent="0.45">
      <c r="A35">
        <v>47.6</v>
      </c>
      <c r="B35" t="s">
        <v>48</v>
      </c>
      <c r="G35" s="11"/>
      <c r="H35" s="11"/>
      <c r="I35" s="11"/>
      <c r="J35" s="11"/>
    </row>
    <row r="36" spans="1:42" x14ac:dyDescent="0.45">
      <c r="A36">
        <v>12.1</v>
      </c>
      <c r="B36" t="s">
        <v>49</v>
      </c>
      <c r="G36" s="11"/>
      <c r="H36" s="11"/>
      <c r="I36" s="11"/>
      <c r="J36" s="11"/>
    </row>
    <row r="37" spans="1:42" x14ac:dyDescent="0.45">
      <c r="A37">
        <v>24.3</v>
      </c>
      <c r="B37" t="s">
        <v>50</v>
      </c>
      <c r="G37" s="11"/>
      <c r="H37" s="11"/>
      <c r="I37" s="11"/>
      <c r="J37" s="11"/>
    </row>
    <row r="38" spans="1:42" x14ac:dyDescent="0.45">
      <c r="A38">
        <f>SUM(A24:A37)</f>
        <v>782.5</v>
      </c>
      <c r="B38" t="s">
        <v>51</v>
      </c>
      <c r="G38" s="12"/>
      <c r="H38" s="11"/>
      <c r="I38" s="11"/>
      <c r="J38" s="11"/>
    </row>
    <row r="39" spans="1:42" x14ac:dyDescent="0.45">
      <c r="A39" s="7">
        <f>A24/A38</f>
        <v>9.4824281150159742E-2</v>
      </c>
      <c r="B39" t="s">
        <v>33</v>
      </c>
      <c r="G39" s="11"/>
      <c r="H39" s="11"/>
      <c r="I39" s="11"/>
      <c r="J39" s="11"/>
    </row>
    <row r="42" spans="1:42" x14ac:dyDescent="0.45">
      <c r="A42" s="10">
        <f>AVERAGE(A39,A19)</f>
        <v>8.2849096413363771E-2</v>
      </c>
      <c r="B42" t="s">
        <v>55</v>
      </c>
    </row>
    <row r="44" spans="1:42" x14ac:dyDescent="0.45">
      <c r="A44" s="8" t="s">
        <v>53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45">
      <c r="A45" s="8"/>
      <c r="B45" s="8">
        <v>2010</v>
      </c>
      <c r="C45" s="8">
        <v>2011</v>
      </c>
      <c r="D45" s="8">
        <v>2012</v>
      </c>
      <c r="E45" s="8">
        <v>2013</v>
      </c>
      <c r="F45" s="8">
        <v>2014</v>
      </c>
      <c r="G45" s="8">
        <v>2015</v>
      </c>
      <c r="H45" s="8">
        <v>2016</v>
      </c>
      <c r="I45" s="8">
        <v>2017</v>
      </c>
      <c r="J45" s="8">
        <v>2018</v>
      </c>
      <c r="K45" s="8">
        <v>2019</v>
      </c>
      <c r="L45" s="8">
        <v>2020</v>
      </c>
      <c r="M45" s="8">
        <v>2021</v>
      </c>
      <c r="N45" s="8">
        <v>2022</v>
      </c>
      <c r="O45" s="8">
        <v>2023</v>
      </c>
      <c r="P45" s="8">
        <v>2024</v>
      </c>
      <c r="Q45" s="8">
        <v>2025</v>
      </c>
      <c r="R45" s="8">
        <v>2026</v>
      </c>
      <c r="S45" s="8">
        <v>2027</v>
      </c>
      <c r="T45" s="8">
        <v>2028</v>
      </c>
      <c r="U45" s="8">
        <v>2029</v>
      </c>
      <c r="V45" s="8">
        <v>2030</v>
      </c>
      <c r="W45" s="8">
        <v>2031</v>
      </c>
      <c r="X45" s="8">
        <v>2032</v>
      </c>
      <c r="Y45" s="8">
        <v>2033</v>
      </c>
      <c r="Z45" s="8">
        <v>2034</v>
      </c>
      <c r="AA45" s="8">
        <v>2035</v>
      </c>
      <c r="AB45" s="8">
        <v>2036</v>
      </c>
      <c r="AC45" s="8">
        <v>2037</v>
      </c>
      <c r="AD45" s="8">
        <v>2038</v>
      </c>
      <c r="AE45" s="8">
        <v>2039</v>
      </c>
      <c r="AF45" s="8">
        <v>2040</v>
      </c>
      <c r="AG45" s="8">
        <v>2041</v>
      </c>
      <c r="AH45" s="8">
        <v>2042</v>
      </c>
      <c r="AI45" s="8">
        <v>2043</v>
      </c>
      <c r="AJ45" s="8">
        <v>2044</v>
      </c>
      <c r="AK45" s="8">
        <v>2045</v>
      </c>
      <c r="AL45" s="8">
        <v>2046</v>
      </c>
      <c r="AM45" s="8">
        <v>2047</v>
      </c>
      <c r="AN45" s="8">
        <v>2048</v>
      </c>
      <c r="AO45" s="8">
        <v>2049</v>
      </c>
      <c r="AP45" s="8">
        <v>2050</v>
      </c>
    </row>
    <row r="46" spans="1:42" x14ac:dyDescent="0.45">
      <c r="A46" s="8" t="s">
        <v>17</v>
      </c>
      <c r="B46" s="9">
        <f>Data!B12</f>
        <v>175000000</v>
      </c>
      <c r="C46" s="9">
        <f>B46+Data!$B$17/(2050-2010)</f>
        <v>175132978.72340426</v>
      </c>
      <c r="D46" s="9">
        <f>C46+Data!$B$17/(2050-2010)</f>
        <v>175265957.44680852</v>
      </c>
      <c r="E46" s="9">
        <f>D46+Data!$B$17/(2050-2010)</f>
        <v>175398936.17021278</v>
      </c>
      <c r="F46" s="9">
        <f>E46+Data!$B$17/(2050-2010)</f>
        <v>175531914.89361703</v>
      </c>
      <c r="G46" s="9">
        <f>F46+Data!$B$17/(2050-2010)</f>
        <v>175664893.61702129</v>
      </c>
      <c r="H46" s="9">
        <f>G46+Data!$B$17/(2050-2010)</f>
        <v>175797872.34042555</v>
      </c>
      <c r="I46" s="9">
        <f>H46+Data!$B$17/(2050-2010)</f>
        <v>175930851.06382981</v>
      </c>
      <c r="J46" s="9">
        <f>I46+Data!$B$17/(2050-2010)</f>
        <v>176063829.78723407</v>
      </c>
      <c r="K46" s="9">
        <f>J46+Data!$B$17/(2050-2010)</f>
        <v>176196808.51063833</v>
      </c>
      <c r="L46" s="9">
        <f>K46+Data!$B$17/(2050-2010)</f>
        <v>176329787.23404258</v>
      </c>
      <c r="M46" s="9">
        <f>L46+Data!$B$17/(2050-2010)</f>
        <v>176462765.95744684</v>
      </c>
      <c r="N46" s="9">
        <f>M46+Data!$B$17/(2050-2010)</f>
        <v>176595744.6808511</v>
      </c>
      <c r="O46" s="9">
        <f>N46+Data!$B$17/(2050-2010)</f>
        <v>176728723.40425536</v>
      </c>
      <c r="P46" s="9">
        <f>O46+Data!$B$17/(2050-2010)</f>
        <v>176861702.12765962</v>
      </c>
      <c r="Q46" s="9">
        <f>P46+Data!$B$17/(2050-2010)</f>
        <v>176994680.85106388</v>
      </c>
      <c r="R46" s="9">
        <f>Q46+Data!$B$17/(2050-2010)</f>
        <v>177127659.57446814</v>
      </c>
      <c r="S46" s="9">
        <f>R46+Data!$B$17/(2050-2010)</f>
        <v>177260638.29787239</v>
      </c>
      <c r="T46" s="9">
        <f>S46+Data!$B$17/(2050-2010)</f>
        <v>177393617.02127665</v>
      </c>
      <c r="U46" s="9">
        <f>T46+Data!$B$17/(2050-2010)</f>
        <v>177526595.74468091</v>
      </c>
      <c r="V46" s="9">
        <f>U46+Data!$B$17/(2050-2010)</f>
        <v>177659574.46808517</v>
      </c>
      <c r="W46" s="9">
        <f>V46+Data!$B$17/(2050-2010)</f>
        <v>177792553.19148943</v>
      </c>
      <c r="X46" s="9">
        <f>W46+Data!$B$17/(2050-2010)</f>
        <v>177925531.91489369</v>
      </c>
      <c r="Y46" s="9">
        <f>X46+Data!$B$17/(2050-2010)</f>
        <v>178058510.63829795</v>
      </c>
      <c r="Z46" s="9">
        <f>Y46+Data!$B$17/(2050-2010)</f>
        <v>178191489.3617022</v>
      </c>
      <c r="AA46" s="9">
        <f>Z46+Data!$B$17/(2050-2010)</f>
        <v>178324468.08510646</v>
      </c>
      <c r="AB46" s="9">
        <f>AA46+Data!$B$17/(2050-2010)</f>
        <v>178457446.80851072</v>
      </c>
      <c r="AC46" s="9">
        <f>AB46+Data!$B$17/(2050-2010)</f>
        <v>178590425.53191498</v>
      </c>
      <c r="AD46" s="9">
        <f>AC46+Data!$B$17/(2050-2010)</f>
        <v>178723404.25531924</v>
      </c>
      <c r="AE46" s="9">
        <f>AD46+Data!$B$17/(2050-2010)</f>
        <v>178856382.9787235</v>
      </c>
      <c r="AF46" s="9">
        <f>AE46+Data!$B$17/(2050-2010)</f>
        <v>178989361.70212775</v>
      </c>
      <c r="AG46" s="9">
        <f>AF46+Data!$B$17/(2050-2010)</f>
        <v>179122340.42553201</v>
      </c>
      <c r="AH46" s="9">
        <f>AG46+Data!$B$17/(2050-2010)</f>
        <v>179255319.14893627</v>
      </c>
      <c r="AI46" s="9">
        <f>AH46+Data!$B$17/(2050-2010)</f>
        <v>179388297.87234053</v>
      </c>
      <c r="AJ46" s="9">
        <f>AI46+Data!$B$17/(2050-2010)</f>
        <v>179521276.59574479</v>
      </c>
      <c r="AK46" s="9">
        <f>AJ46+Data!$B$17/(2050-2010)</f>
        <v>179654255.31914905</v>
      </c>
      <c r="AL46" s="9">
        <f>AK46+Data!$B$17/(2050-2010)</f>
        <v>179787234.04255331</v>
      </c>
      <c r="AM46" s="9">
        <f>AL46+Data!$B$17/(2050-2010)</f>
        <v>179920212.76595756</v>
      </c>
      <c r="AN46" s="9">
        <f>AM46+Data!$B$17/(2050-2010)</f>
        <v>180053191.48936182</v>
      </c>
      <c r="AO46" s="9">
        <f>AN46+Data!$B$17/(2050-2010)</f>
        <v>180186170.21276608</v>
      </c>
      <c r="AP46" s="9">
        <f>AO46+Data!$B$17/(2050-2010)</f>
        <v>180319148.93617034</v>
      </c>
    </row>
    <row r="47" spans="1:42" x14ac:dyDescent="0.45">
      <c r="A47" t="s">
        <v>38</v>
      </c>
      <c r="B47" s="5">
        <f>B46*$A$42</f>
        <v>14498591.87233866</v>
      </c>
      <c r="C47" s="5">
        <f t="shared" ref="C47:AP47" si="0">C46*$A$42</f>
        <v>14509609.039414905</v>
      </c>
      <c r="D47" s="5">
        <f t="shared" si="0"/>
        <v>14520626.20649115</v>
      </c>
      <c r="E47" s="5">
        <f t="shared" si="0"/>
        <v>14531643.373567397</v>
      </c>
      <c r="F47" s="5">
        <f t="shared" si="0"/>
        <v>14542660.540643642</v>
      </c>
      <c r="G47" s="5">
        <f t="shared" si="0"/>
        <v>14553677.707719887</v>
      </c>
      <c r="H47" s="5">
        <f t="shared" si="0"/>
        <v>14564694.874796133</v>
      </c>
      <c r="I47" s="5">
        <f t="shared" si="0"/>
        <v>14575712.041872378</v>
      </c>
      <c r="J47" s="5">
        <f t="shared" si="0"/>
        <v>14586729.208948623</v>
      </c>
      <c r="K47" s="5">
        <f t="shared" si="0"/>
        <v>14597746.376024868</v>
      </c>
      <c r="L47" s="5">
        <f t="shared" si="0"/>
        <v>14608763.543101115</v>
      </c>
      <c r="M47" s="5">
        <f t="shared" si="0"/>
        <v>14619780.71017736</v>
      </c>
      <c r="N47" s="5">
        <f t="shared" si="0"/>
        <v>14630797.877253605</v>
      </c>
      <c r="O47" s="5">
        <f t="shared" si="0"/>
        <v>14641815.04432985</v>
      </c>
      <c r="P47" s="5">
        <f t="shared" si="0"/>
        <v>14652832.211406097</v>
      </c>
      <c r="Q47" s="5">
        <f t="shared" si="0"/>
        <v>14663849.378482342</v>
      </c>
      <c r="R47" s="5">
        <f t="shared" si="0"/>
        <v>14674866.545558587</v>
      </c>
      <c r="S47" s="5">
        <f t="shared" si="0"/>
        <v>14685883.712634832</v>
      </c>
      <c r="T47" s="5">
        <f t="shared" si="0"/>
        <v>14696900.879711078</v>
      </c>
      <c r="U47" s="5">
        <f t="shared" si="0"/>
        <v>14707918.046787323</v>
      </c>
      <c r="V47" s="5">
        <f t="shared" si="0"/>
        <v>14718935.213863568</v>
      </c>
      <c r="W47" s="5">
        <f t="shared" si="0"/>
        <v>14729952.380939813</v>
      </c>
      <c r="X47" s="5">
        <f t="shared" si="0"/>
        <v>14740969.54801606</v>
      </c>
      <c r="Y47" s="5">
        <f t="shared" si="0"/>
        <v>14751986.715092305</v>
      </c>
      <c r="Z47" s="5">
        <f t="shared" si="0"/>
        <v>14763003.88216855</v>
      </c>
      <c r="AA47" s="5">
        <f t="shared" si="0"/>
        <v>14774021.049244797</v>
      </c>
      <c r="AB47" s="5">
        <f t="shared" si="0"/>
        <v>14785038.216321042</v>
      </c>
      <c r="AC47" s="5">
        <f t="shared" si="0"/>
        <v>14796055.383397287</v>
      </c>
      <c r="AD47" s="5">
        <f t="shared" si="0"/>
        <v>14807072.550473532</v>
      </c>
      <c r="AE47" s="5">
        <f t="shared" si="0"/>
        <v>14818089.717549779</v>
      </c>
      <c r="AF47" s="5">
        <f t="shared" si="0"/>
        <v>14829106.884626023</v>
      </c>
      <c r="AG47" s="5">
        <f t="shared" si="0"/>
        <v>14840124.051702268</v>
      </c>
      <c r="AH47" s="5">
        <f t="shared" si="0"/>
        <v>14851141.218778513</v>
      </c>
      <c r="AI47" s="5">
        <f t="shared" si="0"/>
        <v>14862158.38585476</v>
      </c>
      <c r="AJ47" s="5">
        <f t="shared" si="0"/>
        <v>14873175.552931005</v>
      </c>
      <c r="AK47" s="5">
        <f t="shared" si="0"/>
        <v>14884192.72000725</v>
      </c>
      <c r="AL47" s="5">
        <f t="shared" si="0"/>
        <v>14895209.887083495</v>
      </c>
      <c r="AM47" s="5">
        <f t="shared" si="0"/>
        <v>14906227.054159742</v>
      </c>
      <c r="AN47" s="5">
        <f t="shared" si="0"/>
        <v>14917244.221235987</v>
      </c>
      <c r="AO47" s="5">
        <f t="shared" si="0"/>
        <v>14928261.388312232</v>
      </c>
      <c r="AP47" s="5">
        <f t="shared" si="0"/>
        <v>14939278.555388479</v>
      </c>
    </row>
    <row r="49" spans="2:42" x14ac:dyDescent="0.4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1" spans="2:42" x14ac:dyDescent="0.45">
      <c r="B51" s="4"/>
      <c r="C51" s="4"/>
      <c r="D51" s="4"/>
      <c r="E51" s="4"/>
      <c r="F51" s="4"/>
      <c r="G51" s="4"/>
      <c r="H51" s="4"/>
      <c r="I51" t="s">
        <v>54</v>
      </c>
      <c r="J51" s="14">
        <f>C54</f>
        <v>67312.661999999997</v>
      </c>
      <c r="K51" s="4">
        <f>J51+(L51-J51)/2</f>
        <v>68697.657999999996</v>
      </c>
      <c r="L51" s="14">
        <f>C55</f>
        <v>70082.653999999995</v>
      </c>
      <c r="M51" s="4">
        <f>L51+(($Q$51-$L$51)/5)</f>
        <v>71590.553199999995</v>
      </c>
      <c r="N51" s="4">
        <f t="shared" ref="N51:P51" si="1">M51+(($Q$51-$L$51)/5)</f>
        <v>73098.452399999995</v>
      </c>
      <c r="O51" s="4">
        <f t="shared" si="1"/>
        <v>74606.351599999995</v>
      </c>
      <c r="P51" s="4">
        <f t="shared" si="1"/>
        <v>76114.250799999994</v>
      </c>
      <c r="Q51" s="14">
        <f>C56</f>
        <v>77622.149999999994</v>
      </c>
      <c r="R51" s="4">
        <f>Q51+(($V$51-$Q$51)/5)</f>
        <v>78738.6872</v>
      </c>
      <c r="S51" s="4">
        <f t="shared" ref="S51:U51" si="2">R51+(($V$51-$Q$51)/5)</f>
        <v>79855.224400000006</v>
      </c>
      <c r="T51" s="4">
        <f t="shared" si="2"/>
        <v>80971.761600000013</v>
      </c>
      <c r="U51" s="4">
        <f t="shared" si="2"/>
        <v>82088.298800000019</v>
      </c>
      <c r="V51" s="14">
        <f>C57</f>
        <v>83204.835999999996</v>
      </c>
      <c r="W51" s="4">
        <f>V51+(($AA$51-$V$51)/5)</f>
        <v>86073.9568</v>
      </c>
      <c r="X51" s="4">
        <f t="shared" ref="X51:Z51" si="3">W51+(($AA$51-$V$51)/5)</f>
        <v>88943.077600000004</v>
      </c>
      <c r="Y51" s="4">
        <f t="shared" si="3"/>
        <v>91812.198400000008</v>
      </c>
      <c r="Z51" s="4">
        <f t="shared" si="3"/>
        <v>94681.319200000013</v>
      </c>
      <c r="AA51" s="14">
        <f>C58</f>
        <v>97550.44</v>
      </c>
      <c r="AB51" s="4">
        <f>AA51+(($AF$51-$AA$51)/5)</f>
        <v>99546.486799999999</v>
      </c>
      <c r="AC51" s="4">
        <f t="shared" ref="AC51:AE51" si="4">AB51+(($AF$51-$AA$51)/5)</f>
        <v>101542.5336</v>
      </c>
      <c r="AD51" s="4">
        <f>AC51+(($AF$51-$AA$51)/5)</f>
        <v>103538.58039999999</v>
      </c>
      <c r="AE51" s="4">
        <f t="shared" si="4"/>
        <v>105534.62719999999</v>
      </c>
      <c r="AF51" s="14">
        <f>C59</f>
        <v>107530.674</v>
      </c>
      <c r="AG51" s="4">
        <f>AF51+(($AK$51-$AF$51)/5)</f>
        <v>110451.6096</v>
      </c>
      <c r="AH51" s="4">
        <f t="shared" ref="AH51:AJ51" si="5">AG51+(($AK$51-$AF$51)/5)</f>
        <v>113372.54519999999</v>
      </c>
      <c r="AI51" s="4">
        <f t="shared" si="5"/>
        <v>116293.48079999999</v>
      </c>
      <c r="AJ51" s="4">
        <f t="shared" si="5"/>
        <v>119214.41639999999</v>
      </c>
      <c r="AK51" s="14">
        <f>C60</f>
        <v>122135.352</v>
      </c>
      <c r="AL51" s="4">
        <f>AK51+(($AP$51-$AK$51)/5)</f>
        <v>126066.4584</v>
      </c>
      <c r="AM51" s="4">
        <f t="shared" ref="AM51:AO51" si="6">AL51+(($AP$51-$AK$51)/5)</f>
        <v>129997.56480000001</v>
      </c>
      <c r="AN51" s="4">
        <f t="shared" si="6"/>
        <v>133928.67120000001</v>
      </c>
      <c r="AO51" s="4">
        <f t="shared" si="6"/>
        <v>137859.7776</v>
      </c>
      <c r="AP51" s="14">
        <f>C61</f>
        <v>141790.88399999999</v>
      </c>
    </row>
    <row r="53" spans="2:42" x14ac:dyDescent="0.45">
      <c r="B53" t="s">
        <v>56</v>
      </c>
      <c r="C53" t="s">
        <v>59</v>
      </c>
    </row>
    <row r="54" spans="2:42" x14ac:dyDescent="0.45">
      <c r="B54" s="13" t="s">
        <v>57</v>
      </c>
      <c r="C54" s="15">
        <v>67312.661999999997</v>
      </c>
    </row>
    <row r="55" spans="2:42" x14ac:dyDescent="0.45">
      <c r="B55" s="13">
        <v>2020</v>
      </c>
      <c r="C55" s="15">
        <v>70082.653999999995</v>
      </c>
    </row>
    <row r="56" spans="2:42" x14ac:dyDescent="0.45">
      <c r="B56" s="13">
        <v>2025</v>
      </c>
      <c r="C56" s="15">
        <v>77622.149999999994</v>
      </c>
    </row>
    <row r="57" spans="2:42" x14ac:dyDescent="0.45">
      <c r="B57" s="13">
        <v>2030</v>
      </c>
      <c r="C57" s="15">
        <v>83204.835999999996</v>
      </c>
    </row>
    <row r="58" spans="2:42" x14ac:dyDescent="0.45">
      <c r="B58" s="13">
        <v>2035</v>
      </c>
      <c r="C58" s="15">
        <v>97550.44</v>
      </c>
    </row>
    <row r="59" spans="2:42" x14ac:dyDescent="0.45">
      <c r="B59" s="13">
        <v>2040</v>
      </c>
      <c r="C59" s="15">
        <v>107530.674</v>
      </c>
    </row>
    <row r="60" spans="2:42" x14ac:dyDescent="0.45">
      <c r="B60" s="13">
        <v>2045</v>
      </c>
      <c r="C60" s="15">
        <v>122135.352</v>
      </c>
    </row>
    <row r="61" spans="2:42" x14ac:dyDescent="0.45">
      <c r="B61" s="13">
        <v>2050</v>
      </c>
      <c r="C61" s="15">
        <v>141790.88399999999</v>
      </c>
    </row>
  </sheetData>
  <hyperlinks>
    <hyperlink ref="B5" r:id="rId1"/>
    <hyperlink ref="B6" r:id="rId2" location=":~:text=The%20US%20electricity%20supply%20system%20has%20more%20than%20600%2C000%20circuit,%3E230%20kilovolts%2C%20kV)." display="https://www.nae.edu/183133/The-US-Electric-Power-System-Infrastructure-and-Its-Vulnerabilities - :~:text=The%20US%20electricity%20supply%20system%20has%20more%20than%20600%2C000%20circuit,%3E230%20kilovolts%2C%20kV)."/>
    <hyperlink ref="B14" r:id="rId3"/>
    <hyperlink ref="B15" r:id="rId4"/>
    <hyperlink ref="B23" r:id="rId5" display="https://www.nerc.com/pa/RAPA/ra/Reliability Assessments DL/NERC_LTRA_2018_12202018.pdf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activeCell="A3" sqref="A3"/>
    </sheetView>
  </sheetViews>
  <sheetFormatPr defaultColWidth="8.796875" defaultRowHeight="14.25" x14ac:dyDescent="0.45"/>
  <cols>
    <col min="1" max="1" width="38" customWidth="1"/>
    <col min="2" max="33" width="9.46484375" bestFit="1" customWidth="1"/>
  </cols>
  <sheetData>
    <row r="1" spans="1:33" x14ac:dyDescent="0.4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58</v>
      </c>
      <c r="B2" s="5">
        <f>'Texas Notes'!J51</f>
        <v>67312.661999999997</v>
      </c>
      <c r="C2" s="5">
        <f>'Texas Notes'!K51</f>
        <v>68697.657999999996</v>
      </c>
      <c r="D2" s="5">
        <f>'Texas Notes'!L51</f>
        <v>70082.653999999995</v>
      </c>
      <c r="E2" s="5">
        <f>'Texas Notes'!M51</f>
        <v>71590.553199999995</v>
      </c>
      <c r="F2" s="5">
        <f>'Texas Notes'!N51</f>
        <v>73098.452399999995</v>
      </c>
      <c r="G2" s="5">
        <f>'Texas Notes'!O51</f>
        <v>74606.351599999995</v>
      </c>
      <c r="H2" s="5">
        <f>'Texas Notes'!P51</f>
        <v>76114.250799999994</v>
      </c>
      <c r="I2" s="5">
        <f>'Texas Notes'!Q51</f>
        <v>77622.149999999994</v>
      </c>
      <c r="J2" s="5">
        <f>'Texas Notes'!R51</f>
        <v>78738.6872</v>
      </c>
      <c r="K2" s="5">
        <f>'Texas Notes'!S51</f>
        <v>79855.224400000006</v>
      </c>
      <c r="L2" s="5">
        <f>'Texas Notes'!T51</f>
        <v>80971.761600000013</v>
      </c>
      <c r="M2" s="5">
        <f>'Texas Notes'!U51</f>
        <v>82088.298800000019</v>
      </c>
      <c r="N2" s="5">
        <f>'Texas Notes'!V51</f>
        <v>83204.835999999996</v>
      </c>
      <c r="O2" s="5">
        <f>'Texas Notes'!W51</f>
        <v>86073.9568</v>
      </c>
      <c r="P2" s="5">
        <f>'Texas Notes'!X51</f>
        <v>88943.077600000004</v>
      </c>
      <c r="Q2" s="5">
        <f>'Texas Notes'!Y51</f>
        <v>91812.198400000008</v>
      </c>
      <c r="R2" s="5">
        <f>'Texas Notes'!Z51</f>
        <v>94681.319200000013</v>
      </c>
      <c r="S2" s="5">
        <f>'Texas Notes'!AA51</f>
        <v>97550.44</v>
      </c>
      <c r="T2" s="5">
        <f>'Texas Notes'!AB51</f>
        <v>99546.486799999999</v>
      </c>
      <c r="U2" s="5">
        <f>'Texas Notes'!AC51</f>
        <v>101542.5336</v>
      </c>
      <c r="V2" s="5">
        <f>'Texas Notes'!AD51</f>
        <v>103538.58039999999</v>
      </c>
      <c r="W2" s="5">
        <f>'Texas Notes'!AE51</f>
        <v>105534.62719999999</v>
      </c>
      <c r="X2" s="5">
        <f>'Texas Notes'!AF51</f>
        <v>107530.674</v>
      </c>
      <c r="Y2" s="5">
        <f>'Texas Notes'!AG51</f>
        <v>110451.6096</v>
      </c>
      <c r="Z2" s="5">
        <f>'Texas Notes'!AH51</f>
        <v>113372.54519999999</v>
      </c>
      <c r="AA2" s="5">
        <f>'Texas Notes'!AI51</f>
        <v>116293.48079999999</v>
      </c>
      <c r="AB2" s="5">
        <f>'Texas Notes'!AJ51</f>
        <v>119214.41639999999</v>
      </c>
      <c r="AC2" s="5">
        <f>'Texas Notes'!AK51</f>
        <v>122135.352</v>
      </c>
      <c r="AD2" s="5">
        <f>'Texas Notes'!AL51</f>
        <v>126066.4584</v>
      </c>
      <c r="AE2" s="5">
        <f>'Texas Notes'!AM51</f>
        <v>129997.56480000001</v>
      </c>
      <c r="AF2" s="5">
        <f>'Texas Notes'!AN51</f>
        <v>133928.67120000001</v>
      </c>
      <c r="AG2" s="5">
        <f>'Texas Notes'!AO51</f>
        <v>137859.7776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Texas Notes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2020-10-29T21:00:21Z</dcterms:modified>
</cp:coreProperties>
</file>