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texas\InputData\elec\CCaMC\"/>
    </mc:Choice>
  </mc:AlternateContent>
  <bookViews>
    <workbookView xWindow="0" yWindow="0" windowWidth="28800" windowHeight="12645" tabRatio="775"/>
  </bookViews>
  <sheets>
    <sheet name="About" sheetId="2" r:id="rId1"/>
    <sheet name="EIA Costs" sheetId="10" r:id="rId2"/>
    <sheet name="Start Year Wind and Solar" sheetId="9" r:id="rId3"/>
    <sheet name="Coal Cost Multipliers" sheetId="12" r:id="rId4"/>
    <sheet name="Cost Improvement and Off Wnd" sheetId="15" r:id="rId5"/>
    <sheet name="Start Year Soft Cost Data" sheetId="18" r:id="rId6"/>
    <sheet name="Texas Notes" sheetId="16" r:id="rId7"/>
    <sheet name="CCaMC-AFOaMCpUC" sheetId="7" r:id="rId8"/>
    <sheet name="CCaMC-VOaMCpUC" sheetId="8" r:id="rId9"/>
    <sheet name="CCaMC-BCCpUC" sheetId="6" r:id="rId10"/>
    <sheet name="CCaMC-BSCpUC" sheetId="17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3" i="16" l="1"/>
  <c r="K32" i="16"/>
  <c r="K31" i="16"/>
  <c r="K30" i="16"/>
  <c r="K29" i="16"/>
  <c r="K28" i="16"/>
  <c r="K27" i="16"/>
  <c r="K26" i="16"/>
  <c r="AD14" i="6" l="1"/>
  <c r="AE14" i="6"/>
  <c r="AF14" i="6"/>
  <c r="AG14" i="6"/>
  <c r="AC14" i="6"/>
  <c r="Y14" i="6"/>
  <c r="Z14" i="6"/>
  <c r="AA14" i="6"/>
  <c r="AB14" i="6"/>
  <c r="X14" i="6"/>
  <c r="T14" i="6"/>
  <c r="U14" i="6"/>
  <c r="V14" i="6"/>
  <c r="W14" i="6"/>
  <c r="S14" i="6"/>
  <c r="O14" i="6"/>
  <c r="P14" i="6"/>
  <c r="Q14" i="6"/>
  <c r="R14" i="6"/>
  <c r="N14" i="6"/>
  <c r="J14" i="6"/>
  <c r="K14" i="6"/>
  <c r="L14" i="6"/>
  <c r="M14" i="6"/>
  <c r="I14" i="6"/>
  <c r="E14" i="6"/>
  <c r="F14" i="6"/>
  <c r="G14" i="6"/>
  <c r="H14" i="6"/>
  <c r="D14" i="6"/>
  <c r="C14" i="6"/>
  <c r="B14" i="6"/>
  <c r="B7" i="6"/>
  <c r="AD7" i="6"/>
  <c r="AE7" i="6"/>
  <c r="AF7" i="6"/>
  <c r="AG7" i="6"/>
  <c r="AC7" i="6"/>
  <c r="Y7" i="6"/>
  <c r="Z7" i="6"/>
  <c r="AA7" i="6"/>
  <c r="AB7" i="6"/>
  <c r="X7" i="6"/>
  <c r="T7" i="6"/>
  <c r="U7" i="6"/>
  <c r="V7" i="6"/>
  <c r="W7" i="6"/>
  <c r="S7" i="6"/>
  <c r="O7" i="6"/>
  <c r="P7" i="6"/>
  <c r="Q7" i="6"/>
  <c r="R7" i="6"/>
  <c r="N7" i="6"/>
  <c r="J7" i="6"/>
  <c r="K7" i="6"/>
  <c r="L7" i="6"/>
  <c r="M7" i="6"/>
  <c r="I7" i="6"/>
  <c r="E7" i="6"/>
  <c r="F7" i="6"/>
  <c r="G7" i="6"/>
  <c r="H7" i="6"/>
  <c r="D7" i="6"/>
  <c r="C7" i="6"/>
  <c r="B6" i="6"/>
  <c r="AD6" i="6"/>
  <c r="AE6" i="6"/>
  <c r="AF6" i="6"/>
  <c r="AG6" i="6"/>
  <c r="AC6" i="6"/>
  <c r="Y6" i="6"/>
  <c r="Z6" i="6"/>
  <c r="AA6" i="6"/>
  <c r="AB6" i="6"/>
  <c r="X6" i="6"/>
  <c r="T6" i="6"/>
  <c r="U6" i="6"/>
  <c r="V6" i="6"/>
  <c r="W6" i="6"/>
  <c r="S6" i="6"/>
  <c r="O6" i="6"/>
  <c r="P6" i="6"/>
  <c r="Q6" i="6"/>
  <c r="R6" i="6"/>
  <c r="N6" i="6"/>
  <c r="J6" i="6"/>
  <c r="K6" i="6"/>
  <c r="L6" i="6"/>
  <c r="M6" i="6"/>
  <c r="I6" i="6"/>
  <c r="E6" i="6"/>
  <c r="F6" i="6"/>
  <c r="G6" i="6"/>
  <c r="H6" i="6"/>
  <c r="D6" i="6"/>
  <c r="C6" i="6"/>
  <c r="B5" i="6"/>
  <c r="AG14" i="17" l="1"/>
  <c r="AF14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14" i="17"/>
  <c r="B7" i="17"/>
  <c r="B6" i="17"/>
  <c r="A81" i="18"/>
  <c r="A63" i="18"/>
  <c r="A46" i="18"/>
  <c r="A67" i="18" s="1"/>
  <c r="A19" i="18"/>
  <c r="I17" i="6" l="1"/>
  <c r="J17" i="6"/>
  <c r="Q17" i="6"/>
  <c r="R17" i="6"/>
  <c r="Y17" i="6"/>
  <c r="Z17" i="6"/>
  <c r="AG17" i="6"/>
  <c r="I11" i="6"/>
  <c r="J11" i="6"/>
  <c r="Q11" i="6"/>
  <c r="R11" i="6"/>
  <c r="Y11" i="6"/>
  <c r="Z11" i="6"/>
  <c r="AG11" i="6"/>
  <c r="AD12" i="6"/>
  <c r="AD15" i="6" s="1"/>
  <c r="AE12" i="6"/>
  <c r="AE16" i="6" s="1"/>
  <c r="AF12" i="6"/>
  <c r="AF17" i="6" s="1"/>
  <c r="AG12" i="6"/>
  <c r="AG15" i="6" s="1"/>
  <c r="AC12" i="6"/>
  <c r="AC17" i="6" s="1"/>
  <c r="Y12" i="6"/>
  <c r="Z12" i="6"/>
  <c r="Z16" i="6" s="1"/>
  <c r="AA12" i="6"/>
  <c r="AA17" i="6" s="1"/>
  <c r="AB12" i="6"/>
  <c r="AB17" i="6" s="1"/>
  <c r="X12" i="6"/>
  <c r="X17" i="6" s="1"/>
  <c r="T12" i="6"/>
  <c r="T17" i="6" s="1"/>
  <c r="U12" i="6"/>
  <c r="U17" i="6" s="1"/>
  <c r="V12" i="6"/>
  <c r="V17" i="6" s="1"/>
  <c r="W12" i="6"/>
  <c r="W17" i="6" s="1"/>
  <c r="S12" i="6"/>
  <c r="S17" i="6" s="1"/>
  <c r="O12" i="6"/>
  <c r="O16" i="6" s="1"/>
  <c r="P12" i="6"/>
  <c r="P17" i="6" s="1"/>
  <c r="Q12" i="6"/>
  <c r="R12" i="6"/>
  <c r="N12" i="6"/>
  <c r="N15" i="6" s="1"/>
  <c r="J12" i="6"/>
  <c r="J16" i="6" s="1"/>
  <c r="K12" i="6"/>
  <c r="K17" i="6" s="1"/>
  <c r="L12" i="6"/>
  <c r="L17" i="6" s="1"/>
  <c r="M12" i="6"/>
  <c r="M17" i="6" s="1"/>
  <c r="I12" i="6"/>
  <c r="I15" i="6" s="1"/>
  <c r="E12" i="6"/>
  <c r="E17" i="6" s="1"/>
  <c r="F12" i="6"/>
  <c r="F17" i="6" s="1"/>
  <c r="G12" i="6"/>
  <c r="G16" i="6" s="1"/>
  <c r="H12" i="6"/>
  <c r="H17" i="6" s="1"/>
  <c r="D12" i="6"/>
  <c r="D15" i="6" s="1"/>
  <c r="C12" i="6"/>
  <c r="C17" i="6" s="1"/>
  <c r="B12" i="6"/>
  <c r="B17" i="6" s="1"/>
  <c r="B2" i="6"/>
  <c r="H9" i="6"/>
  <c r="I9" i="6"/>
  <c r="P9" i="6"/>
  <c r="Q9" i="6"/>
  <c r="X9" i="6"/>
  <c r="Y9" i="6"/>
  <c r="AF9" i="6"/>
  <c r="AG9" i="6"/>
  <c r="AD8" i="6"/>
  <c r="AE8" i="6"/>
  <c r="AF8" i="6"/>
  <c r="AG8" i="6"/>
  <c r="AC8" i="6"/>
  <c r="Y8" i="6"/>
  <c r="Z8" i="6"/>
  <c r="AA8" i="6"/>
  <c r="AB8" i="6"/>
  <c r="X8" i="6"/>
  <c r="T8" i="6"/>
  <c r="U8" i="6"/>
  <c r="V8" i="6"/>
  <c r="W8" i="6"/>
  <c r="S8" i="6"/>
  <c r="O8" i="6"/>
  <c r="P8" i="6"/>
  <c r="Q8" i="6"/>
  <c r="R8" i="6"/>
  <c r="N8" i="6"/>
  <c r="J8" i="6"/>
  <c r="K8" i="6"/>
  <c r="L8" i="6"/>
  <c r="M8" i="6"/>
  <c r="I8" i="6"/>
  <c r="E8" i="6"/>
  <c r="F8" i="6"/>
  <c r="G8" i="6"/>
  <c r="H8" i="6"/>
  <c r="D8" i="6"/>
  <c r="C8" i="6"/>
  <c r="B8" i="6"/>
  <c r="AD10" i="6"/>
  <c r="AD9" i="6" s="1"/>
  <c r="AE10" i="6"/>
  <c r="AE9" i="6" s="1"/>
  <c r="AF10" i="6"/>
  <c r="AG10" i="6"/>
  <c r="AC10" i="6"/>
  <c r="AC9" i="6" s="1"/>
  <c r="Y10" i="6"/>
  <c r="Z10" i="6"/>
  <c r="Z9" i="6" s="1"/>
  <c r="AA10" i="6"/>
  <c r="AA9" i="6" s="1"/>
  <c r="AB10" i="6"/>
  <c r="AB9" i="6" s="1"/>
  <c r="X10" i="6"/>
  <c r="T10" i="6"/>
  <c r="T9" i="6" s="1"/>
  <c r="U10" i="6"/>
  <c r="U9" i="6" s="1"/>
  <c r="V10" i="6"/>
  <c r="V9" i="6" s="1"/>
  <c r="W10" i="6"/>
  <c r="W9" i="6" s="1"/>
  <c r="S10" i="6"/>
  <c r="S9" i="6" s="1"/>
  <c r="O10" i="6"/>
  <c r="O9" i="6" s="1"/>
  <c r="P10" i="6"/>
  <c r="Q10" i="6"/>
  <c r="R10" i="6"/>
  <c r="R9" i="6" s="1"/>
  <c r="N10" i="6"/>
  <c r="N9" i="6" s="1"/>
  <c r="J10" i="6"/>
  <c r="J9" i="6" s="1"/>
  <c r="K10" i="6"/>
  <c r="K9" i="6" s="1"/>
  <c r="L10" i="6"/>
  <c r="L9" i="6" s="1"/>
  <c r="M10" i="6"/>
  <c r="M9" i="6" s="1"/>
  <c r="I10" i="6"/>
  <c r="E10" i="6"/>
  <c r="E9" i="6" s="1"/>
  <c r="F10" i="6"/>
  <c r="F9" i="6" s="1"/>
  <c r="G10" i="6"/>
  <c r="G9" i="6" s="1"/>
  <c r="H10" i="6"/>
  <c r="D10" i="6"/>
  <c r="D9" i="6" s="1"/>
  <c r="C10" i="6"/>
  <c r="C9" i="6" s="1"/>
  <c r="B10" i="6"/>
  <c r="B9" i="6" s="1"/>
  <c r="AD5" i="6"/>
  <c r="AE5" i="6"/>
  <c r="AF5" i="6"/>
  <c r="AG5" i="6"/>
  <c r="AC5" i="6"/>
  <c r="Y5" i="6"/>
  <c r="Z5" i="6"/>
  <c r="AA5" i="6"/>
  <c r="AB5" i="6"/>
  <c r="X5" i="6"/>
  <c r="T5" i="6"/>
  <c r="U5" i="6"/>
  <c r="V5" i="6"/>
  <c r="W5" i="6"/>
  <c r="S5" i="6"/>
  <c r="O5" i="6"/>
  <c r="P5" i="6"/>
  <c r="Q5" i="6"/>
  <c r="R5" i="6"/>
  <c r="N5" i="6"/>
  <c r="J5" i="6"/>
  <c r="K5" i="6"/>
  <c r="L5" i="6"/>
  <c r="M5" i="6"/>
  <c r="I5" i="6"/>
  <c r="E5" i="6"/>
  <c r="F5" i="6"/>
  <c r="G5" i="6"/>
  <c r="H5" i="6"/>
  <c r="D5" i="6"/>
  <c r="C5" i="6"/>
  <c r="AD4" i="6"/>
  <c r="AE4" i="6"/>
  <c r="AF4" i="6"/>
  <c r="AG4" i="6"/>
  <c r="AC4" i="6"/>
  <c r="Y4" i="6"/>
  <c r="Z4" i="6"/>
  <c r="AA4" i="6"/>
  <c r="AB4" i="6"/>
  <c r="X4" i="6"/>
  <c r="T4" i="6"/>
  <c r="U4" i="6"/>
  <c r="V4" i="6"/>
  <c r="W4" i="6"/>
  <c r="S4" i="6"/>
  <c r="O4" i="6"/>
  <c r="P4" i="6"/>
  <c r="Q4" i="6"/>
  <c r="R4" i="6"/>
  <c r="N4" i="6"/>
  <c r="J4" i="6"/>
  <c r="K4" i="6"/>
  <c r="L4" i="6"/>
  <c r="M4" i="6"/>
  <c r="I4" i="6"/>
  <c r="E4" i="6"/>
  <c r="F4" i="6"/>
  <c r="G4" i="6"/>
  <c r="H4" i="6"/>
  <c r="D4" i="6"/>
  <c r="C4" i="6"/>
  <c r="B4" i="6"/>
  <c r="AD3" i="6"/>
  <c r="AE3" i="6"/>
  <c r="AF3" i="6"/>
  <c r="AG3" i="6"/>
  <c r="AC3" i="6"/>
  <c r="Y3" i="6"/>
  <c r="Z3" i="6"/>
  <c r="AA3" i="6"/>
  <c r="AB3" i="6"/>
  <c r="X3" i="6"/>
  <c r="T3" i="6"/>
  <c r="U3" i="6"/>
  <c r="V3" i="6"/>
  <c r="W3" i="6"/>
  <c r="S3" i="6"/>
  <c r="O3" i="6"/>
  <c r="P3" i="6"/>
  <c r="Q3" i="6"/>
  <c r="R3" i="6"/>
  <c r="N3" i="6"/>
  <c r="J3" i="6"/>
  <c r="K3" i="6"/>
  <c r="L3" i="6"/>
  <c r="M3" i="6"/>
  <c r="I3" i="6"/>
  <c r="E3" i="6"/>
  <c r="F3" i="6"/>
  <c r="G3" i="6"/>
  <c r="H3" i="6"/>
  <c r="D3" i="6"/>
  <c r="C3" i="6"/>
  <c r="B3" i="6"/>
  <c r="AD2" i="6"/>
  <c r="AD13" i="6" s="1"/>
  <c r="AE2" i="6"/>
  <c r="AE13" i="6" s="1"/>
  <c r="AF2" i="6"/>
  <c r="AF13" i="6" s="1"/>
  <c r="AG2" i="6"/>
  <c r="AG13" i="6" s="1"/>
  <c r="AC2" i="6"/>
  <c r="AC13" i="6" s="1"/>
  <c r="Y2" i="6"/>
  <c r="Y13" i="6" s="1"/>
  <c r="Z2" i="6"/>
  <c r="Z13" i="6" s="1"/>
  <c r="AA2" i="6"/>
  <c r="AA13" i="6" s="1"/>
  <c r="AB2" i="6"/>
  <c r="AB13" i="6" s="1"/>
  <c r="X2" i="6"/>
  <c r="X13" i="6" s="1"/>
  <c r="T2" i="6"/>
  <c r="T13" i="6" s="1"/>
  <c r="U2" i="6"/>
  <c r="U13" i="6" s="1"/>
  <c r="V2" i="6"/>
  <c r="V13" i="6" s="1"/>
  <c r="W2" i="6"/>
  <c r="W13" i="6" s="1"/>
  <c r="S2" i="6"/>
  <c r="S13" i="6" s="1"/>
  <c r="O2" i="6"/>
  <c r="O13" i="6" s="1"/>
  <c r="P2" i="6"/>
  <c r="Q2" i="6"/>
  <c r="Q13" i="6" s="1"/>
  <c r="R2" i="6"/>
  <c r="N2" i="6"/>
  <c r="N13" i="6" s="1"/>
  <c r="J2" i="6"/>
  <c r="K2" i="6"/>
  <c r="K13" i="6" s="1"/>
  <c r="L2" i="6"/>
  <c r="L13" i="6" s="1"/>
  <c r="M2" i="6"/>
  <c r="M13" i="6" s="1"/>
  <c r="I2" i="6"/>
  <c r="I13" i="6" s="1"/>
  <c r="D2" i="6"/>
  <c r="E2" i="6"/>
  <c r="F2" i="6"/>
  <c r="F13" i="6" s="1"/>
  <c r="G2" i="6"/>
  <c r="G13" i="6" s="1"/>
  <c r="H2" i="6"/>
  <c r="H13" i="6" s="1"/>
  <c r="C2" i="6"/>
  <c r="E15" i="6"/>
  <c r="G15" i="6"/>
  <c r="H15" i="6"/>
  <c r="K15" i="6"/>
  <c r="P15" i="6"/>
  <c r="Q15" i="6"/>
  <c r="R15" i="6"/>
  <c r="T15" i="6"/>
  <c r="U15" i="6"/>
  <c r="V15" i="6"/>
  <c r="W15" i="6"/>
  <c r="Y15" i="6"/>
  <c r="Z15" i="6"/>
  <c r="AB15" i="6"/>
  <c r="AE15" i="6"/>
  <c r="AF15" i="6"/>
  <c r="H16" i="6"/>
  <c r="K16" i="6"/>
  <c r="L16" i="6"/>
  <c r="M16" i="6"/>
  <c r="P16" i="6"/>
  <c r="Q16" i="6"/>
  <c r="R16" i="6"/>
  <c r="T16" i="6"/>
  <c r="U16" i="6"/>
  <c r="V16" i="6"/>
  <c r="W16" i="6"/>
  <c r="Y16" i="6"/>
  <c r="AB16" i="6"/>
  <c r="AF16" i="6"/>
  <c r="AG16" i="6"/>
  <c r="E13" i="6"/>
  <c r="J13" i="6"/>
  <c r="P13" i="6"/>
  <c r="R13" i="6"/>
  <c r="B11" i="6" l="1"/>
  <c r="O15" i="6"/>
  <c r="M15" i="6"/>
  <c r="AF11" i="6"/>
  <c r="X11" i="6"/>
  <c r="P11" i="6"/>
  <c r="H11" i="6"/>
  <c r="AE11" i="6"/>
  <c r="W11" i="6"/>
  <c r="O11" i="6"/>
  <c r="G11" i="6"/>
  <c r="AE17" i="6"/>
  <c r="O17" i="6"/>
  <c r="G17" i="6"/>
  <c r="AD11" i="6"/>
  <c r="V11" i="6"/>
  <c r="N11" i="6"/>
  <c r="F11" i="6"/>
  <c r="AD17" i="6"/>
  <c r="N17" i="6"/>
  <c r="L15" i="6"/>
  <c r="AA16" i="6"/>
  <c r="AC11" i="6"/>
  <c r="U11" i="6"/>
  <c r="M11" i="6"/>
  <c r="E11" i="6"/>
  <c r="AB11" i="6"/>
  <c r="T11" i="6"/>
  <c r="L11" i="6"/>
  <c r="D11" i="6"/>
  <c r="D17" i="6"/>
  <c r="AA15" i="6"/>
  <c r="AA11" i="6"/>
  <c r="S11" i="6"/>
  <c r="K11" i="6"/>
  <c r="C11" i="6"/>
  <c r="AD16" i="6"/>
  <c r="AC15" i="6"/>
  <c r="AC16" i="6"/>
  <c r="X15" i="6"/>
  <c r="X16" i="6"/>
  <c r="S16" i="6"/>
  <c r="S15" i="6"/>
  <c r="J15" i="6"/>
  <c r="N16" i="6"/>
  <c r="I16" i="6"/>
  <c r="F16" i="6"/>
  <c r="E16" i="6"/>
  <c r="F15" i="6"/>
  <c r="D16" i="6"/>
  <c r="B15" i="6"/>
  <c r="B16" i="6"/>
  <c r="B13" i="6"/>
  <c r="C13" i="6"/>
  <c r="D13" i="6"/>
  <c r="B17" i="8"/>
  <c r="B13" i="8"/>
  <c r="B10" i="8"/>
  <c r="B9" i="8"/>
  <c r="B8" i="8"/>
  <c r="B5" i="8"/>
  <c r="B4" i="8"/>
  <c r="D17" i="8"/>
  <c r="D14" i="8"/>
  <c r="D12" i="8"/>
  <c r="D10" i="8"/>
  <c r="D9" i="8"/>
  <c r="D8" i="8"/>
  <c r="D7" i="8"/>
  <c r="D6" i="8"/>
  <c r="D5" i="8"/>
  <c r="D4" i="8"/>
  <c r="D3" i="8"/>
  <c r="D13" i="8"/>
  <c r="D2" i="8"/>
  <c r="D17" i="7"/>
  <c r="B17" i="7" s="1"/>
  <c r="B14" i="7"/>
  <c r="B10" i="7"/>
  <c r="B9" i="7"/>
  <c r="B8" i="7"/>
  <c r="B7" i="7"/>
  <c r="B6" i="7"/>
  <c r="B5" i="7"/>
  <c r="B4" i="7"/>
  <c r="C16" i="6" l="1"/>
  <c r="C15" i="6"/>
  <c r="D14" i="7"/>
  <c r="D12" i="7"/>
  <c r="D10" i="7"/>
  <c r="D9" i="7"/>
  <c r="D8" i="7"/>
  <c r="D7" i="7"/>
  <c r="D6" i="7"/>
  <c r="D5" i="7"/>
  <c r="D4" i="7"/>
  <c r="D3" i="7"/>
  <c r="D13" i="7"/>
  <c r="D2" i="7"/>
  <c r="B71" i="15" l="1"/>
  <c r="C63" i="15" l="1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H64" i="15"/>
  <c r="AI64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AH68" i="15"/>
  <c r="AI68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AB70" i="15"/>
  <c r="AC70" i="15"/>
  <c r="AD70" i="15"/>
  <c r="AE70" i="15"/>
  <c r="AF70" i="15"/>
  <c r="AG70" i="15"/>
  <c r="AH70" i="15"/>
  <c r="AI70" i="15"/>
  <c r="B70" i="15"/>
  <c r="B69" i="15"/>
  <c r="B68" i="15"/>
  <c r="B67" i="15"/>
  <c r="B66" i="15"/>
  <c r="B65" i="15"/>
  <c r="B64" i="15"/>
  <c r="B63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A71" i="15"/>
  <c r="AB71" i="15"/>
  <c r="AC71" i="15"/>
  <c r="AD71" i="15"/>
  <c r="AE71" i="15"/>
  <c r="AF71" i="15"/>
  <c r="AG71" i="15"/>
  <c r="AH71" i="15"/>
  <c r="AI71" i="15"/>
  <c r="B12" i="8" l="1"/>
  <c r="B7" i="8"/>
  <c r="B6" i="8"/>
  <c r="B3" i="8"/>
  <c r="B2" i="8"/>
  <c r="B12" i="7"/>
  <c r="B11" i="7" s="1"/>
  <c r="B3" i="7"/>
  <c r="B2" i="7"/>
  <c r="B16" i="7" l="1"/>
  <c r="B15" i="7"/>
  <c r="B35" i="12" l="1"/>
  <c r="B13" i="7" s="1"/>
  <c r="B34" i="12"/>
  <c r="C13" i="8" s="1"/>
  <c r="B33" i="12"/>
  <c r="C13" i="7"/>
  <c r="B14" i="8"/>
  <c r="B11" i="8"/>
  <c r="D11" i="8"/>
  <c r="D11" i="7"/>
  <c r="B15" i="8" l="1"/>
  <c r="B16" i="8"/>
  <c r="D15" i="7"/>
  <c r="D16" i="7"/>
  <c r="D15" i="8"/>
  <c r="D16" i="8"/>
</calcChain>
</file>

<file path=xl/sharedStrings.xml><?xml version="1.0" encoding="utf-8"?>
<sst xmlns="http://schemas.openxmlformats.org/spreadsheetml/2006/main" count="553" uniqueCount="377">
  <si>
    <t>Onshore Wind</t>
  </si>
  <si>
    <t>Energy Information Administration</t>
  </si>
  <si>
    <t>Biomass</t>
  </si>
  <si>
    <t>Year</t>
  </si>
  <si>
    <t>Sources:</t>
  </si>
  <si>
    <t>Lawrence Berkeley National Laboratory</t>
  </si>
  <si>
    <t>Nuclear ($/MW)</t>
  </si>
  <si>
    <t>Hydro ($/MW)</t>
  </si>
  <si>
    <t>Biomass ($/MW)</t>
  </si>
  <si>
    <t>Solar Thermal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</si>
  <si>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</si>
  <si>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</si>
  <si>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</si>
  <si>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</si>
  <si>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</si>
  <si>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</si>
  <si>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</si>
  <si>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</si>
  <si>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</si>
  <si>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</si>
  <si>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</si>
  <si>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Fixed O&amp;M ($/MW)</t>
  </si>
  <si>
    <t>Variable O&amp;M ($/MWh)</t>
  </si>
  <si>
    <t>Notes:</t>
  </si>
  <si>
    <t>See "cpi.xlsx" in the InputData folder for source information.</t>
  </si>
  <si>
    <t>We adjust 2013 dollars to 2012 dollars using the following conversion factor:</t>
  </si>
  <si>
    <t>Cost in Annual $</t>
  </si>
  <si>
    <t>Currency Year Adjustment</t>
  </si>
  <si>
    <t>Solar DC to AC Derate Value</t>
  </si>
  <si>
    <t>Value:</t>
  </si>
  <si>
    <t>The values given for solar PV are in watts DC, but we need AC.  We use a derate value to convert</t>
  </si>
  <si>
    <t>from watts DC to watts AC.</t>
  </si>
  <si>
    <t>Geothermal</t>
  </si>
  <si>
    <t>natural gas nonpeaker</t>
  </si>
  <si>
    <t>geothermal</t>
  </si>
  <si>
    <t>petroleum</t>
  </si>
  <si>
    <t>natural gas peaker</t>
  </si>
  <si>
    <t>Natural Gas Nonpeaker ($/MW)</t>
  </si>
  <si>
    <t>Geothermal ($/MW)</t>
  </si>
  <si>
    <t>Petroleum ($/MW)</t>
  </si>
  <si>
    <t>Natural Gas Peaker ($/MW)</t>
  </si>
  <si>
    <t>Model Subscript</t>
  </si>
  <si>
    <t>Scrubbed Coal</t>
  </si>
  <si>
    <t>EIA Technology Name</t>
  </si>
  <si>
    <t>Conventional Gas/Oil Combined Cycle</t>
  </si>
  <si>
    <t>Conventional Combustion Turbine</t>
  </si>
  <si>
    <t>Advanced Nuclear</t>
  </si>
  <si>
    <t>Conventional Hydropower</t>
  </si>
  <si>
    <t>Offshore Wind</t>
  </si>
  <si>
    <t>Solar Photovoltaic</t>
  </si>
  <si>
    <t>https://www.eia.gov/forecasts/aeo/assumptions/pdf/electricity.pdf</t>
  </si>
  <si>
    <t>Our EIA source uses 2013 dollars.</t>
  </si>
  <si>
    <t>Except for wind and solar PV, our general approach is to take start year capital costs from the EIA and</t>
  </si>
  <si>
    <t>Wind and Solar PV are handled differently in the model, relying on endogenous, capacity-based learning</t>
  </si>
  <si>
    <t>costs, as EIA's numbers are higher than what was actually observed, so we use sources from Lawrence</t>
  </si>
  <si>
    <t>because the EPA's Aug 2015 rule requires new coal plants to achieve CO2 emissions no higher than</t>
  </si>
  <si>
    <t>1,400 lb CO2/MWh, which the EPA indicates is achievable by a "new highly efficient supercritical</t>
  </si>
  <si>
    <t>pulverized coal (SCPC) unit… capturing about 20 percent of its carbon pollution."</t>
  </si>
  <si>
    <t>See the following EPA factsheet for details (page 3):</t>
  </si>
  <si>
    <t>https://www.epa.gov/sites/production/files/2015-11/documents/fs-cps-overview.pdf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</si>
  <si>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</si>
  <si>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</si>
  <si>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</si>
  <si>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For coal, we use values for a coal plant that features carbon capture and sequestration (CCS),</t>
  </si>
  <si>
    <t>and the model handles calculations for subsequent years.  (We do not use EIA for the start year solar and wind</t>
  </si>
  <si>
    <t>Model Power Plant Quality</t>
  </si>
  <si>
    <t>preexisting retiring</t>
  </si>
  <si>
    <t>newly built</t>
  </si>
  <si>
    <t>both</t>
  </si>
  <si>
    <t>preexisting nonretiring</t>
  </si>
  <si>
    <t>Supercritical</t>
  </si>
  <si>
    <t>subCritical</t>
  </si>
  <si>
    <t>Base set-up for meeting Target BACT</t>
  </si>
  <si>
    <t>UNITS</t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</si>
  <si>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</si>
  <si>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</si>
  <si>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</si>
  <si>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</si>
  <si>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</si>
  <si>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</si>
  <si>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t>Costs in year 2008 dollars</t>
  </si>
  <si>
    <t>Fixed O&amp;M Costs</t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</si>
  <si>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</si>
  <si>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</si>
  <si>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</si>
  <si>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</si>
  <si>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</si>
  <si>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</si>
  <si>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</si>
  <si>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</si>
  <si>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</si>
  <si>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</si>
  <si>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</si>
  <si>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</si>
  <si>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</si>
  <si>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</si>
  <si>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</si>
  <si>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</si>
  <si>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</si>
  <si>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</si>
  <si>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</si>
  <si>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</si>
  <si>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</si>
  <si>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</si>
  <si>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</si>
  <si>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</si>
  <si>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</si>
  <si>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r>
      <rPr>
        <b/>
        <u/>
        <sz val="11"/>
        <rFont val="Arial"/>
        <family val="2"/>
      </rPr>
      <t>Capital Costs</t>
    </r>
  </si>
  <si>
    <r>
      <rPr>
        <b/>
        <u/>
        <sz val="11"/>
        <rFont val="Arial"/>
        <family val="2"/>
      </rPr>
      <t>Fixed O&amp;M Costs</t>
    </r>
  </si>
  <si>
    <r>
      <rPr>
        <b/>
        <u/>
        <sz val="11"/>
        <rFont val="Arial"/>
        <family val="2"/>
      </rPr>
      <t>Variable O&amp;M Costs  ($/yr)</t>
    </r>
  </si>
  <si>
    <t>Capital Costs</t>
  </si>
  <si>
    <t>hard coal</t>
  </si>
  <si>
    <t>offshore wind</t>
  </si>
  <si>
    <t>onshore wind</t>
  </si>
  <si>
    <t>Hard Coal ($/MW)</t>
  </si>
  <si>
    <t>Offshore Wind ($/MW)</t>
  </si>
  <si>
    <t>Hard Coal to Lignite Scaling Factors</t>
  </si>
  <si>
    <t>Sargent and Lundy</t>
  </si>
  <si>
    <t>New Coal-Fired Power Plant Performance and Cost Estimates</t>
  </si>
  <si>
    <t>https://www.epa.gov/sites/production/files/2015-08/documents/coalperform.pdf</t>
  </si>
  <si>
    <t>Appendix E: SC and IGCC Power Plant Performance and Cost Estimate Spreadsheets, p.75</t>
  </si>
  <si>
    <t>We assume EPA's estimates are for bituminous and PRB (Powder River Basin) coal plants, which are</t>
  </si>
  <si>
    <t>by far the most common in the U.S. We scale our coal values from EIA by multiplying the values</t>
  </si>
  <si>
    <t>by a scaling factor for average bituminous/PRB plants to lignite plants using a study from Sargent and Lundy.</t>
  </si>
  <si>
    <t>multiplier</t>
  </si>
  <si>
    <t>Onshore Wind ($/MW)</t>
  </si>
  <si>
    <t>lignite</t>
  </si>
  <si>
    <t>Lignite ($/MW)</t>
  </si>
  <si>
    <t>TRG 1 - Low</t>
  </si>
  <si>
    <t>TRG 2 - Low</t>
  </si>
  <si>
    <t>TRG 3 - Low</t>
  </si>
  <si>
    <t>TRG 4 - Low</t>
  </si>
  <si>
    <t>TRG 5 - Low</t>
  </si>
  <si>
    <t>TRG 6 - Low</t>
  </si>
  <si>
    <t>TRG 7 - Low</t>
  </si>
  <si>
    <t>TRG 8 - Low</t>
  </si>
  <si>
    <t>TRG 9 - Low</t>
  </si>
  <si>
    <t>TRG 10 - Low</t>
  </si>
  <si>
    <t>National Renewable Energy Lab</t>
  </si>
  <si>
    <t>NREL Electricity Source</t>
  </si>
  <si>
    <t>Model Electricity Source</t>
  </si>
  <si>
    <t>NPD 1 - Low</t>
  </si>
  <si>
    <t>NPD 2 - Low</t>
  </si>
  <si>
    <t>NPD 3 - Low</t>
  </si>
  <si>
    <t>NPD 4 - Low</t>
  </si>
  <si>
    <t>NSD 1 - Low</t>
  </si>
  <si>
    <t>NSD 2 - Low</t>
  </si>
  <si>
    <t>NSD 3 - Low</t>
  </si>
  <si>
    <t>NSD 4 - Low</t>
  </si>
  <si>
    <t>Nuclear - Mid</t>
  </si>
  <si>
    <t>10hrs TES - Class 1 - Low</t>
  </si>
  <si>
    <t>10hrs TES - Class 3 - Low</t>
  </si>
  <si>
    <t>10hrs TES - Class 5 - Low</t>
  </si>
  <si>
    <t>Dedicated - Low</t>
  </si>
  <si>
    <t>CofireOld - Low</t>
  </si>
  <si>
    <t>CofireNew - Low</t>
  </si>
  <si>
    <t>Hydro / Flash - Low</t>
  </si>
  <si>
    <t>Hydro / Binary - Low</t>
  </si>
  <si>
    <t>NF EGS / Flash - Low</t>
  </si>
  <si>
    <t>NF EGS / Binary - Low</t>
  </si>
  <si>
    <t>Deep EGS / Flash - Low</t>
  </si>
  <si>
    <t>Deep EGS / Binary - Low</t>
  </si>
  <si>
    <t>Gas-CT-AvgCF - Low</t>
  </si>
  <si>
    <t>curves to determine cost declines.  Therefore, we only specify the first simulated year costs in this spreadsheet,</t>
  </si>
  <si>
    <t>Source</t>
  </si>
  <si>
    <t>AEO 2015</t>
  </si>
  <si>
    <t>Currency Year</t>
  </si>
  <si>
    <t>Coal with 30% CCS</t>
  </si>
  <si>
    <t>Capital Costs (Except Wind and Solar), Fixed O&amp;M, Variable O&amp;M</t>
  </si>
  <si>
    <t>TRG 11 - Low</t>
  </si>
  <si>
    <t>TRG 12 - Low</t>
  </si>
  <si>
    <t>TRG 13 - Low</t>
  </si>
  <si>
    <t>TRG 14 - Low</t>
  </si>
  <si>
    <t>TRG 15 - Low</t>
  </si>
  <si>
    <t>Coal-CCS 30%-AvgCF-Low</t>
  </si>
  <si>
    <t>Gas-CC-AvgCF - Low</t>
  </si>
  <si>
    <t>Average Utility Scale Solar Cost ($/W-dc)</t>
  </si>
  <si>
    <t>Installed Cost of Wind ($/kW)</t>
  </si>
  <si>
    <t>TRG 1</t>
  </si>
  <si>
    <t>TRG 2</t>
  </si>
  <si>
    <t>TRG 3</t>
  </si>
  <si>
    <t>TRG 4</t>
  </si>
  <si>
    <t>TRG 5</t>
  </si>
  <si>
    <t>TRG 6</t>
  </si>
  <si>
    <t>TRG 7</t>
  </si>
  <si>
    <t>TRG 8</t>
  </si>
  <si>
    <t>TRG 9</t>
  </si>
  <si>
    <t>TRG 10</t>
  </si>
  <si>
    <t>TRG 11</t>
  </si>
  <si>
    <t>TRG 12</t>
  </si>
  <si>
    <t>TRG 13</t>
  </si>
  <si>
    <t>TRG 14</t>
  </si>
  <si>
    <t>TRG 15</t>
  </si>
  <si>
    <t>We adjust 2018 dollars to 2012 dollars using the following conversion factor:</t>
  </si>
  <si>
    <t>crude oil</t>
  </si>
  <si>
    <t>heavy or residual fuel oil</t>
  </si>
  <si>
    <t>municipal solid waste</t>
  </si>
  <si>
    <t>Crude Oil ($/MW)</t>
  </si>
  <si>
    <t>Heavy or Residual Fuel Oil ($/MW)</t>
  </si>
  <si>
    <t>Municipal Solid Waste ($/MW)</t>
  </si>
  <si>
    <t>MSW-landfill gas</t>
  </si>
  <si>
    <t>Municpal Solid Waste (MSW) has its own start year costs, but no cost improvement rate data,</t>
  </si>
  <si>
    <t>so we use the cost improvement rates for biomass power plants.</t>
  </si>
  <si>
    <t>AEO 2019</t>
  </si>
  <si>
    <t>Assumptions to Annual Energy Outlook 2015, 2019</t>
  </si>
  <si>
    <t>2018 Wind Technologies Market Report</t>
  </si>
  <si>
    <t>Page x, Cost Trends, bullet point 2</t>
  </si>
  <si>
    <t>https://emp.lbl.gov/sites/default/files/wtmr_final_for_posting_8-9-19.pdf</t>
  </si>
  <si>
    <t>Annual Technology Baseline (ATB) Spreadsheet - 2019 Final</t>
  </si>
  <si>
    <t xml:space="preserve">The SEIA and LBNL sources for solar and wind prices don't specify the year of their currency, </t>
  </si>
  <si>
    <t>so we assume they are 2018 dollars.</t>
  </si>
  <si>
    <t>Berkeley National Lab and Solar Energy Industries Association.)</t>
  </si>
  <si>
    <t>cause them to decline at the same rate as costs declined in projections in the NREL</t>
  </si>
  <si>
    <t>Annual Technology Baseline.</t>
  </si>
  <si>
    <t>https://atb.nrel.gov/electricity/2019/data.html</t>
  </si>
  <si>
    <t>NREL Overnight Capital Costs</t>
  </si>
  <si>
    <t>Fraction of Start Year Costs</t>
  </si>
  <si>
    <t>Potential Offshore Wind Plant Capacity (NREL Offshore Wind Tab)</t>
  </si>
  <si>
    <t>2018 Onshore Wind Capital Cost</t>
  </si>
  <si>
    <t>2018 Solar Capital Cost, Cost Imrpovement Rates, and Offshore Wind Costs</t>
  </si>
  <si>
    <t>Overnight Capital Cost ($/kW)</t>
  </si>
  <si>
    <t>Fixed O&amp;M ($/kW-yr)</t>
  </si>
  <si>
    <t>AEO 2020</t>
  </si>
  <si>
    <t>Combined Cycle - Single Shaft</t>
  </si>
  <si>
    <t>Conbustion turbine - industrial frame</t>
  </si>
  <si>
    <t>Notes</t>
  </si>
  <si>
    <t>Intentionally keeping older-year source for preexisting retiring plants</t>
  </si>
  <si>
    <t>We do not use the values in red because they exceed real-world observed costs.</t>
  </si>
  <si>
    <t>We use other sources for wind and solar PV capital costs.</t>
  </si>
  <si>
    <t>2015, 2019, 2020</t>
  </si>
  <si>
    <t>Electricity Market Module, Table 2 (AEO 2015, 2019) or Table 3 (AEO 2020)</t>
  </si>
  <si>
    <t>This document is included as Appendix B of a report by Brattle Group.  It is on page 10 of the EnerNex report, which is page 70 of the PDF.</t>
  </si>
  <si>
    <t xml:space="preserve">We'll use the ATB 2019 data that the VCE WISdom model uses: </t>
  </si>
  <si>
    <t>ATB 2019 data are presented as 2017 USD.</t>
  </si>
  <si>
    <t>Investment Periods</t>
  </si>
  <si>
    <t>Coal $/MWh</t>
  </si>
  <si>
    <t>NG CC $/MWh</t>
  </si>
  <si>
    <t>NG GT $/MWh</t>
  </si>
  <si>
    <t>Storage $/MWh</t>
  </si>
  <si>
    <t>Hydro $/MWh</t>
  </si>
  <si>
    <t>Nuclear $/MWh</t>
  </si>
  <si>
    <t>Wind $/MWh</t>
  </si>
  <si>
    <t>Offshore $/MWh</t>
  </si>
  <si>
    <t>DPV $/MWh</t>
  </si>
  <si>
    <t>UPV $/MWh</t>
  </si>
  <si>
    <t>CSP $/MWh</t>
  </si>
  <si>
    <t>Geo/Bio $/MWh</t>
  </si>
  <si>
    <t>Coal $/kW-yr</t>
  </si>
  <si>
    <t>NG CC $/kW-yr</t>
  </si>
  <si>
    <t>NG GT $/kW-yr</t>
  </si>
  <si>
    <t>Storage $/kW-yr</t>
  </si>
  <si>
    <t>Hydro $/kW-yr</t>
  </si>
  <si>
    <t>Nuclear $/kW-yr</t>
  </si>
  <si>
    <t>Wind $/kW-yr</t>
  </si>
  <si>
    <t>Offshore $/kW-yr</t>
  </si>
  <si>
    <t>DPV $/kW-yr</t>
  </si>
  <si>
    <t>UPV $/kW-yr</t>
  </si>
  <si>
    <t>CSP $/kW-yr</t>
  </si>
  <si>
    <t>Geo/Bio $/kW-yr</t>
  </si>
  <si>
    <t>Coal $/kw</t>
  </si>
  <si>
    <t>NG CC $/kw</t>
  </si>
  <si>
    <t>NG GT $/kw</t>
  </si>
  <si>
    <t>Storage $/kw</t>
  </si>
  <si>
    <t>Hydro $/kw</t>
  </si>
  <si>
    <t>Nuclear $/kw</t>
  </si>
  <si>
    <t>Wind $/kw</t>
  </si>
  <si>
    <t>Offshore $/kw</t>
  </si>
  <si>
    <t>DPV $/kw</t>
  </si>
  <si>
    <t>UPV $/kw</t>
  </si>
  <si>
    <t>CSP $/kw</t>
  </si>
  <si>
    <t>Geo/Bio $/kw</t>
  </si>
  <si>
    <t>convert from 2017 to 2012 USD</t>
  </si>
  <si>
    <t>For Preexisting costs:</t>
  </si>
  <si>
    <t>FOM</t>
  </si>
  <si>
    <t xml:space="preserve">Most of the technologies use the same cost for preexisting and newly built. I will do the same as applicable. </t>
  </si>
  <si>
    <t>Exceptions:</t>
  </si>
  <si>
    <t>Oil - preexisting is more expensive. I will keep the original EPS 15072 number.</t>
  </si>
  <si>
    <t>Lignite and Hard Coal - preexisting is cheaper. I will keep the original EPS 30724 number.</t>
  </si>
  <si>
    <t>Gas Peaker and Non Peaker - preexisting is slightly more expensive. I will keep the original EPS numbers of 16485 and 10359</t>
  </si>
  <si>
    <t>VOM</t>
  </si>
  <si>
    <t xml:space="preserve">Oil, Hard Coal, Gas - keep the original values because they are less than the newly built values. </t>
  </si>
  <si>
    <t>Lignite - in the original EPS the new value was greater than the preexisting. In the updated numbers, the new value is a lot lower. So I changed the preexisting value to equal the new value, so that the preexisting would not be more expensive than the new.</t>
  </si>
  <si>
    <t>Capital Cost</t>
  </si>
  <si>
    <t>Lignite was originally calculated as some factor multiplied by hard coal costs. I kept that framework.</t>
  </si>
  <si>
    <t>MSW - in the EIA data, the capital cost is 140% of a gas peaker cost, so I use that relationship</t>
  </si>
  <si>
    <t>Oil - originally, oil uses the same capital cost as natural gas peaker. I kept that assumption.</t>
  </si>
  <si>
    <t>Unit: $/MW</t>
  </si>
  <si>
    <t>Hard Coal (NOT USED)</t>
  </si>
  <si>
    <t>Natural Gas Nonpeaker (NOT USED)</t>
  </si>
  <si>
    <t>Nuclear (NOT USED)</t>
  </si>
  <si>
    <t>Hydro (NOT USED)</t>
  </si>
  <si>
    <t>Solar PV</t>
  </si>
  <si>
    <t>Solar Thermal (NOT USED)</t>
  </si>
  <si>
    <t>Biomass (NOT USED)</t>
  </si>
  <si>
    <t>Geothermal (NOT USED)</t>
  </si>
  <si>
    <t>Petroleum (NOT USED)</t>
  </si>
  <si>
    <t>Natural Gas Peaker (NOT USED)</t>
  </si>
  <si>
    <t>Lignite (NOT USED)</t>
  </si>
  <si>
    <t>Crude Oil (NOT USED)</t>
  </si>
  <si>
    <t>Heavy or Residual Fuel Oil (NOT USED)</t>
  </si>
  <si>
    <t>Municipal Solid Waste (NOT USED)</t>
  </si>
  <si>
    <t>Category</t>
  </si>
  <si>
    <t>Item</t>
  </si>
  <si>
    <t>Cost %</t>
  </si>
  <si>
    <t>Turbine</t>
  </si>
  <si>
    <t>Rotor</t>
  </si>
  <si>
    <t>ATB Moderate</t>
  </si>
  <si>
    <t>Drivetrain</t>
  </si>
  <si>
    <t>ATB Advanced</t>
  </si>
  <si>
    <t>Tower</t>
  </si>
  <si>
    <t>Balance of Plant</t>
  </si>
  <si>
    <t>Foundations</t>
  </si>
  <si>
    <t>Class 1 - Moderate</t>
  </si>
  <si>
    <t>Turbine transporation</t>
  </si>
  <si>
    <t>Class 2 - Moderate</t>
  </si>
  <si>
    <t>Roads and civil work</t>
  </si>
  <si>
    <t>Class 3 - Moderate</t>
  </si>
  <si>
    <t>Assembly and installation</t>
  </si>
  <si>
    <t>Class 4 - Moderate</t>
  </si>
  <si>
    <t>Electrical interface</t>
  </si>
  <si>
    <t>Development</t>
  </si>
  <si>
    <t>Class 1 - Advanced</t>
  </si>
  <si>
    <t>Project management</t>
  </si>
  <si>
    <t>Class 2 - Advanced</t>
  </si>
  <si>
    <t>Construction finance</t>
  </si>
  <si>
    <t>Class 3 - Advanced</t>
  </si>
  <si>
    <t>Contingency</t>
  </si>
  <si>
    <t>Class 4 - Advanced</t>
  </si>
  <si>
    <t>Cost share not subject to R&amp;D-driven reductions (Soft Costs under EPS definition)</t>
  </si>
  <si>
    <t>CAPEX ($/kW) - Moderate</t>
  </si>
  <si>
    <t>Fixed O&amp;M</t>
  </si>
  <si>
    <t>Variable O&amp;M</t>
  </si>
  <si>
    <t>Potential Wind Plant Capacity (GW)</t>
  </si>
  <si>
    <t>Class 1</t>
  </si>
  <si>
    <t>Class 2</t>
  </si>
  <si>
    <t>Class 3</t>
  </si>
  <si>
    <t>Class 4</t>
  </si>
  <si>
    <t>2012 to 2018 conversion</t>
  </si>
  <si>
    <t xml:space="preserve">EPS Cost, 25% Fraction of Tech </t>
  </si>
  <si>
    <t>Time (Year)</t>
  </si>
  <si>
    <t>Construction Cost per Unit Capacity before Construction Subsidies[onshore wind es] : MostRecentRun</t>
  </si>
  <si>
    <t>Adjusted Costs</t>
  </si>
  <si>
    <t>Fixed substructure, Balance of System Components</t>
  </si>
  <si>
    <t>Electrical infrastructure</t>
  </si>
  <si>
    <t>Substructure and foundation</t>
  </si>
  <si>
    <t>Plant commissioning</t>
  </si>
  <si>
    <t>Class 8 - Moderate</t>
  </si>
  <si>
    <t>Engineering and management</t>
  </si>
  <si>
    <t>Class 9 - Moderate</t>
  </si>
  <si>
    <t>Port &amp; staging</t>
  </si>
  <si>
    <t>Technology Cost Share</t>
  </si>
  <si>
    <t>Balance of System Cost Share</t>
  </si>
  <si>
    <t>Class 8 - Advanced</t>
  </si>
  <si>
    <t>Class 9 - Advanced</t>
  </si>
  <si>
    <t>We treat substructure and foundation as an R&amp;D-driven cost for offshore turbines.</t>
  </si>
  <si>
    <t>CAPEX ($/kW)</t>
  </si>
  <si>
    <t>Potential Capacity (GW)</t>
  </si>
  <si>
    <t>Class 1 - Offshore Fixed</t>
  </si>
  <si>
    <t>Class 2 - Offshore Fixed</t>
  </si>
  <si>
    <t>Floating substructure, Balance of System Components</t>
  </si>
  <si>
    <t>Class 8 - Offshore Floating</t>
  </si>
  <si>
    <t>Class 9 - Offshore Floating</t>
  </si>
  <si>
    <t>Construction Cost per Unit Capacity before Construction Subsidies[offshore wind es] : MostRecentRun</t>
  </si>
  <si>
    <t>Average EPS Soft Costs for fixed and floating offshore turbines</t>
  </si>
  <si>
    <t>Solar PV Type</t>
  </si>
  <si>
    <t>Non-Hardware Cost %</t>
  </si>
  <si>
    <t>Utility PV - Seattle - Advanced</t>
  </si>
  <si>
    <t>Residential</t>
  </si>
  <si>
    <t>Utility PV - Seattle - Moderate</t>
  </si>
  <si>
    <t>Commercial</t>
  </si>
  <si>
    <t>Utility PV - Seattle - Conservative</t>
  </si>
  <si>
    <t>Utility-Scale</t>
  </si>
  <si>
    <t>This variable refers to utility-scale solar PV, so we use the utility-scale figure.</t>
  </si>
  <si>
    <t>EPS Cost</t>
  </si>
  <si>
    <t>Construction Cost per Unit Capacity before Construction Subsidies[solar PV es] : MostRecentRun</t>
  </si>
  <si>
    <t>Inflation Adjusted Costs</t>
  </si>
  <si>
    <t>VCE ILR value for AC/DC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</si>
</sst>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\$#,##0;\$#,##0"/>
    <numFmt numFmtId="166" formatCode="#,##0;#,##0"/>
    <numFmt numFmtId="167" formatCode="###0;###0"/>
    <numFmt numFmtId="168" formatCode="###0.00;###0.00"/>
    <numFmt numFmtId="169" formatCode="_-* #,##0.00_-;\-* #,##0.00_-;_-* &quot;-&quot;??_-;_-@_-"/>
    <numFmt numFmtId="170" formatCode="#,##0.000"/>
    <numFmt numFmtId="171" formatCode="0.0%"/>
    <numFmt numFmtId="172" formatCode="&quot;$&quot;#,##0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</font>
    <font>
      <b/>
      <sz val="10"/>
      <color theme="9"/>
      <name val="Helvetica Neue"/>
    </font>
    <font>
      <b/>
      <sz val="13"/>
      <color theme="3"/>
      <name val="Times New Roman"/>
      <family val="2"/>
    </font>
    <font>
      <b/>
      <sz val="10"/>
      <color theme="6"/>
      <name val="Helvetica Neue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</font>
    <font>
      <b/>
      <sz val="10"/>
      <color rgb="FF00B0F0"/>
      <name val="Helvetica Neue"/>
    </font>
    <font>
      <sz val="10"/>
      <name val="Helvetica Neue"/>
    </font>
    <font>
      <sz val="10"/>
      <color theme="1"/>
      <name val="Calibri"/>
      <family val="2"/>
      <scheme val="minor"/>
    </font>
    <font>
      <b/>
      <sz val="10"/>
      <color rgb="FFFF0000"/>
      <name val="Helvetica Neue"/>
    </font>
    <font>
      <b/>
      <sz val="10"/>
      <color theme="1"/>
      <name val="Helvetica Neue"/>
    </font>
    <font>
      <b/>
      <sz val="10"/>
      <color theme="5"/>
      <name val="Helvetica Neue"/>
    </font>
    <font>
      <b/>
      <sz val="10"/>
      <color rgb="FF7F7F7F"/>
      <name val="Helvetica Neue"/>
    </font>
    <font>
      <sz val="11"/>
      <color theme="1"/>
      <name val="Calibri"/>
      <family val="2"/>
    </font>
    <font>
      <sz val="11"/>
      <color theme="1"/>
      <name val="Open Sans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/>
      </top>
      <bottom style="thick">
        <color theme="0"/>
      </bottom>
      <diagonal/>
    </border>
  </borders>
  <cellStyleXfs count="229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7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8" applyNumberFormat="0" applyFont="0" applyFill="0" applyProtection="0">
      <alignment wrapText="1"/>
    </xf>
    <xf numFmtId="0" fontId="3" fillId="0" borderId="9" applyNumberFormat="0" applyFill="0" applyProtection="0">
      <alignment wrapText="1"/>
    </xf>
    <xf numFmtId="0" fontId="14" fillId="0" borderId="0"/>
    <xf numFmtId="0" fontId="15" fillId="0" borderId="0"/>
    <xf numFmtId="0" fontId="17" fillId="5" borderId="0" applyNumberFormat="0" applyBorder="0" applyAlignment="0" applyProtection="0"/>
    <xf numFmtId="0" fontId="13" fillId="5" borderId="0" applyNumberFormat="0" applyBorder="0" applyAlignment="0" applyProtection="0"/>
    <xf numFmtId="0" fontId="17" fillId="6" borderId="0" applyNumberFormat="0" applyBorder="0" applyAlignment="0" applyProtection="0"/>
    <xf numFmtId="0" fontId="13" fillId="6" borderId="0" applyNumberFormat="0" applyBorder="0" applyAlignment="0" applyProtection="0"/>
    <xf numFmtId="0" fontId="17" fillId="7" borderId="0" applyNumberFormat="0" applyBorder="0" applyAlignment="0" applyProtection="0"/>
    <xf numFmtId="0" fontId="13" fillId="7" borderId="0" applyNumberFormat="0" applyBorder="0" applyAlignment="0" applyProtection="0"/>
    <xf numFmtId="0" fontId="17" fillId="8" borderId="0" applyNumberFormat="0" applyBorder="0" applyAlignment="0" applyProtection="0"/>
    <xf numFmtId="0" fontId="13" fillId="8" borderId="0" applyNumberFormat="0" applyBorder="0" applyAlignment="0" applyProtection="0"/>
    <xf numFmtId="164" fontId="18" fillId="0" borderId="0" applyFill="0" applyProtection="0">
      <alignment horizontal="right" vertical="center"/>
    </xf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3" fillId="0" borderId="0" applyFont="0" applyFill="0" applyBorder="0" applyAlignment="0" applyProtection="0"/>
    <xf numFmtId="49" fontId="19" fillId="0" borderId="0" applyFill="0" applyBorder="0" applyProtection="0">
      <alignment horizontal="right" vertical="center"/>
    </xf>
    <xf numFmtId="0" fontId="20" fillId="0" borderId="14" applyNumberFormat="0" applyFill="0" applyAlignment="0" applyProtection="0"/>
    <xf numFmtId="0" fontId="21" fillId="0" borderId="0" applyFill="0" applyBorder="0" applyProtection="0">
      <alignment horizontal="right"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4" fontId="26" fillId="0" borderId="0" applyFill="0" applyProtection="0">
      <alignment horizontal="right" vertical="center"/>
    </xf>
    <xf numFmtId="164" fontId="27" fillId="0" borderId="0" applyFill="0" applyProtection="0">
      <alignment horizontal="right" vertical="center"/>
    </xf>
    <xf numFmtId="0" fontId="13" fillId="0" borderId="0"/>
    <xf numFmtId="0" fontId="14" fillId="0" borderId="0"/>
    <xf numFmtId="0" fontId="12" fillId="0" borderId="0"/>
    <xf numFmtId="0" fontId="28" fillId="0" borderId="0">
      <alignment horizontal="right" vertical="center"/>
    </xf>
    <xf numFmtId="0" fontId="13" fillId="0" borderId="0"/>
    <xf numFmtId="0" fontId="12" fillId="0" borderId="0"/>
    <xf numFmtId="0" fontId="14" fillId="0" borderId="0"/>
    <xf numFmtId="0" fontId="29" fillId="0" borderId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164" fontId="30" fillId="0" borderId="0" applyFill="0" applyProtection="0">
      <alignment horizontal="right" vertical="center"/>
    </xf>
    <xf numFmtId="0" fontId="16" fillId="0" borderId="0" applyNumberFormat="0" applyFill="0" applyBorder="0" applyAlignment="0" applyProtection="0"/>
    <xf numFmtId="0" fontId="31" fillId="0" borderId="0" applyFill="0" applyBorder="0" applyProtection="0">
      <alignment horizontal="right" vertical="center"/>
    </xf>
    <xf numFmtId="0" fontId="32" fillId="0" borderId="0" applyFill="0" applyBorder="0" applyProtection="0">
      <alignment horizontal="right" vertical="center"/>
    </xf>
    <xf numFmtId="0" fontId="12" fillId="9" borderId="15"/>
    <xf numFmtId="0" fontId="33" fillId="0" borderId="0" applyFill="0" applyBorder="0" applyProtection="0">
      <alignment horizontal="right" vertical="center"/>
    </xf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/>
    <xf numFmtId="0" fontId="1" fillId="3" borderId="5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/>
    <xf numFmtId="0" fontId="0" fillId="4" borderId="0" xfId="0" applyFont="1" applyFill="1"/>
    <xf numFmtId="164" fontId="0" fillId="0" borderId="0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center" wrapText="1"/>
    </xf>
    <xf numFmtId="165" fontId="9" fillId="0" borderId="10" xfId="0" applyNumberFormat="1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166" fontId="9" fillId="0" borderId="10" xfId="0" applyNumberFormat="1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6" fontId="9" fillId="0" borderId="11" xfId="0" applyNumberFormat="1" applyFont="1" applyFill="1" applyBorder="1" applyAlignment="1">
      <alignment horizontal="center" vertical="top" wrapText="1"/>
    </xf>
    <xf numFmtId="0" fontId="8" fillId="0" borderId="13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left" vertical="top" wrapText="1"/>
    </xf>
    <xf numFmtId="165" fontId="9" fillId="0" borderId="13" xfId="0" applyNumberFormat="1" applyFont="1" applyFill="1" applyBorder="1" applyAlignment="1">
      <alignment horizontal="left" vertical="top" wrapText="1"/>
    </xf>
    <xf numFmtId="166" fontId="9" fillId="0" borderId="13" xfId="0" applyNumberFormat="1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166" fontId="9" fillId="0" borderId="13" xfId="0" applyNumberFormat="1" applyFont="1" applyFill="1" applyBorder="1" applyAlignment="1">
      <alignment horizontal="center" vertical="top" wrapText="1"/>
    </xf>
    <xf numFmtId="167" fontId="9" fillId="0" borderId="13" xfId="0" applyNumberFormat="1" applyFont="1" applyFill="1" applyBorder="1" applyAlignment="1">
      <alignment horizontal="center" vertical="top" wrapText="1"/>
    </xf>
    <xf numFmtId="0" fontId="10" fillId="0" borderId="13" xfId="0" applyFont="1" applyFill="1" applyBorder="1" applyAlignment="1">
      <alignment horizontal="center" vertical="top" wrapText="1"/>
    </xf>
    <xf numFmtId="0" fontId="10" fillId="0" borderId="12" xfId="0" applyFont="1" applyFill="1" applyBorder="1" applyAlignment="1">
      <alignment horizontal="left" vertical="top" wrapText="1"/>
    </xf>
    <xf numFmtId="168" fontId="9" fillId="0" borderId="12" xfId="0" applyNumberFormat="1" applyFont="1" applyFill="1" applyBorder="1" applyAlignment="1">
      <alignment horizontal="center" vertical="top" wrapText="1"/>
    </xf>
    <xf numFmtId="165" fontId="9" fillId="0" borderId="11" xfId="0" applyNumberFormat="1" applyFont="1" applyFill="1" applyBorder="1" applyAlignment="1">
      <alignment horizontal="left" vertical="top" wrapText="1"/>
    </xf>
    <xf numFmtId="166" fontId="9" fillId="0" borderId="1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0" fontId="5" fillId="0" borderId="0" xfId="5" applyAlignment="1">
      <alignment horizontal="left" wrapText="1"/>
    </xf>
    <xf numFmtId="0" fontId="1" fillId="0" borderId="0" xfId="0" applyFont="1" applyAlignment="1">
      <alignment horizontal="right" wrapText="1"/>
    </xf>
    <xf numFmtId="0" fontId="0" fillId="0" borderId="0" xfId="0" applyFont="1" applyFill="1"/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3" borderId="0" xfId="0" applyFill="1"/>
    <xf numFmtId="2" fontId="0" fillId="0" borderId="0" xfId="0" applyNumberFormat="1" applyFill="1"/>
    <xf numFmtId="0" fontId="0" fillId="0" borderId="0" xfId="0" applyFill="1"/>
    <xf numFmtId="0" fontId="34" fillId="0" borderId="0" xfId="0" applyFont="1"/>
    <xf numFmtId="49" fontId="35" fillId="0" borderId="0" xfId="0" applyNumberFormat="1" applyFont="1"/>
    <xf numFmtId="170" fontId="35" fillId="0" borderId="0" xfId="0" applyNumberFormat="1" applyFont="1"/>
    <xf numFmtId="0" fontId="36" fillId="0" borderId="0" xfId="0" applyFont="1" applyAlignment="1"/>
    <xf numFmtId="0" fontId="1" fillId="2" borderId="0" xfId="0" applyFont="1" applyFill="1" applyAlignment="1"/>
    <xf numFmtId="1" fontId="0" fillId="2" borderId="0" xfId="0" applyNumberFormat="1" applyFill="1"/>
    <xf numFmtId="0" fontId="1" fillId="0" borderId="0" xfId="0" applyFont="1" applyAlignment="1"/>
    <xf numFmtId="0" fontId="1" fillId="10" borderId="0" xfId="0" applyFont="1" applyFill="1"/>
    <xf numFmtId="0" fontId="0" fillId="10" borderId="0" xfId="0" applyFill="1"/>
    <xf numFmtId="0" fontId="1" fillId="2" borderId="0" xfId="0" applyFont="1" applyFill="1" applyAlignment="1">
      <alignment horizontal="right"/>
    </xf>
    <xf numFmtId="9" fontId="0" fillId="0" borderId="0" xfId="0" applyNumberFormat="1"/>
    <xf numFmtId="0" fontId="37" fillId="0" borderId="16" xfId="0" applyFont="1" applyBorder="1"/>
    <xf numFmtId="5" fontId="38" fillId="11" borderId="17" xfId="0" applyNumberFormat="1" applyFont="1" applyFill="1" applyBorder="1"/>
    <xf numFmtId="0" fontId="38" fillId="0" borderId="0" xfId="0" applyFont="1"/>
    <xf numFmtId="0" fontId="37" fillId="0" borderId="0" xfId="0" applyFont="1"/>
    <xf numFmtId="5" fontId="38" fillId="11" borderId="18" xfId="0" applyNumberFormat="1" applyFont="1" applyFill="1" applyBorder="1"/>
    <xf numFmtId="0" fontId="36" fillId="0" borderId="0" xfId="0" applyFont="1"/>
    <xf numFmtId="3" fontId="38" fillId="12" borderId="19" xfId="0" applyNumberFormat="1" applyFont="1" applyFill="1" applyBorder="1" applyAlignment="1">
      <alignment horizontal="center" vertical="center" wrapText="1"/>
    </xf>
    <xf numFmtId="171" fontId="0" fillId="13" borderId="0" xfId="0" applyNumberFormat="1" applyFill="1"/>
    <xf numFmtId="9" fontId="0" fillId="0" borderId="0" xfId="0" applyNumberFormat="1" applyFill="1"/>
    <xf numFmtId="9" fontId="0" fillId="0" borderId="0" xfId="228" applyFont="1"/>
    <xf numFmtId="3" fontId="38" fillId="0" borderId="20" xfId="0" applyNumberFormat="1" applyFont="1" applyBorder="1" applyAlignment="1">
      <alignment horizontal="center" vertical="center" wrapText="1"/>
    </xf>
    <xf numFmtId="3" fontId="38" fillId="12" borderId="2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37" fillId="0" borderId="0" xfId="0" applyFont="1" applyFill="1" applyBorder="1"/>
    <xf numFmtId="11" fontId="0" fillId="0" borderId="0" xfId="0" applyNumberFormat="1"/>
    <xf numFmtId="172" fontId="38" fillId="14" borderId="18" xfId="0" applyNumberFormat="1" applyFont="1" applyFill="1" applyBorder="1"/>
    <xf numFmtId="172" fontId="38" fillId="14" borderId="21" xfId="0" applyNumberFormat="1" applyFont="1" applyFill="1" applyBorder="1"/>
    <xf numFmtId="172" fontId="38" fillId="14" borderId="17" xfId="0" applyNumberFormat="1" applyFont="1" applyFill="1" applyBorder="1"/>
    <xf numFmtId="172" fontId="38" fillId="14" borderId="22" xfId="0" applyNumberFormat="1" applyFont="1" applyFill="1" applyBorder="1"/>
    <xf numFmtId="171" fontId="0" fillId="0" borderId="0" xfId="0" applyNumberFormat="1"/>
    <xf numFmtId="171" fontId="0" fillId="0" borderId="0" xfId="0" applyNumberFormat="1" applyFill="1"/>
    <xf numFmtId="0" fontId="37" fillId="0" borderId="23" xfId="0" applyFont="1" applyBorder="1"/>
    <xf numFmtId="5" fontId="38" fillId="11" borderId="24" xfId="0" applyNumberFormat="1" applyFont="1" applyFill="1" applyBorder="1"/>
    <xf numFmtId="9" fontId="0" fillId="13" borderId="0" xfId="0" applyNumberFormat="1" applyFill="1"/>
    <xf numFmtId="1" fontId="0" fillId="15" borderId="0" xfId="0" applyNumberFormat="1" applyFill="1"/>
    <xf numFmtId="0" fontId="8" fillId="0" borderId="11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wrapText="1"/>
    </xf>
    <xf numFmtId="0" fontId="8" fillId="0" borderId="12" xfId="0" applyFont="1" applyFill="1" applyBorder="1" applyAlignment="1">
      <alignment horizontal="left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</cellXfs>
  <cellStyles count="229">
    <cellStyle name="20% - Accent1 2" xfId="16"/>
    <cellStyle name="20% - Accent1 2 2" xfId="17"/>
    <cellStyle name="20% - Accent1 2 2 2" xfId="151"/>
    <cellStyle name="20% - Accent1 2 2 2 2" xfId="173"/>
    <cellStyle name="20% - Accent1 2 2 2 2 2" xfId="217"/>
    <cellStyle name="20% - Accent1 2 2 2 3" xfId="195"/>
    <cellStyle name="20% - Accent1 2 2 3" xfId="162"/>
    <cellStyle name="20% - Accent1 2 2 3 2" xfId="206"/>
    <cellStyle name="20% - Accent1 2 2 4" xfId="184"/>
    <cellStyle name="20% - Accent2 2" xfId="18"/>
    <cellStyle name="20% - Accent2 2 2" xfId="19"/>
    <cellStyle name="20% - Accent2 2 2 2" xfId="152"/>
    <cellStyle name="20% - Accent2 2 2 2 2" xfId="174"/>
    <cellStyle name="20% - Accent2 2 2 2 2 2" xfId="218"/>
    <cellStyle name="20% - Accent2 2 2 2 3" xfId="196"/>
    <cellStyle name="20% - Accent2 2 2 3" xfId="163"/>
    <cellStyle name="20% - Accent2 2 2 3 2" xfId="207"/>
    <cellStyle name="20% - Accent2 2 2 4" xfId="185"/>
    <cellStyle name="20% - Accent3 2" xfId="20"/>
    <cellStyle name="20% - Accent3 2 2" xfId="21"/>
    <cellStyle name="20% - Accent3 2 2 2" xfId="153"/>
    <cellStyle name="20% - Accent3 2 2 2 2" xfId="175"/>
    <cellStyle name="20% - Accent3 2 2 2 2 2" xfId="219"/>
    <cellStyle name="20% - Accent3 2 2 2 3" xfId="197"/>
    <cellStyle name="20% - Accent3 2 2 3" xfId="164"/>
    <cellStyle name="20% - Accent3 2 2 3 2" xfId="208"/>
    <cellStyle name="20% - Accent3 2 2 4" xfId="186"/>
    <cellStyle name="20% - Accent4 2" xfId="22"/>
    <cellStyle name="20% - Accent4 2 2" xfId="23"/>
    <cellStyle name="20% - Accent4 2 2 2" xfId="154"/>
    <cellStyle name="20% - Accent4 2 2 2 2" xfId="176"/>
    <cellStyle name="20% - Accent4 2 2 2 2 2" xfId="220"/>
    <cellStyle name="20% - Accent4 2 2 2 3" xfId="198"/>
    <cellStyle name="20% - Accent4 2 2 3" xfId="165"/>
    <cellStyle name="20% - Accent4 2 2 3 2" xfId="209"/>
    <cellStyle name="20% - Accent4 2 2 4" xfId="187"/>
    <cellStyle name="Body: normal cell" xfId="4"/>
    <cellStyle name="Calculated" xfId="24"/>
    <cellStyle name="Comma 10" xfId="25"/>
    <cellStyle name="Comma 10 2" xfId="155"/>
    <cellStyle name="Comma 10 2 2" xfId="177"/>
    <cellStyle name="Comma 10 2 2 2" xfId="221"/>
    <cellStyle name="Comma 10 2 3" xfId="199"/>
    <cellStyle name="Comma 10 3" xfId="166"/>
    <cellStyle name="Comma 10 3 2" xfId="210"/>
    <cellStyle name="Comma 10 4" xfId="188"/>
    <cellStyle name="Comma 11" xfId="26"/>
    <cellStyle name="Comma 2" xfId="27"/>
    <cellStyle name="Comma 2 2" xfId="28"/>
    <cellStyle name="Comma 2 2 2" xfId="156"/>
    <cellStyle name="Comma 2 2 2 2" xfId="178"/>
    <cellStyle name="Comma 2 2 2 2 2" xfId="222"/>
    <cellStyle name="Comma 2 2 2 3" xfId="200"/>
    <cellStyle name="Comma 2 2 3" xfId="167"/>
    <cellStyle name="Comma 2 2 3 2" xfId="211"/>
    <cellStyle name="Comma 2 2 4" xfId="189"/>
    <cellStyle name="Comma 3" xfId="29"/>
    <cellStyle name="Comma 3 2" xfId="30"/>
    <cellStyle name="Comma 3 2 2" xfId="157"/>
    <cellStyle name="Comma 3 2 2 2" xfId="179"/>
    <cellStyle name="Comma 3 2 2 2 2" xfId="223"/>
    <cellStyle name="Comma 3 2 2 3" xfId="201"/>
    <cellStyle name="Comma 3 2 3" xfId="168"/>
    <cellStyle name="Comma 3 2 3 2" xfId="212"/>
    <cellStyle name="Comma 3 2 4" xfId="190"/>
    <cellStyle name="Comma 4" xfId="31"/>
    <cellStyle name="Comma 5" xfId="32"/>
    <cellStyle name="Comma 6" xfId="33"/>
    <cellStyle name="Comma 7" xfId="34"/>
    <cellStyle name="Comma 8" xfId="35"/>
    <cellStyle name="Comma 9" xfId="36"/>
    <cellStyle name="Currency 2" xfId="37"/>
    <cellStyle name="Currency 3" xfId="38"/>
    <cellStyle name="Currency 4" xfId="39"/>
    <cellStyle name="Currency 5" xfId="40"/>
    <cellStyle name="Currency 6" xfId="41"/>
    <cellStyle name="Currency 7" xfId="42"/>
    <cellStyle name="Currency 8" xfId="43"/>
    <cellStyle name="Currency 8 2" xfId="158"/>
    <cellStyle name="Currency 8 2 2" xfId="180"/>
    <cellStyle name="Currency 8 2 2 2" xfId="224"/>
    <cellStyle name="Currency 8 2 3" xfId="202"/>
    <cellStyle name="Currency 8 3" xfId="169"/>
    <cellStyle name="Currency 8 3 2" xfId="213"/>
    <cellStyle name="Currency 8 4" xfId="191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eading" xfId="44"/>
    <cellStyle name="Heading 2 2" xfId="45"/>
    <cellStyle name="Heading2" xfId="46"/>
    <cellStyle name="Hyperlink" xfId="5" builtinId="8"/>
    <cellStyle name="Hyperlink 10" xfId="47"/>
    <cellStyle name="Hyperlink 10 2" xfId="48"/>
    <cellStyle name="Hyperlink 10 3" xfId="49"/>
    <cellStyle name="Hyperlink 11" xfId="50"/>
    <cellStyle name="Hyperlink 11 2" xfId="51"/>
    <cellStyle name="Hyperlink 11 3" xfId="52"/>
    <cellStyle name="Hyperlink 12" xfId="53"/>
    <cellStyle name="Hyperlink 12 2" xfId="54"/>
    <cellStyle name="Hyperlink 12 3" xfId="55"/>
    <cellStyle name="Hyperlink 13" xfId="56"/>
    <cellStyle name="Hyperlink 13 2" xfId="57"/>
    <cellStyle name="Hyperlink 13 3" xfId="58"/>
    <cellStyle name="Hyperlink 14" xfId="59"/>
    <cellStyle name="Hyperlink 14 2" xfId="60"/>
    <cellStyle name="Hyperlink 14 3" xfId="61"/>
    <cellStyle name="Hyperlink 15" xfId="62"/>
    <cellStyle name="Hyperlink 15 2" xfId="63"/>
    <cellStyle name="Hyperlink 15 3" xfId="64"/>
    <cellStyle name="Hyperlink 16" xfId="65"/>
    <cellStyle name="Hyperlink 16 2" xfId="66"/>
    <cellStyle name="Hyperlink 16 3" xfId="67"/>
    <cellStyle name="Hyperlink 17" xfId="68"/>
    <cellStyle name="Hyperlink 17 2" xfId="69"/>
    <cellStyle name="Hyperlink 17 3" xfId="70"/>
    <cellStyle name="Hyperlink 18" xfId="71"/>
    <cellStyle name="Hyperlink 18 2" xfId="72"/>
    <cellStyle name="Hyperlink 18 3" xfId="73"/>
    <cellStyle name="Hyperlink 19" xfId="74"/>
    <cellStyle name="Hyperlink 19 2" xfId="75"/>
    <cellStyle name="Hyperlink 19 3" xfId="76"/>
    <cellStyle name="Hyperlink 2" xfId="11"/>
    <cellStyle name="Hyperlink 2 2" xfId="78"/>
    <cellStyle name="Hyperlink 2 3" xfId="79"/>
    <cellStyle name="Hyperlink 2 4" xfId="77"/>
    <cellStyle name="Hyperlink 20" xfId="80"/>
    <cellStyle name="Hyperlink 20 2" xfId="81"/>
    <cellStyle name="Hyperlink 20 3" xfId="82"/>
    <cellStyle name="Hyperlink 21" xfId="83"/>
    <cellStyle name="Hyperlink 21 2" xfId="84"/>
    <cellStyle name="Hyperlink 21 3" xfId="85"/>
    <cellStyle name="Hyperlink 22" xfId="86"/>
    <cellStyle name="Hyperlink 22 2" xfId="87"/>
    <cellStyle name="Hyperlink 22 3" xfId="88"/>
    <cellStyle name="Hyperlink 23" xfId="89"/>
    <cellStyle name="Hyperlink 23 2" xfId="90"/>
    <cellStyle name="Hyperlink 23 3" xfId="91"/>
    <cellStyle name="Hyperlink 24" xfId="92"/>
    <cellStyle name="Hyperlink 25" xfId="93"/>
    <cellStyle name="Hyperlink 26" xfId="94"/>
    <cellStyle name="Hyperlink 27" xfId="95"/>
    <cellStyle name="Hyperlink 28" xfId="96"/>
    <cellStyle name="Hyperlink 29" xfId="97"/>
    <cellStyle name="Hyperlink 3" xfId="98"/>
    <cellStyle name="Hyperlink 3 2" xfId="99"/>
    <cellStyle name="Hyperlink 3 3" xfId="100"/>
    <cellStyle name="Hyperlink 30" xfId="101"/>
    <cellStyle name="Hyperlink 31" xfId="102"/>
    <cellStyle name="Hyperlink 32" xfId="103"/>
    <cellStyle name="Hyperlink 33" xfId="104"/>
    <cellStyle name="Hyperlink 33 2" xfId="105"/>
    <cellStyle name="Hyperlink 33 3" xfId="106"/>
    <cellStyle name="Hyperlink 34" xfId="107"/>
    <cellStyle name="Hyperlink 34 2" xfId="108"/>
    <cellStyle name="Hyperlink 34 3" xfId="109"/>
    <cellStyle name="Hyperlink 34 4" xfId="110"/>
    <cellStyle name="Hyperlink 34 5" xfId="111"/>
    <cellStyle name="Hyperlink 4" xfId="112"/>
    <cellStyle name="Hyperlink 4 2" xfId="113"/>
    <cellStyle name="Hyperlink 4 3" xfId="114"/>
    <cellStyle name="Hyperlink 5" xfId="115"/>
    <cellStyle name="Hyperlink 5 2" xfId="116"/>
    <cellStyle name="Hyperlink 5 3" xfId="117"/>
    <cellStyle name="Hyperlink 6" xfId="118"/>
    <cellStyle name="Hyperlink 6 2" xfId="119"/>
    <cellStyle name="Hyperlink 6 3" xfId="120"/>
    <cellStyle name="Hyperlink 7" xfId="121"/>
    <cellStyle name="Hyperlink 7 2" xfId="122"/>
    <cellStyle name="Hyperlink 7 3" xfId="123"/>
    <cellStyle name="Hyperlink 8" xfId="124"/>
    <cellStyle name="Hyperlink 8 2" xfId="125"/>
    <cellStyle name="Hyperlink 8 3" xfId="126"/>
    <cellStyle name="Hyperlink 9" xfId="127"/>
    <cellStyle name="Hyperlink 9 2" xfId="128"/>
    <cellStyle name="Hyperlink 9 3" xfId="129"/>
    <cellStyle name="Input 2" xfId="130"/>
    <cellStyle name="Linked" xfId="131"/>
    <cellStyle name="Normal" xfId="0" builtinId="0"/>
    <cellStyle name="Normal 2" xfId="15"/>
    <cellStyle name="Normal 2 2" xfId="14"/>
    <cellStyle name="Normal 2 2 2" xfId="132"/>
    <cellStyle name="Normal 2 2 2 2" xfId="159"/>
    <cellStyle name="Normal 2 2 2 2 2" xfId="181"/>
    <cellStyle name="Normal 2 2 2 2 2 2" xfId="225"/>
    <cellStyle name="Normal 2 2 2 2 3" xfId="203"/>
    <cellStyle name="Normal 2 2 2 3" xfId="170"/>
    <cellStyle name="Normal 2 2 2 3 2" xfId="214"/>
    <cellStyle name="Normal 2 2 2 4" xfId="192"/>
    <cellStyle name="Normal 3" xfId="133"/>
    <cellStyle name="Normal 4" xfId="134"/>
    <cellStyle name="Normal 5" xfId="135"/>
    <cellStyle name="Normal 6" xfId="136"/>
    <cellStyle name="Normal 6 2" xfId="160"/>
    <cellStyle name="Normal 6 2 2" xfId="182"/>
    <cellStyle name="Normal 6 2 2 2" xfId="226"/>
    <cellStyle name="Normal 6 2 3" xfId="204"/>
    <cellStyle name="Normal 6 3" xfId="171"/>
    <cellStyle name="Normal 6 3 2" xfId="215"/>
    <cellStyle name="Normal 6 4" xfId="193"/>
    <cellStyle name="Normal 7" xfId="137"/>
    <cellStyle name="Normal 8" xfId="138"/>
    <cellStyle name="Normal Small" xfId="139"/>
    <cellStyle name="Parent row" xfId="3"/>
    <cellStyle name="Percent" xfId="228" builtinId="5"/>
    <cellStyle name="Percent 2" xfId="140"/>
    <cellStyle name="Percent 2 2" xfId="141"/>
    <cellStyle name="Percent 2 3" xfId="142"/>
    <cellStyle name="Percent 2 4" xfId="161"/>
    <cellStyle name="Percent 2 4 2" xfId="183"/>
    <cellStyle name="Percent 2 4 2 2" xfId="227"/>
    <cellStyle name="Percent 2 4 3" xfId="205"/>
    <cellStyle name="Percent 2 5" xfId="172"/>
    <cellStyle name="Percent 2 5 2" xfId="216"/>
    <cellStyle name="Percent 2 6" xfId="194"/>
    <cellStyle name="Percent 3" xfId="143"/>
    <cellStyle name="Percent 3 2" xfId="144"/>
    <cellStyle name="Results" xfId="145"/>
    <cellStyle name="Section Break" xfId="12"/>
    <cellStyle name="Section Break: parent row" xfId="13"/>
    <cellStyle name="Table title" xfId="1"/>
    <cellStyle name="Title 2" xfId="146"/>
    <cellStyle name="Title 3" xfId="147"/>
    <cellStyle name="Unit" xfId="148"/>
    <cellStyle name="UserInput" xfId="149"/>
    <cellStyle name="Variable" xfId="15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2" defaultTableStyle="TableStyleMedium2" defaultPivotStyle="PivotStyleLight16">
    <tableStyle name="Table Style 1" pivot="0" count="2">
      <tableStyleElement type="wholeTable" dxfId="3"/>
      <tableStyleElement type="headerRow" dxfId="2"/>
    </tableStyle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ATB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'Start Year Soft Cost Data'!$H$73:$AM$73</c:f>
              <c:numCache>
                <c:formatCode>"$"#,##0_);\("$"#,##0\)</c:formatCode>
                <c:ptCount val="32"/>
                <c:pt idx="0">
                  <c:v>1405.2587147241061</c:v>
                </c:pt>
                <c:pt idx="1">
                  <c:v>1353.5428568822824</c:v>
                </c:pt>
                <c:pt idx="2">
                  <c:v>1301.826999040459</c:v>
                </c:pt>
                <c:pt idx="3">
                  <c:v>1250.1111411986353</c:v>
                </c:pt>
                <c:pt idx="4">
                  <c:v>1198.3952833568119</c:v>
                </c:pt>
                <c:pt idx="5">
                  <c:v>1146.6794255149882</c:v>
                </c:pt>
                <c:pt idx="6">
                  <c:v>1094.9635676731648</c:v>
                </c:pt>
                <c:pt idx="7">
                  <c:v>1043.2477098313411</c:v>
                </c:pt>
                <c:pt idx="8">
                  <c:v>991.53185198951746</c:v>
                </c:pt>
                <c:pt idx="9">
                  <c:v>939.81599414769391</c:v>
                </c:pt>
                <c:pt idx="10">
                  <c:v>888.10013630587036</c:v>
                </c:pt>
                <c:pt idx="11">
                  <c:v>836.38427846404704</c:v>
                </c:pt>
                <c:pt idx="12">
                  <c:v>828.95462897379696</c:v>
                </c:pt>
                <c:pt idx="13">
                  <c:v>821.52497948354687</c:v>
                </c:pt>
                <c:pt idx="14">
                  <c:v>814.09532999329679</c:v>
                </c:pt>
                <c:pt idx="15">
                  <c:v>806.6656805030467</c:v>
                </c:pt>
                <c:pt idx="16">
                  <c:v>799.23603101279662</c:v>
                </c:pt>
                <c:pt idx="17">
                  <c:v>791.80638152254653</c:v>
                </c:pt>
                <c:pt idx="18">
                  <c:v>784.37673203229645</c:v>
                </c:pt>
                <c:pt idx="19">
                  <c:v>776.94708254204636</c:v>
                </c:pt>
                <c:pt idx="20">
                  <c:v>769.51743305179627</c:v>
                </c:pt>
                <c:pt idx="21">
                  <c:v>762.08778356154619</c:v>
                </c:pt>
                <c:pt idx="22">
                  <c:v>754.65813407129599</c:v>
                </c:pt>
                <c:pt idx="23">
                  <c:v>747.2284845810459</c:v>
                </c:pt>
                <c:pt idx="24">
                  <c:v>739.79883509079582</c:v>
                </c:pt>
                <c:pt idx="25">
                  <c:v>732.36918560054573</c:v>
                </c:pt>
                <c:pt idx="26">
                  <c:v>724.93953611029565</c:v>
                </c:pt>
                <c:pt idx="27">
                  <c:v>717.50988662004556</c:v>
                </c:pt>
                <c:pt idx="28">
                  <c:v>710.08023712979548</c:v>
                </c:pt>
                <c:pt idx="29">
                  <c:v>702.65058763954539</c:v>
                </c:pt>
                <c:pt idx="30">
                  <c:v>695.22093814929531</c:v>
                </c:pt>
                <c:pt idx="31">
                  <c:v>687.7912886590459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2-4C48-A294-9FAC0357948F}"/>
            </c:ext>
          </c:extLst>
        </c:ser>
        <c:ser>
          <c:idx val="1"/>
          <c:order val="1"/>
          <c:tx>
            <c:v>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'Start Year Soft Cost Data'!$H$81:$AM$81</c:f>
              <c:numCache>
                <c:formatCode>0.00E+00</c:formatCode>
                <c:ptCount val="32"/>
                <c:pt idx="0">
                  <c:v>1405.4595185995624</c:v>
                </c:pt>
                <c:pt idx="1">
                  <c:v>1344.6827133479212</c:v>
                </c:pt>
                <c:pt idx="2">
                  <c:v>1289.5623632385118</c:v>
                </c:pt>
                <c:pt idx="3">
                  <c:v>1242.9431072210064</c:v>
                </c:pt>
                <c:pt idx="4">
                  <c:v>1187.7899343544857</c:v>
                </c:pt>
                <c:pt idx="5">
                  <c:v>1136.8927789934355</c:v>
                </c:pt>
                <c:pt idx="6">
                  <c:v>1089.0087527352296</c:v>
                </c:pt>
                <c:pt idx="7">
                  <c:v>1027.6969365426696</c:v>
                </c:pt>
                <c:pt idx="8">
                  <c:v>974.52625820568926</c:v>
                </c:pt>
                <c:pt idx="9">
                  <c:v>929.80962800875272</c:v>
                </c:pt>
                <c:pt idx="10">
                  <c:v>885.16301969365418</c:v>
                </c:pt>
                <c:pt idx="11">
                  <c:v>840.62363238512023</c:v>
                </c:pt>
                <c:pt idx="12">
                  <c:v>828.10393873085343</c:v>
                </c:pt>
                <c:pt idx="13">
                  <c:v>816.15973741794312</c:v>
                </c:pt>
                <c:pt idx="14">
                  <c:v>805.31072210065633</c:v>
                </c:pt>
                <c:pt idx="15">
                  <c:v>794.3555798687089</c:v>
                </c:pt>
                <c:pt idx="16">
                  <c:v>783.92122538293211</c:v>
                </c:pt>
                <c:pt idx="17">
                  <c:v>774.6312910284463</c:v>
                </c:pt>
                <c:pt idx="18">
                  <c:v>766.08862144420118</c:v>
                </c:pt>
                <c:pt idx="19">
                  <c:v>757.90481400437625</c:v>
                </c:pt>
                <c:pt idx="20">
                  <c:v>750.29321663019687</c:v>
                </c:pt>
                <c:pt idx="21">
                  <c:v>743.52844638949671</c:v>
                </c:pt>
                <c:pt idx="22">
                  <c:v>736.84354485776794</c:v>
                </c:pt>
                <c:pt idx="23">
                  <c:v>731.14113785557981</c:v>
                </c:pt>
                <c:pt idx="24">
                  <c:v>725.7056892778993</c:v>
                </c:pt>
                <c:pt idx="25">
                  <c:v>720.52516411378554</c:v>
                </c:pt>
                <c:pt idx="26">
                  <c:v>715.95076586433254</c:v>
                </c:pt>
                <c:pt idx="27">
                  <c:v>711.42669584245073</c:v>
                </c:pt>
                <c:pt idx="28">
                  <c:v>707.39387308533912</c:v>
                </c:pt>
                <c:pt idx="29">
                  <c:v>703.56564551422309</c:v>
                </c:pt>
                <c:pt idx="30">
                  <c:v>700.04814004376362</c:v>
                </c:pt>
                <c:pt idx="31">
                  <c:v>696.68161925601748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2-4C48-A294-9FAC03579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556192"/>
        <c:axId val="1246554224"/>
      </c:lineChart>
      <c:catAx>
        <c:axId val="124655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54224"/>
        <c:crosses val="autoZero"/>
        <c:auto val="1"/>
        <c:lblAlgn val="ctr"/>
        <c:lblOffset val="100"/>
        <c:noMultiLvlLbl val="0"/>
      </c:catAx>
      <c:valAx>
        <c:axId val="12465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5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Offshore Wind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ATB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'Start Year Soft Cost Data'!$H$33:$AM$33</c:f>
              <c:numCache>
                <c:formatCode>"$"#,##0_);\("$"#,##0\)</c:formatCode>
                <c:ptCount val="32"/>
                <c:pt idx="0">
                  <c:v>4837.8531553008725</c:v>
                </c:pt>
                <c:pt idx="1">
                  <c:v>4537.6571030202886</c:v>
                </c:pt>
                <c:pt idx="2">
                  <c:v>4270.6520093489053</c:v>
                </c:pt>
                <c:pt idx="3">
                  <c:v>4030.1803043655764</c:v>
                </c:pt>
                <c:pt idx="4">
                  <c:v>3812.7734327200283</c:v>
                </c:pt>
                <c:pt idx="5">
                  <c:v>3616.1579001970217</c:v>
                </c:pt>
                <c:pt idx="6">
                  <c:v>3438.6109601798307</c:v>
                </c:pt>
                <c:pt idx="7">
                  <c:v>3278.69937654351</c:v>
                </c:pt>
                <c:pt idx="8">
                  <c:v>3135.1567828107145</c:v>
                </c:pt>
                <c:pt idx="9">
                  <c:v>3006.8198067468188</c:v>
                </c:pt>
                <c:pt idx="10">
                  <c:v>2892.5921062659472</c:v>
                </c:pt>
                <c:pt idx="11">
                  <c:v>2791.4228503166478</c:v>
                </c:pt>
                <c:pt idx="12">
                  <c:v>2702.2931973338405</c:v>
                </c:pt>
                <c:pt idx="13">
                  <c:v>2624.2074499793666</c:v>
                </c:pt>
                <c:pt idx="14">
                  <c:v>2556.1870704012108</c:v>
                </c:pt>
                <c:pt idx="15">
                  <c:v>2497.2665130374967</c:v>
                </c:pt>
                <c:pt idx="16">
                  <c:v>2446.4902503466587</c:v>
                </c:pt>
                <c:pt idx="17">
                  <c:v>2402.9106037684251</c:v>
                </c:pt>
                <c:pt idx="18">
                  <c:v>2365.5861316963856</c:v>
                </c:pt>
                <c:pt idx="19">
                  <c:v>2333.5804111657576</c:v>
                </c:pt>
                <c:pt idx="20">
                  <c:v>2305.9611032193111</c:v>
                </c:pt>
                <c:pt idx="21">
                  <c:v>2281.7992262022781</c:v>
                </c:pt>
                <c:pt idx="22">
                  <c:v>2260.1685838331068</c:v>
                </c:pt>
                <c:pt idx="23">
                  <c:v>2240.1453101034358</c:v>
                </c:pt>
                <c:pt idx="24">
                  <c:v>2220.8075034898643</c:v>
                </c:pt>
                <c:pt idx="25">
                  <c:v>2201.2349302369312</c:v>
                </c:pt>
                <c:pt idx="26">
                  <c:v>2180.5087816280516</c:v>
                </c:pt>
                <c:pt idx="27">
                  <c:v>2157.7114738693845</c:v>
                </c:pt>
                <c:pt idx="28">
                  <c:v>2131.926481913054</c:v>
                </c:pt>
                <c:pt idx="29">
                  <c:v>2102.2382005384761</c:v>
                </c:pt>
                <c:pt idx="30">
                  <c:v>2067.7318274964014</c:v>
                </c:pt>
                <c:pt idx="31">
                  <c:v>2027.4932646400202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5-4F08-B749-E48FE733909D}"/>
            </c:ext>
          </c:extLst>
        </c:ser>
        <c:ser>
          <c:idx val="1"/>
          <c:order val="1"/>
          <c:tx>
            <c:v>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'Start Year Soft Cost Data'!$H$57:$AM$57</c:f>
              <c:numCache>
                <c:formatCode>0.00E+00</c:formatCode>
                <c:ptCount val="32"/>
                <c:pt idx="0">
                  <c:v>4839.4420131291017</c:v>
                </c:pt>
                <c:pt idx="1">
                  <c:v>4574.9343544857766</c:v>
                </c:pt>
                <c:pt idx="2">
                  <c:v>4326.8271334792116</c:v>
                </c:pt>
                <c:pt idx="3">
                  <c:v>4091.6958424507652</c:v>
                </c:pt>
                <c:pt idx="4">
                  <c:v>3866.9912472647698</c:v>
                </c:pt>
                <c:pt idx="5">
                  <c:v>3650.8862144420127</c:v>
                </c:pt>
                <c:pt idx="6">
                  <c:v>3441.9037199124723</c:v>
                </c:pt>
                <c:pt idx="7">
                  <c:v>3304.5076586433256</c:v>
                </c:pt>
                <c:pt idx="8">
                  <c:v>3180.8205689277897</c:v>
                </c:pt>
                <c:pt idx="9">
                  <c:v>3068.129102844639</c:v>
                </c:pt>
                <c:pt idx="10">
                  <c:v>2964.4310722100654</c:v>
                </c:pt>
                <c:pt idx="11">
                  <c:v>2868.1838074398247</c:v>
                </c:pt>
                <c:pt idx="12">
                  <c:v>2784.4201312910282</c:v>
                </c:pt>
                <c:pt idx="13">
                  <c:v>2706.3129102844637</c:v>
                </c:pt>
                <c:pt idx="14">
                  <c:v>2632.9649890590808</c:v>
                </c:pt>
                <c:pt idx="15">
                  <c:v>2563.6652078774614</c:v>
                </c:pt>
                <c:pt idx="16">
                  <c:v>2497.8665207877461</c:v>
                </c:pt>
                <c:pt idx="17">
                  <c:v>2460.2188183807439</c:v>
                </c:pt>
                <c:pt idx="18">
                  <c:v>2426.9256017505472</c:v>
                </c:pt>
                <c:pt idx="19">
                  <c:v>2397.3960612691462</c:v>
                </c:pt>
                <c:pt idx="20">
                  <c:v>2371.148796498906</c:v>
                </c:pt>
                <c:pt idx="21">
                  <c:v>2347.7571115973742</c:v>
                </c:pt>
                <c:pt idx="22">
                  <c:v>2308.4354485776803</c:v>
                </c:pt>
                <c:pt idx="23">
                  <c:v>2272.8774617067834</c:v>
                </c:pt>
                <c:pt idx="24">
                  <c:v>2240.5908096280082</c:v>
                </c:pt>
                <c:pt idx="25">
                  <c:v>2211.1597374179428</c:v>
                </c:pt>
                <c:pt idx="26">
                  <c:v>2184.234135667396</c:v>
                </c:pt>
                <c:pt idx="27">
                  <c:v>2153.9387308533915</c:v>
                </c:pt>
                <c:pt idx="28">
                  <c:v>2126.7724288840263</c:v>
                </c:pt>
                <c:pt idx="29">
                  <c:v>2102.3085339168488</c:v>
                </c:pt>
                <c:pt idx="30">
                  <c:v>2080.1750547045949</c:v>
                </c:pt>
                <c:pt idx="31">
                  <c:v>2060.0984682713347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5-4F08-B749-E48FE7339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556192"/>
        <c:axId val="1246554224"/>
      </c:lineChart>
      <c:catAx>
        <c:axId val="124655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54224"/>
        <c:crosses val="autoZero"/>
        <c:auto val="1"/>
        <c:lblAlgn val="ctr"/>
        <c:lblOffset val="100"/>
        <c:noMultiLvlLbl val="0"/>
      </c:catAx>
      <c:valAx>
        <c:axId val="12465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5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Onshore Wind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ATB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'Start Year Soft Cost Data'!$H$4:$AM$4</c:f>
              <c:numCache>
                <c:formatCode>"$"#,##0_);\("$"#,##0\)</c:formatCode>
                <c:ptCount val="32"/>
                <c:pt idx="0">
                  <c:v>1564.9579649390171</c:v>
                </c:pt>
                <c:pt idx="1">
                  <c:v>1538.2120881126405</c:v>
                </c:pt>
                <c:pt idx="2">
                  <c:v>1510.8286883939854</c:v>
                </c:pt>
                <c:pt idx="3">
                  <c:v>1482.8077657830506</c:v>
                </c:pt>
                <c:pt idx="4">
                  <c:v>1454.1493202798374</c:v>
                </c:pt>
                <c:pt idx="5">
                  <c:v>1424.8533518843453</c:v>
                </c:pt>
                <c:pt idx="6">
                  <c:v>1394.9198605965739</c:v>
                </c:pt>
                <c:pt idx="7">
                  <c:v>1364.3488464165241</c:v>
                </c:pt>
                <c:pt idx="8">
                  <c:v>1333.1403093441952</c:v>
                </c:pt>
                <c:pt idx="9">
                  <c:v>1301.2942493795872</c:v>
                </c:pt>
                <c:pt idx="10">
                  <c:v>1268.8106665227003</c:v>
                </c:pt>
                <c:pt idx="11">
                  <c:v>1235.6895607735348</c:v>
                </c:pt>
                <c:pt idx="12">
                  <c:v>1223.4204763739842</c:v>
                </c:pt>
                <c:pt idx="13">
                  <c:v>1211.1142961881496</c:v>
                </c:pt>
                <c:pt idx="14">
                  <c:v>1198.771020216031</c:v>
                </c:pt>
                <c:pt idx="15">
                  <c:v>1186.3906484576282</c:v>
                </c:pt>
                <c:pt idx="16">
                  <c:v>1173.9731809129419</c:v>
                </c:pt>
                <c:pt idx="17">
                  <c:v>1161.5186175819713</c:v>
                </c:pt>
                <c:pt idx="18">
                  <c:v>1149.0269584647162</c:v>
                </c:pt>
                <c:pt idx="19">
                  <c:v>1136.4982035611781</c:v>
                </c:pt>
                <c:pt idx="20">
                  <c:v>1123.9323528713553</c:v>
                </c:pt>
                <c:pt idx="21">
                  <c:v>1111.3294063952487</c:v>
                </c:pt>
                <c:pt idx="22">
                  <c:v>1098.6893641328584</c:v>
                </c:pt>
                <c:pt idx="23">
                  <c:v>1086.012226084184</c:v>
                </c:pt>
                <c:pt idx="24">
                  <c:v>1073.2979922492254</c:v>
                </c:pt>
                <c:pt idx="25">
                  <c:v>1060.5466626279831</c:v>
                </c:pt>
                <c:pt idx="26">
                  <c:v>1047.7582372204565</c:v>
                </c:pt>
                <c:pt idx="27">
                  <c:v>1034.9327160266462</c:v>
                </c:pt>
                <c:pt idx="28">
                  <c:v>1022.0700990465522</c:v>
                </c:pt>
                <c:pt idx="29">
                  <c:v>1009.1703862801738</c:v>
                </c:pt>
                <c:pt idx="30">
                  <c:v>996.23357772751115</c:v>
                </c:pt>
                <c:pt idx="31">
                  <c:v>983.25967338856481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E-4BB3-BB3F-E76B72CB85A5}"/>
            </c:ext>
          </c:extLst>
        </c:ser>
        <c:ser>
          <c:idx val="1"/>
          <c:order val="1"/>
          <c:tx>
            <c:v>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'Start Year Soft Cost Data'!$H$28:$AM$28</c:f>
              <c:numCache>
                <c:formatCode>0.00E+00</c:formatCode>
                <c:ptCount val="32"/>
                <c:pt idx="0">
                  <c:v>1565.4704595185992</c:v>
                </c:pt>
                <c:pt idx="1">
                  <c:v>1530.9299781181619</c:v>
                </c:pt>
                <c:pt idx="2">
                  <c:v>1499.9562363238513</c:v>
                </c:pt>
                <c:pt idx="3">
                  <c:v>1469.671772428884</c:v>
                </c:pt>
                <c:pt idx="4">
                  <c:v>1436.1487964989058</c:v>
                </c:pt>
                <c:pt idx="5">
                  <c:v>1406.0503282275711</c:v>
                </c:pt>
                <c:pt idx="6">
                  <c:v>1379.1247264770238</c:v>
                </c:pt>
                <c:pt idx="7">
                  <c:v>1342.2757111597373</c:v>
                </c:pt>
                <c:pt idx="8">
                  <c:v>1310.8971553610502</c:v>
                </c:pt>
                <c:pt idx="9">
                  <c:v>1284.0700218818379</c:v>
                </c:pt>
                <c:pt idx="10">
                  <c:v>1257.8446389496717</c:v>
                </c:pt>
                <c:pt idx="11">
                  <c:v>1232.4288840262579</c:v>
                </c:pt>
                <c:pt idx="12">
                  <c:v>1218.2056892778992</c:v>
                </c:pt>
                <c:pt idx="13">
                  <c:v>1204.1684901531728</c:v>
                </c:pt>
                <c:pt idx="14">
                  <c:v>1190.4814004376367</c:v>
                </c:pt>
                <c:pt idx="15">
                  <c:v>1176.8599562363238</c:v>
                </c:pt>
                <c:pt idx="16">
                  <c:v>1163.3588621444198</c:v>
                </c:pt>
                <c:pt idx="17">
                  <c:v>1150.2735229759298</c:v>
                </c:pt>
                <c:pt idx="18">
                  <c:v>1137.3741794310722</c:v>
                </c:pt>
                <c:pt idx="19">
                  <c:v>1124.5185995623633</c:v>
                </c:pt>
                <c:pt idx="20">
                  <c:v>1111.7724288840261</c:v>
                </c:pt>
                <c:pt idx="21">
                  <c:v>1099.2450765864332</c:v>
                </c:pt>
                <c:pt idx="22">
                  <c:v>1086.8172866520786</c:v>
                </c:pt>
                <c:pt idx="23">
                  <c:v>1074.7188183807439</c:v>
                </c:pt>
                <c:pt idx="24">
                  <c:v>1062.6531728665207</c:v>
                </c:pt>
                <c:pt idx="25">
                  <c:v>1050.5864332603937</c:v>
                </c:pt>
                <c:pt idx="26">
                  <c:v>1038.7450765864332</c:v>
                </c:pt>
                <c:pt idx="27">
                  <c:v>1026.9277899343545</c:v>
                </c:pt>
                <c:pt idx="28">
                  <c:v>1015.3030634573304</c:v>
                </c:pt>
                <c:pt idx="29">
                  <c:v>1003.7100656455142</c:v>
                </c:pt>
                <c:pt idx="30">
                  <c:v>992.22975929978111</c:v>
                </c:pt>
                <c:pt idx="31">
                  <c:v>980.74617067833685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E-4BB3-BB3F-E76B72CB8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556192"/>
        <c:axId val="1246554224"/>
      </c:lineChart>
      <c:catAx>
        <c:axId val="124655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54224"/>
        <c:crosses val="autoZero"/>
        <c:auto val="1"/>
        <c:lblAlgn val="ctr"/>
        <c:lblOffset val="100"/>
        <c:noMultiLvlLbl val="0"/>
      </c:catAx>
      <c:valAx>
        <c:axId val="12465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5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150019</xdr:colOff>
      <xdr:row>83</xdr:row>
      <xdr:rowOff>7143</xdr:rowOff>
    </xdr:from>
    <xdr:to>
      <xdr:col>12</xdr:col>
      <xdr:colOff>54769</xdr:colOff>
      <xdr:row>98</xdr:row>
      <xdr:rowOff>35718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638176</xdr:colOff>
      <xdr:row>57</xdr:row>
      <xdr:rowOff>52388</xdr:rowOff>
    </xdr:from>
    <xdr:to>
      <xdr:col>12</xdr:col>
      <xdr:colOff>138113</xdr:colOff>
      <xdr:row>69</xdr:row>
      <xdr:rowOff>133351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381000</xdr:colOff>
      <xdr:row>15</xdr:row>
      <xdr:rowOff>28575</xdr:rowOff>
    </xdr:from>
    <xdr:to>
      <xdr:col>20</xdr:col>
      <xdr:colOff>14287</xdr:colOff>
      <xdr:row>25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forecasts/aeo/assumptions/pdf/electricity.pdf" TargetMode="External"/><Relationship Id="rId2" Type="http://schemas.openxmlformats.org/officeDocument/2006/relationships/hyperlink" Target="https://www.epa.gov/sites/production/files/2015-08/documents/coalperform.pdf" TargetMode="External"/><Relationship Id="rId1" Type="http://schemas.openxmlformats.org/officeDocument/2006/relationships/hyperlink" Target="http://rredc.nrel.gov/solar/calculators/pvwatts/system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tb.nrel.gov/electricity/2019/data.html" TargetMode="External"/><Relationship Id="rId4" Type="http://schemas.openxmlformats.org/officeDocument/2006/relationships/hyperlink" Target="https://emp.lbl.gov/sites/default/files/wtmr_final_for_posting_8-9-1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topLeftCell="A7" workbookViewId="0">
      <selection activeCell="B32" sqref="B32"/>
    </sheetView>
  </sheetViews>
  <sheetFormatPr defaultColWidth="9.1328125" defaultRowHeight="14.25"/>
  <cols>
    <col min="1" max="1" width="9.1328125" style="2"/>
    <col min="2" max="2" width="78.59765625" style="2" customWidth="1"/>
    <col min="3" max="3" width="7.3984375" style="2" customWidth="1"/>
    <col min="4" max="4" width="77.59765625" style="2" customWidth="1"/>
    <col min="5" max="5" width="10.73046875" style="2" customWidth="1"/>
    <col min="6" max="6" width="56.1328125" style="2" bestFit="1" customWidth="1"/>
    <col min="7" max="11" width="10.73046875" style="2" customWidth="1"/>
    <col min="12" max="16384" width="9.1328125" style="2"/>
  </cols>
  <sheetData>
    <row r="1" spans="1:5">
      <c r="A1" s="1" t="s">
        <v>12</v>
      </c>
    </row>
    <row r="2" spans="1:5">
      <c r="A2" s="1" t="s">
        <v>13</v>
      </c>
    </row>
    <row r="3" spans="1:5">
      <c r="A3" s="1" t="s">
        <v>14</v>
      </c>
    </row>
    <row r="5" spans="1:5">
      <c r="A5" s="5" t="s">
        <v>4</v>
      </c>
      <c r="B5" s="6" t="s">
        <v>168</v>
      </c>
      <c r="C5" s="8"/>
      <c r="D5" s="14" t="s">
        <v>218</v>
      </c>
      <c r="E5" s="8"/>
    </row>
    <row r="6" spans="1:5">
      <c r="B6" t="s">
        <v>1</v>
      </c>
      <c r="D6" s="18" t="s">
        <v>5</v>
      </c>
    </row>
    <row r="7" spans="1:5">
      <c r="B7" s="2" t="s">
        <v>229</v>
      </c>
      <c r="D7" s="2">
        <v>2018</v>
      </c>
    </row>
    <row r="8" spans="1:5">
      <c r="B8" t="s">
        <v>204</v>
      </c>
      <c r="D8" s="18" t="s">
        <v>205</v>
      </c>
    </row>
    <row r="9" spans="1:5">
      <c r="B9" s="3" t="s">
        <v>50</v>
      </c>
      <c r="D9" s="3" t="s">
        <v>207</v>
      </c>
    </row>
    <row r="10" spans="1:5">
      <c r="B10" t="s">
        <v>230</v>
      </c>
      <c r="D10" s="18" t="s">
        <v>206</v>
      </c>
    </row>
    <row r="11" spans="1:5">
      <c r="B11"/>
      <c r="D11" s="9"/>
    </row>
    <row r="12" spans="1:5">
      <c r="B12" s="6" t="s">
        <v>116</v>
      </c>
      <c r="D12" s="13" t="s">
        <v>219</v>
      </c>
    </row>
    <row r="13" spans="1:5">
      <c r="B13" s="21" t="s">
        <v>117</v>
      </c>
      <c r="D13" s="51" t="s">
        <v>138</v>
      </c>
    </row>
    <row r="14" spans="1:5">
      <c r="B14" s="2">
        <v>2009</v>
      </c>
      <c r="D14" s="2">
        <v>2019</v>
      </c>
    </row>
    <row r="15" spans="1:5">
      <c r="B15" s="2" t="s">
        <v>118</v>
      </c>
      <c r="D15" s="51" t="s">
        <v>208</v>
      </c>
    </row>
    <row r="16" spans="1:5">
      <c r="B16" s="3" t="s">
        <v>119</v>
      </c>
      <c r="D16" s="3" t="s">
        <v>214</v>
      </c>
    </row>
    <row r="17" spans="1:11">
      <c r="B17" s="21" t="s">
        <v>120</v>
      </c>
      <c r="D17" s="18"/>
    </row>
    <row r="18" spans="1:11">
      <c r="B18" s="21"/>
    </row>
    <row r="19" spans="1:11">
      <c r="A19" s="7"/>
      <c r="B19" s="6" t="s">
        <v>28</v>
      </c>
      <c r="D19" s="54"/>
    </row>
    <row r="20" spans="1:11">
      <c r="A20" s="7"/>
      <c r="B20" s="2" t="s">
        <v>60</v>
      </c>
      <c r="D20" s="21"/>
    </row>
    <row r="21" spans="1:11">
      <c r="A21" s="7"/>
      <c r="B21" s="2">
        <v>2015</v>
      </c>
    </row>
    <row r="22" spans="1:11">
      <c r="A22" s="7"/>
      <c r="B22" s="2" t="s">
        <v>61</v>
      </c>
      <c r="D22" s="21"/>
    </row>
    <row r="23" spans="1:11" ht="42.75">
      <c r="A23" s="7"/>
      <c r="B23" s="48" t="s">
        <v>62</v>
      </c>
      <c r="D23" s="3"/>
    </row>
    <row r="24" spans="1:11" ht="14.65" thickBot="1">
      <c r="A24" s="7"/>
      <c r="B24" s="2" t="s">
        <v>231</v>
      </c>
      <c r="D24" s="21"/>
    </row>
    <row r="25" spans="1:11" ht="14.65" thickBot="1">
      <c r="A25" s="7"/>
      <c r="B25" s="19" t="s">
        <v>29</v>
      </c>
      <c r="C25" s="20">
        <v>0.85899999999999999</v>
      </c>
      <c r="D25" s="21"/>
    </row>
    <row r="26" spans="1:11">
      <c r="A26" s="7"/>
      <c r="D26" s="21"/>
    </row>
    <row r="27" spans="1:11">
      <c r="A27" s="7"/>
    </row>
    <row r="28" spans="1:11">
      <c r="A28" s="7" t="s">
        <v>23</v>
      </c>
      <c r="D28" s="7"/>
      <c r="E28" s="11"/>
      <c r="F28" s="11"/>
      <c r="G28" s="11"/>
      <c r="H28" s="11"/>
      <c r="I28" s="11"/>
      <c r="J28" s="11"/>
      <c r="K28" s="11"/>
    </row>
    <row r="29" spans="1:11">
      <c r="A29" s="10" t="s">
        <v>52</v>
      </c>
      <c r="D29" s="7"/>
      <c r="E29" s="11"/>
      <c r="F29" s="11"/>
      <c r="G29" s="11"/>
      <c r="H29" s="11"/>
      <c r="I29" s="11"/>
      <c r="J29" s="11"/>
      <c r="K29" s="11"/>
    </row>
    <row r="30" spans="1:11">
      <c r="A30" s="10" t="s">
        <v>212</v>
      </c>
      <c r="D30" s="7"/>
      <c r="E30" s="11"/>
      <c r="F30" s="11"/>
      <c r="G30" s="11"/>
      <c r="H30" s="11"/>
      <c r="I30" s="11"/>
      <c r="J30" s="11"/>
      <c r="K30" s="11"/>
    </row>
    <row r="31" spans="1:11">
      <c r="A31" s="10" t="s">
        <v>213</v>
      </c>
      <c r="D31" s="7"/>
      <c r="E31" s="11"/>
      <c r="F31" s="11"/>
      <c r="G31" s="11"/>
      <c r="H31" s="11"/>
      <c r="I31" s="11"/>
      <c r="J31" s="11"/>
      <c r="K31" s="11"/>
    </row>
    <row r="32" spans="1:11">
      <c r="A32" s="10"/>
      <c r="D32" s="7"/>
      <c r="E32" s="11"/>
      <c r="F32" s="11"/>
      <c r="G32" s="11"/>
      <c r="H32" s="11"/>
      <c r="I32" s="11"/>
      <c r="J32" s="11"/>
      <c r="K32" s="11"/>
    </row>
    <row r="33" spans="1:11">
      <c r="A33" s="10" t="s">
        <v>53</v>
      </c>
      <c r="D33" s="7"/>
      <c r="E33" s="11"/>
      <c r="F33" s="11"/>
      <c r="G33" s="11"/>
      <c r="H33" s="11"/>
      <c r="I33" s="11"/>
      <c r="J33" s="11"/>
      <c r="K33" s="11"/>
    </row>
    <row r="34" spans="1:11">
      <c r="A34" s="10" t="s">
        <v>163</v>
      </c>
      <c r="D34" s="7"/>
      <c r="E34" s="11"/>
      <c r="F34" s="11"/>
      <c r="G34" s="11"/>
      <c r="H34" s="11"/>
      <c r="I34" s="11"/>
      <c r="J34" s="11"/>
      <c r="K34" s="11"/>
    </row>
    <row r="35" spans="1:11">
      <c r="A35" s="10" t="s">
        <v>64</v>
      </c>
      <c r="D35" s="7"/>
      <c r="E35" s="11"/>
      <c r="F35" s="11"/>
      <c r="G35" s="11"/>
      <c r="H35" s="11"/>
      <c r="I35" s="11"/>
      <c r="J35" s="11"/>
      <c r="K35" s="11"/>
    </row>
    <row r="36" spans="1:11">
      <c r="A36" s="10" t="s">
        <v>54</v>
      </c>
      <c r="D36" s="7"/>
      <c r="E36" s="11"/>
      <c r="F36" s="11"/>
      <c r="G36" s="11"/>
      <c r="H36" s="11"/>
      <c r="I36" s="11"/>
      <c r="J36" s="11"/>
      <c r="K36" s="11"/>
    </row>
    <row r="37" spans="1:11">
      <c r="A37" s="10" t="s">
        <v>211</v>
      </c>
      <c r="D37" s="7"/>
      <c r="E37" s="11"/>
      <c r="F37" s="11"/>
      <c r="G37" s="11"/>
      <c r="H37" s="11"/>
      <c r="I37" s="11"/>
      <c r="J37" s="11"/>
      <c r="K37" s="11"/>
    </row>
    <row r="38" spans="1:11">
      <c r="A38" s="10"/>
      <c r="D38" s="7"/>
      <c r="E38" s="11"/>
      <c r="F38" s="11"/>
      <c r="G38" s="11"/>
      <c r="H38" s="11"/>
      <c r="I38" s="11"/>
      <c r="J38" s="11"/>
      <c r="K38" s="11"/>
    </row>
    <row r="39" spans="1:11">
      <c r="A39" s="10" t="s">
        <v>30</v>
      </c>
      <c r="D39" s="7"/>
      <c r="E39" s="11"/>
      <c r="F39" s="11"/>
      <c r="G39" s="11"/>
      <c r="H39" s="11"/>
      <c r="I39" s="11"/>
      <c r="J39" s="11"/>
      <c r="K39" s="11"/>
    </row>
    <row r="40" spans="1:11">
      <c r="A40" s="10" t="s">
        <v>31</v>
      </c>
      <c r="D40" s="7"/>
      <c r="E40" s="11"/>
      <c r="F40" s="11"/>
      <c r="G40" s="11"/>
      <c r="H40" s="11"/>
      <c r="I40" s="11"/>
      <c r="J40" s="11"/>
      <c r="K40" s="11"/>
    </row>
    <row r="41" spans="1:11">
      <c r="A41" s="10"/>
      <c r="D41" s="7"/>
      <c r="E41" s="11"/>
      <c r="F41" s="11"/>
      <c r="G41" s="11"/>
      <c r="H41" s="11"/>
      <c r="I41" s="11"/>
      <c r="J41" s="11"/>
      <c r="K41" s="11"/>
    </row>
    <row r="42" spans="1:11">
      <c r="A42" s="10" t="s">
        <v>63</v>
      </c>
      <c r="D42" s="7"/>
      <c r="E42" s="11"/>
      <c r="F42" s="11"/>
      <c r="G42" s="11"/>
      <c r="H42" s="11"/>
      <c r="I42" s="11"/>
      <c r="J42" s="11"/>
      <c r="K42" s="11"/>
    </row>
    <row r="43" spans="1:11">
      <c r="A43" s="10" t="s">
        <v>55</v>
      </c>
      <c r="D43" s="7"/>
      <c r="E43" s="11"/>
      <c r="F43" s="11"/>
      <c r="G43" s="11"/>
      <c r="H43" s="11"/>
      <c r="I43" s="11"/>
      <c r="J43" s="11"/>
      <c r="K43" s="11"/>
    </row>
    <row r="44" spans="1:11">
      <c r="A44" s="10" t="s">
        <v>56</v>
      </c>
      <c r="D44" s="7"/>
      <c r="E44" s="11"/>
      <c r="F44" s="11"/>
      <c r="G44" s="11"/>
      <c r="H44" s="11"/>
      <c r="I44" s="11"/>
      <c r="J44" s="11"/>
      <c r="K44" s="11"/>
    </row>
    <row r="45" spans="1:11">
      <c r="A45" s="10" t="s">
        <v>57</v>
      </c>
      <c r="D45" s="7"/>
      <c r="E45" s="11"/>
      <c r="F45" s="11"/>
      <c r="G45" s="11"/>
      <c r="H45" s="11"/>
      <c r="I45" s="11"/>
      <c r="J45" s="11"/>
      <c r="K45" s="11"/>
    </row>
    <row r="46" spans="1:11">
      <c r="A46" s="10" t="s">
        <v>58</v>
      </c>
      <c r="D46" s="7"/>
      <c r="E46" s="11"/>
      <c r="F46" s="11"/>
      <c r="G46" s="11"/>
      <c r="H46" s="11"/>
      <c r="I46" s="11"/>
      <c r="J46" s="11"/>
      <c r="K46" s="11"/>
    </row>
    <row r="47" spans="1:11">
      <c r="A47" s="10" t="s">
        <v>59</v>
      </c>
      <c r="D47" s="7"/>
      <c r="E47" s="11"/>
      <c r="F47" s="11"/>
      <c r="G47" s="11"/>
      <c r="H47" s="11"/>
      <c r="I47" s="11"/>
      <c r="J47" s="11"/>
      <c r="K47" s="11"/>
    </row>
    <row r="48" spans="1:11">
      <c r="A48" s="10"/>
      <c r="D48" s="7"/>
      <c r="E48" s="11"/>
      <c r="F48" s="11"/>
      <c r="G48" s="11"/>
      <c r="H48" s="11"/>
      <c r="I48" s="11"/>
      <c r="J48" s="11"/>
      <c r="K48" s="11"/>
    </row>
    <row r="49" spans="1:11">
      <c r="A49" s="10" t="s">
        <v>121</v>
      </c>
      <c r="D49" s="7"/>
      <c r="E49" s="11"/>
      <c r="F49" s="11"/>
      <c r="G49" s="11"/>
      <c r="H49" s="11"/>
      <c r="I49" s="11"/>
      <c r="J49" s="11"/>
      <c r="K49" s="11"/>
    </row>
    <row r="50" spans="1:11">
      <c r="A50" s="10" t="s">
        <v>122</v>
      </c>
      <c r="D50" s="7"/>
      <c r="E50" s="11"/>
      <c r="F50" s="11"/>
      <c r="G50" s="11"/>
      <c r="H50" s="11"/>
      <c r="I50" s="11"/>
      <c r="J50" s="11"/>
      <c r="K50" s="11"/>
    </row>
    <row r="51" spans="1:11">
      <c r="A51" s="10" t="s">
        <v>123</v>
      </c>
      <c r="D51" s="7"/>
      <c r="E51" s="11"/>
      <c r="F51" s="11"/>
      <c r="G51" s="11"/>
      <c r="H51" s="11"/>
      <c r="I51" s="11"/>
      <c r="J51" s="11"/>
      <c r="K51" s="11"/>
    </row>
    <row r="52" spans="1:11">
      <c r="A52" s="10"/>
      <c r="D52" s="7"/>
      <c r="E52" s="11"/>
      <c r="F52" s="11"/>
      <c r="G52" s="11"/>
      <c r="H52" s="11"/>
      <c r="I52" s="11"/>
      <c r="J52" s="11"/>
      <c r="K52" s="11"/>
    </row>
    <row r="53" spans="1:11">
      <c r="A53" s="10" t="s">
        <v>201</v>
      </c>
      <c r="D53" s="7"/>
      <c r="E53" s="11"/>
      <c r="F53" s="11"/>
      <c r="G53" s="11"/>
      <c r="H53" s="11"/>
      <c r="I53" s="11"/>
      <c r="J53" s="11"/>
      <c r="K53" s="11"/>
    </row>
    <row r="54" spans="1:11">
      <c r="A54" s="10" t="s">
        <v>202</v>
      </c>
      <c r="D54" s="7"/>
      <c r="E54" s="11"/>
      <c r="F54" s="11"/>
      <c r="G54" s="11"/>
      <c r="H54" s="11"/>
      <c r="I54" s="11"/>
      <c r="J54" s="11"/>
      <c r="K54" s="11"/>
    </row>
    <row r="55" spans="1:11">
      <c r="A55" s="10"/>
      <c r="D55" s="7"/>
      <c r="E55" s="11"/>
      <c r="F55" s="11"/>
      <c r="G55" s="11"/>
      <c r="H55" s="11"/>
      <c r="I55" s="11"/>
      <c r="J55" s="11"/>
      <c r="K55" s="11"/>
    </row>
    <row r="56" spans="1:11">
      <c r="A56" s="7" t="s">
        <v>27</v>
      </c>
      <c r="D56" s="7"/>
      <c r="E56" s="11"/>
      <c r="F56" s="11"/>
      <c r="G56" s="11"/>
      <c r="H56" s="11"/>
      <c r="I56" s="11"/>
      <c r="J56" s="11"/>
      <c r="K56" s="11"/>
    </row>
    <row r="57" spans="1:11">
      <c r="A57" s="10" t="s">
        <v>51</v>
      </c>
      <c r="B57" s="9"/>
      <c r="D57" s="7"/>
      <c r="E57" s="11"/>
      <c r="F57" s="11"/>
      <c r="G57" s="11"/>
      <c r="H57" s="11"/>
      <c r="I57" s="11"/>
      <c r="J57" s="11"/>
      <c r="K57" s="11"/>
    </row>
    <row r="58" spans="1:11">
      <c r="A58" s="10" t="s">
        <v>209</v>
      </c>
      <c r="B58" s="9"/>
      <c r="D58" s="7"/>
      <c r="E58" s="11"/>
      <c r="F58" s="11"/>
      <c r="G58" s="11"/>
      <c r="H58" s="11"/>
      <c r="I58" s="11"/>
      <c r="J58" s="11"/>
      <c r="K58" s="11"/>
    </row>
    <row r="59" spans="1:11">
      <c r="A59" s="10" t="s">
        <v>210</v>
      </c>
      <c r="B59" s="9"/>
      <c r="D59" s="7"/>
      <c r="E59" s="11"/>
      <c r="F59" s="11"/>
      <c r="G59" s="11"/>
      <c r="H59" s="11"/>
      <c r="I59" s="11"/>
      <c r="J59" s="11"/>
      <c r="K59" s="11"/>
    </row>
    <row r="60" spans="1:11">
      <c r="A60" s="18" t="s">
        <v>25</v>
      </c>
      <c r="B60" s="9"/>
      <c r="D60" s="7"/>
      <c r="E60" s="11"/>
      <c r="F60" s="11"/>
      <c r="G60" s="11"/>
      <c r="H60" s="11"/>
      <c r="I60" s="11"/>
      <c r="J60" s="11"/>
      <c r="K60" s="11"/>
    </row>
    <row r="61" spans="1:11">
      <c r="A61" s="18">
        <v>0.98599999999999999</v>
      </c>
      <c r="B61" s="9"/>
      <c r="D61" s="7"/>
      <c r="E61" s="11"/>
      <c r="F61" s="11"/>
      <c r="G61" s="11"/>
      <c r="H61" s="11"/>
      <c r="I61" s="11"/>
      <c r="J61" s="11"/>
      <c r="K61" s="11"/>
    </row>
    <row r="62" spans="1:11">
      <c r="A62" s="2" t="s">
        <v>193</v>
      </c>
      <c r="B62" s="9"/>
      <c r="D62" s="7"/>
      <c r="E62" s="11"/>
      <c r="F62" s="11"/>
      <c r="G62" s="11"/>
      <c r="H62" s="11"/>
      <c r="I62" s="11"/>
      <c r="J62" s="11"/>
      <c r="K62" s="11"/>
    </row>
    <row r="63" spans="1:11">
      <c r="A63" s="23">
        <v>0.9143</v>
      </c>
      <c r="B63" s="9"/>
      <c r="D63" s="7"/>
      <c r="E63" s="11"/>
      <c r="F63" s="11"/>
      <c r="G63" s="11"/>
      <c r="H63" s="11"/>
      <c r="I63" s="11"/>
      <c r="J63" s="11"/>
      <c r="K63" s="11"/>
    </row>
    <row r="64" spans="1:11">
      <c r="A64" s="2" t="s">
        <v>193</v>
      </c>
      <c r="B64" s="9"/>
      <c r="D64" s="7"/>
      <c r="E64" s="11"/>
      <c r="F64" s="11"/>
      <c r="G64" s="11"/>
      <c r="H64" s="11"/>
      <c r="I64" s="11"/>
      <c r="J64" s="11"/>
      <c r="K64" s="11"/>
    </row>
    <row r="65" spans="1:11">
      <c r="A65" s="23">
        <v>0.89800000000000002</v>
      </c>
      <c r="B65" s="9"/>
      <c r="D65" s="7"/>
      <c r="E65" s="11"/>
      <c r="F65" s="11"/>
      <c r="G65" s="11"/>
      <c r="H65" s="11"/>
      <c r="I65" s="11"/>
      <c r="J65" s="11"/>
      <c r="K65" s="11"/>
    </row>
    <row r="66" spans="1:11">
      <c r="A66" s="23"/>
      <c r="B66" s="9"/>
      <c r="D66" s="7"/>
      <c r="E66" s="11"/>
      <c r="F66" s="11"/>
      <c r="G66" s="11"/>
      <c r="H66" s="11"/>
      <c r="I66" s="11"/>
      <c r="J66" s="11"/>
      <c r="K66" s="11"/>
    </row>
    <row r="67" spans="1:11">
      <c r="A67" s="18" t="s">
        <v>24</v>
      </c>
      <c r="B67" s="9"/>
      <c r="D67" s="7"/>
      <c r="E67" s="11"/>
      <c r="F67" s="11"/>
      <c r="G67" s="11"/>
      <c r="H67" s="11"/>
      <c r="I67" s="11"/>
      <c r="J67" s="11"/>
      <c r="K67" s="11"/>
    </row>
    <row r="68" spans="1:11">
      <c r="A68" s="10"/>
      <c r="B68" s="9"/>
      <c r="D68" s="7"/>
      <c r="E68" s="11"/>
      <c r="F68" s="11"/>
      <c r="G68" s="11"/>
      <c r="H68" s="11"/>
      <c r="I68" s="11"/>
      <c r="J68" s="11"/>
      <c r="K68" s="11"/>
    </row>
    <row r="69" spans="1:11">
      <c r="A69" s="10"/>
      <c r="B69" s="9"/>
      <c r="D69" s="7"/>
      <c r="E69" s="11"/>
      <c r="F69" s="11"/>
      <c r="G69" s="11"/>
      <c r="H69" s="11"/>
      <c r="I69" s="11"/>
      <c r="J69" s="11"/>
      <c r="K69" s="11"/>
    </row>
    <row r="70" spans="1:11">
      <c r="A70" s="10"/>
      <c r="B70" s="9"/>
      <c r="D70" s="7"/>
      <c r="E70" s="11"/>
      <c r="F70" s="11"/>
      <c r="G70" s="11"/>
      <c r="H70" s="11"/>
      <c r="I70" s="11"/>
      <c r="J70" s="11"/>
      <c r="K70" s="11"/>
    </row>
    <row r="71" spans="1:11">
      <c r="A71" s="10"/>
      <c r="B71" s="9"/>
      <c r="D71" s="7"/>
      <c r="E71" s="11"/>
      <c r="F71" s="11"/>
      <c r="G71" s="11"/>
      <c r="H71" s="11"/>
      <c r="I71" s="11"/>
      <c r="J71" s="11"/>
      <c r="K71" s="11"/>
    </row>
    <row r="72" spans="1:11">
      <c r="A72" s="10"/>
      <c r="B72" s="9"/>
      <c r="D72" s="7"/>
      <c r="E72" s="11"/>
      <c r="F72" s="11"/>
      <c r="G72" s="11"/>
      <c r="H72" s="11"/>
      <c r="I72" s="11"/>
      <c r="J72" s="11"/>
      <c r="K72" s="11"/>
    </row>
    <row r="73" spans="1:11">
      <c r="A73" s="10"/>
      <c r="B73" s="9"/>
      <c r="D73" s="7"/>
      <c r="E73" s="11"/>
      <c r="F73" s="11"/>
      <c r="G73" s="11"/>
      <c r="H73" s="11"/>
      <c r="I73" s="11"/>
      <c r="J73" s="11"/>
      <c r="K73" s="11"/>
    </row>
    <row r="74" spans="1:11">
      <c r="A74" s="10"/>
      <c r="B74" s="9"/>
      <c r="D74" s="7"/>
      <c r="E74" s="11"/>
      <c r="F74" s="11"/>
      <c r="G74" s="11"/>
      <c r="H74" s="11"/>
      <c r="I74" s="11"/>
      <c r="J74" s="11"/>
      <c r="K74" s="11"/>
    </row>
    <row r="75" spans="1:11">
      <c r="A75" s="10"/>
      <c r="B75" s="9"/>
      <c r="D75" s="7"/>
      <c r="E75" s="11"/>
      <c r="F75" s="11"/>
      <c r="G75" s="11"/>
      <c r="H75" s="11"/>
      <c r="I75" s="11"/>
      <c r="J75" s="11"/>
      <c r="K75" s="11"/>
    </row>
    <row r="76" spans="1:11">
      <c r="A76" s="10"/>
      <c r="B76" s="9"/>
      <c r="D76" s="7"/>
      <c r="E76" s="11"/>
      <c r="F76" s="11"/>
      <c r="G76" s="11"/>
      <c r="H76" s="11"/>
      <c r="I76" s="11"/>
      <c r="J76" s="11"/>
      <c r="K76" s="11"/>
    </row>
    <row r="77" spans="1:11">
      <c r="A77" s="10"/>
      <c r="B77" s="9"/>
      <c r="D77" s="7"/>
      <c r="E77" s="11"/>
      <c r="F77" s="11"/>
      <c r="G77" s="11"/>
      <c r="H77" s="11"/>
      <c r="I77" s="11"/>
      <c r="J77" s="11"/>
      <c r="K77" s="11"/>
    </row>
    <row r="78" spans="1:11">
      <c r="A78" s="10"/>
      <c r="B78" s="9"/>
      <c r="D78" s="7"/>
      <c r="E78" s="11"/>
      <c r="F78" s="11"/>
      <c r="G78" s="11"/>
      <c r="H78" s="11"/>
      <c r="I78" s="11"/>
      <c r="J78" s="11"/>
      <c r="K78" s="11"/>
    </row>
    <row r="79" spans="1:11">
      <c r="A79" s="10"/>
      <c r="B79" s="9"/>
      <c r="D79" s="7"/>
      <c r="E79" s="11"/>
      <c r="F79" s="11"/>
      <c r="G79" s="11"/>
      <c r="H79" s="11"/>
      <c r="I79" s="11"/>
      <c r="J79" s="11"/>
      <c r="K79" s="11"/>
    </row>
    <row r="80" spans="1:11">
      <c r="A80" s="10"/>
      <c r="B80" s="9"/>
      <c r="D80" s="7"/>
      <c r="E80" s="11"/>
      <c r="F80" s="11"/>
      <c r="G80" s="11"/>
      <c r="H80" s="11"/>
      <c r="I80" s="11"/>
      <c r="J80" s="11"/>
      <c r="K80" s="11"/>
    </row>
    <row r="81" spans="1:11">
      <c r="A81" s="10"/>
      <c r="B81" s="9"/>
      <c r="D81" s="7"/>
      <c r="E81" s="11"/>
      <c r="F81" s="11"/>
      <c r="G81" s="11"/>
      <c r="H81" s="11"/>
      <c r="I81" s="11"/>
      <c r="J81" s="11"/>
      <c r="K81" s="11"/>
    </row>
    <row r="82" spans="1:11">
      <c r="A82" s="10"/>
      <c r="B82" s="9"/>
      <c r="D82" s="7"/>
      <c r="E82" s="11"/>
      <c r="F82" s="11"/>
      <c r="G82" s="11"/>
      <c r="H82" s="11"/>
      <c r="I82" s="11"/>
      <c r="J82" s="11"/>
      <c r="K82" s="11"/>
    </row>
    <row r="83" spans="1:11">
      <c r="A83" s="10"/>
      <c r="B83" s="9"/>
      <c r="D83" s="7"/>
      <c r="E83" s="11"/>
      <c r="F83" s="11"/>
      <c r="G83" s="11"/>
      <c r="H83" s="11"/>
      <c r="I83" s="11"/>
      <c r="J83" s="11"/>
      <c r="K83" s="11"/>
    </row>
    <row r="84" spans="1:11">
      <c r="A84" s="10"/>
      <c r="B84" s="9"/>
      <c r="D84" s="7"/>
      <c r="E84" s="11"/>
      <c r="F84" s="11"/>
      <c r="G84" s="11"/>
      <c r="H84" s="11"/>
      <c r="I84" s="11"/>
      <c r="J84" s="11"/>
      <c r="K84" s="11"/>
    </row>
    <row r="85" spans="1:11">
      <c r="A85" s="10"/>
      <c r="B85" s="9"/>
      <c r="D85" s="7"/>
      <c r="E85" s="11"/>
      <c r="F85" s="11"/>
      <c r="G85" s="11"/>
      <c r="H85" s="11"/>
      <c r="I85" s="11"/>
      <c r="J85" s="11"/>
      <c r="K85" s="11"/>
    </row>
    <row r="86" spans="1:11">
      <c r="A86" s="7"/>
      <c r="B86" s="9"/>
      <c r="D86" s="7"/>
      <c r="E86" s="11"/>
      <c r="F86" s="11"/>
      <c r="G86" s="11"/>
      <c r="H86" s="11"/>
      <c r="I86" s="11"/>
      <c r="J86" s="11"/>
      <c r="K86" s="11"/>
    </row>
  </sheetData>
  <hyperlinks>
    <hyperlink ref="B23" r:id="rId1" display="http://rredc.nrel.gov/solar/calculators/pvwatts/system.html"/>
    <hyperlink ref="B16" r:id="rId2"/>
    <hyperlink ref="B9" r:id="rId3"/>
    <hyperlink ref="D9" r:id="rId4"/>
    <hyperlink ref="D16" r:id="rId5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7"/>
  <sheetViews>
    <sheetView workbookViewId="0">
      <selection activeCell="AC14" sqref="AC14:AG14"/>
    </sheetView>
  </sheetViews>
  <sheetFormatPr defaultRowHeight="14.25"/>
  <cols>
    <col min="1" max="1" width="20" customWidth="1"/>
    <col min="2" max="2" width="17.265625" customWidth="1"/>
    <col min="3" max="3" width="31" customWidth="1"/>
    <col min="4" max="5" width="17.265625" customWidth="1"/>
    <col min="6" max="6" width="23.1328125" customWidth="1"/>
    <col min="7" max="7" width="17.265625" customWidth="1"/>
    <col min="8" max="8" width="22.59765625" customWidth="1"/>
    <col min="9" max="9" width="17.265625" customWidth="1"/>
    <col min="10" max="10" width="22.3984375" customWidth="1"/>
    <col min="11" max="11" width="20.86328125" customWidth="1"/>
    <col min="12" max="12" width="28.1328125" customWidth="1"/>
    <col min="13" max="13" width="19.1328125" bestFit="1" customWidth="1"/>
    <col min="14" max="14" width="22.1328125" bestFit="1" customWidth="1"/>
    <col min="15" max="15" width="14.265625" customWidth="1"/>
    <col min="16" max="16" width="18.86328125" customWidth="1"/>
    <col min="17" max="17" width="16.59765625" customWidth="1"/>
  </cols>
  <sheetData>
    <row r="1" spans="1:33">
      <c r="A1" s="12" t="s">
        <v>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2" t="s">
        <v>114</v>
      </c>
      <c r="B2" s="4">
        <f>TREND('Texas Notes'!$B$26:$B$27,'Texas Notes'!$A$26:$A$27,'CCaMC-BCCpUC'!B1)*'Texas Notes'!$A$3*1000</f>
        <v>3456692.0800000015</v>
      </c>
      <c r="C2" s="4">
        <f>TREND('Texas Notes'!$B$27:$B$28,'Texas Notes'!$A$27:$A$28,'CCaMC-BCCpUC'!C1)*'Texas Notes'!$A$3*1000</f>
        <v>3440853.0800000029</v>
      </c>
      <c r="D2" s="4">
        <f>TREND('Texas Notes'!$B$27:$B$28,'Texas Notes'!$A$27:$A$28,'CCaMC-BCCpUC'!D1)*'Texas Notes'!$A$3*1000</f>
        <v>3428435.3040000033</v>
      </c>
      <c r="E2" s="4">
        <f>TREND('Texas Notes'!$B$27:$B$28,'Texas Notes'!$A$27:$A$28,'CCaMC-BCCpUC'!E1)*'Texas Notes'!$A$3*1000</f>
        <v>3416017.5280000037</v>
      </c>
      <c r="F2" s="4">
        <f>TREND('Texas Notes'!$B$27:$B$28,'Texas Notes'!$A$27:$A$28,'CCaMC-BCCpUC'!F1)*'Texas Notes'!$A$3*1000</f>
        <v>3403599.7520000031</v>
      </c>
      <c r="G2" s="4">
        <f>TREND('Texas Notes'!$B$27:$B$28,'Texas Notes'!$A$27:$A$28,'CCaMC-BCCpUC'!G1)*'Texas Notes'!$A$3*1000</f>
        <v>3391181.9760000035</v>
      </c>
      <c r="H2" s="4">
        <f>TREND('Texas Notes'!$B$27:$B$28,'Texas Notes'!$A$27:$A$28,'CCaMC-BCCpUC'!H1)*'Texas Notes'!$A$3*1000</f>
        <v>3378764.2000000039</v>
      </c>
      <c r="I2" s="4">
        <f>TREND('Texas Notes'!$B$28:$B$29,'Texas Notes'!$A$28:$A$29,'CCaMC-BCCpUC'!I1)*'Texas Notes'!$A$3*1000</f>
        <v>3371926.2639999995</v>
      </c>
      <c r="J2" s="4">
        <f>TREND('Texas Notes'!$B$28:$B$29,'Texas Notes'!$A$28:$A$29,'CCaMC-BCCpUC'!J1)*'Texas Notes'!$A$3*1000</f>
        <v>3365088.3279999997</v>
      </c>
      <c r="K2" s="4">
        <f>TREND('Texas Notes'!$B$28:$B$29,'Texas Notes'!$A$28:$A$29,'CCaMC-BCCpUC'!K1)*'Texas Notes'!$A$3*1000</f>
        <v>3358250.3919999995</v>
      </c>
      <c r="L2" s="4">
        <f>TREND('Texas Notes'!$B$28:$B$29,'Texas Notes'!$A$28:$A$29,'CCaMC-BCCpUC'!L1)*'Texas Notes'!$A$3*1000</f>
        <v>3351412.4559999993</v>
      </c>
      <c r="M2" s="4">
        <f>TREND('Texas Notes'!$B$28:$B$29,'Texas Notes'!$A$28:$A$29,'CCaMC-BCCpUC'!M1)*'Texas Notes'!$A$3*1000</f>
        <v>3344574.5199999986</v>
      </c>
      <c r="N2" s="4">
        <f>TREND('Texas Notes'!$B$29:$B$30,'Texas Notes'!$A$29:$A$30,'CCaMC-BCCpUC'!N1)*'Texas Notes'!$A$3*1000</f>
        <v>3335840.4159999969</v>
      </c>
      <c r="O2" s="4">
        <f>TREND('Texas Notes'!$B$29:$B$30,'Texas Notes'!$A$29:$A$30,'CCaMC-BCCpUC'!O1)*'Texas Notes'!$A$3*1000</f>
        <v>3327106.3119999962</v>
      </c>
      <c r="P2" s="4">
        <f>TREND('Texas Notes'!$B$29:$B$30,'Texas Notes'!$A$29:$A$30,'CCaMC-BCCpUC'!P1)*'Texas Notes'!$A$3*1000</f>
        <v>3318372.2079999959</v>
      </c>
      <c r="Q2" s="4">
        <f>TREND('Texas Notes'!$B$29:$B$30,'Texas Notes'!$A$29:$A$30,'CCaMC-BCCpUC'!Q1)*'Texas Notes'!$A$3*1000</f>
        <v>3309638.1039999956</v>
      </c>
      <c r="R2" s="4">
        <f>TREND('Texas Notes'!$B$29:$B$30,'Texas Notes'!$A$29:$A$30,'CCaMC-BCCpUC'!R1)*'Texas Notes'!$A$3*1000</f>
        <v>3300903.9999999949</v>
      </c>
      <c r="S2" s="4">
        <f>TREND('Texas Notes'!$B$30:$B$31,'Texas Notes'!$A$30:$A$31,'CCaMC-BCCpUC'!S1)*'Texas Notes'!$A$3*1000</f>
        <v>3291840.8959999993</v>
      </c>
      <c r="T2" s="4">
        <f>TREND('Texas Notes'!$B$30:$B$31,'Texas Notes'!$A$30:$A$31,'CCaMC-BCCpUC'!T1)*'Texas Notes'!$A$3*1000</f>
        <v>3282777.7920000004</v>
      </c>
      <c r="U2" s="4">
        <f>TREND('Texas Notes'!$B$30:$B$31,'Texas Notes'!$A$30:$A$31,'CCaMC-BCCpUC'!U1)*'Texas Notes'!$A$3*1000</f>
        <v>3273714.6880000015</v>
      </c>
      <c r="V2" s="4">
        <f>TREND('Texas Notes'!$B$30:$B$31,'Texas Notes'!$A$30:$A$31,'CCaMC-BCCpUC'!V1)*'Texas Notes'!$A$3*1000</f>
        <v>3264651.5839999989</v>
      </c>
      <c r="W2" s="4">
        <f>TREND('Texas Notes'!$B$30:$B$31,'Texas Notes'!$A$30:$A$31,'CCaMC-BCCpUC'!W1)*'Texas Notes'!$A$3*1000</f>
        <v>3255588.4799999995</v>
      </c>
      <c r="X2" s="4">
        <f>TREND('Texas Notes'!$B$31:$B$32,'Texas Notes'!$A$31:$A$32,'CCaMC-BCCpUC'!X1)*'Texas Notes'!$A$3*1000</f>
        <v>3247466.8800000004</v>
      </c>
      <c r="Y2" s="4">
        <f>TREND('Texas Notes'!$B$31:$B$32,'Texas Notes'!$A$31:$A$32,'CCaMC-BCCpUC'!Y1)*'Texas Notes'!$A$3*1000</f>
        <v>3239345.2800000007</v>
      </c>
      <c r="Z2" s="4">
        <f>TREND('Texas Notes'!$B$31:$B$32,'Texas Notes'!$A$31:$A$32,'CCaMC-BCCpUC'!Z1)*'Texas Notes'!$A$3*1000</f>
        <v>3231223.6800000016</v>
      </c>
      <c r="AA2" s="4">
        <f>TREND('Texas Notes'!$B$31:$B$32,'Texas Notes'!$A$31:$A$32,'CCaMC-BCCpUC'!AA1)*'Texas Notes'!$A$3*1000</f>
        <v>3223102.0800000019</v>
      </c>
      <c r="AB2" s="4">
        <f>TREND('Texas Notes'!$B$31:$B$32,'Texas Notes'!$A$31:$A$32,'CCaMC-BCCpUC'!AB1)*'Texas Notes'!$A$3*1000</f>
        <v>3214980.4799999986</v>
      </c>
      <c r="AC2" s="4">
        <f>TREND('Texas Notes'!$B$32:$B$33,'Texas Notes'!$A$32:$A$33,'CCaMC-BCCpUC'!AC1)*'Texas Notes'!$A$3*1000</f>
        <v>3201101.7560000005</v>
      </c>
      <c r="AD2" s="4">
        <f>TREND('Texas Notes'!$B$32:$B$33,'Texas Notes'!$A$32:$A$33,'CCaMC-BCCpUC'!AD1)*'Texas Notes'!$A$3*1000</f>
        <v>3187223.0319999983</v>
      </c>
      <c r="AE2" s="4">
        <f>TREND('Texas Notes'!$B$32:$B$33,'Texas Notes'!$A$32:$A$33,'CCaMC-BCCpUC'!AE1)*'Texas Notes'!$A$3*1000</f>
        <v>3173344.3079999993</v>
      </c>
      <c r="AF2" s="4">
        <f>TREND('Texas Notes'!$B$32:$B$33,'Texas Notes'!$A$32:$A$33,'CCaMC-BCCpUC'!AF1)*'Texas Notes'!$A$3*1000</f>
        <v>3159465.5840000007</v>
      </c>
      <c r="AG2" s="4">
        <f>TREND('Texas Notes'!$B$32:$B$33,'Texas Notes'!$A$32:$A$33,'CCaMC-BCCpUC'!AG1)*'Texas Notes'!$A$3*1000</f>
        <v>3145586.8599999985</v>
      </c>
    </row>
    <row r="3" spans="1:33">
      <c r="A3" s="12" t="s">
        <v>37</v>
      </c>
      <c r="B3" s="4">
        <f>TREND('Texas Notes'!$C$26:$C$27,'Texas Notes'!$A$26:$A$27,'CCaMC-BCCpUC'!B1)*'Texas Notes'!$A$3*1000</f>
        <v>839944.98999999918</v>
      </c>
      <c r="C3" s="4">
        <f>TREND('Texas Notes'!$C$26:$C$27,'Texas Notes'!$A$26:$A$27,'CCaMC-BCCpUC'!C1)*'Texas Notes'!$A$3*1000</f>
        <v>833891.85999999882</v>
      </c>
      <c r="D3" s="4">
        <f>TREND('Texas Notes'!$C$27:$C$28,'Texas Notes'!$A$27:$A$28,'CCaMC-BCCpUC'!D1)*'Texas Notes'!$A$3*1000</f>
        <v>827101.6759999994</v>
      </c>
      <c r="E3" s="4">
        <f>TREND('Texas Notes'!$C$27:$C$28,'Texas Notes'!$A$27:$A$28,'CCaMC-BCCpUC'!E1)*'Texas Notes'!$A$3*1000</f>
        <v>820311.49200000009</v>
      </c>
      <c r="F3" s="4">
        <f>TREND('Texas Notes'!$C$27:$C$28,'Texas Notes'!$A$27:$A$28,'CCaMC-BCCpUC'!F1)*'Texas Notes'!$A$3*1000</f>
        <v>813521.30799999891</v>
      </c>
      <c r="G3" s="4">
        <f>TREND('Texas Notes'!$C$27:$C$28,'Texas Notes'!$A$27:$A$28,'CCaMC-BCCpUC'!G1)*'Texas Notes'!$A$3*1000</f>
        <v>806731.1239999996</v>
      </c>
      <c r="H3" s="4">
        <f>TREND('Texas Notes'!$C$27:$C$28,'Texas Notes'!$A$27:$A$28,'CCaMC-BCCpUC'!H1)*'Texas Notes'!$A$3*1000</f>
        <v>799940.94000000018</v>
      </c>
      <c r="I3" s="4">
        <f>TREND('Texas Notes'!$C$28:$C$29,'Texas Notes'!$A$28:$A$29,'CCaMC-BCCpUC'!I1)*'Texas Notes'!$A$3*1000</f>
        <v>796645.1119999995</v>
      </c>
      <c r="J3" s="4">
        <f>TREND('Texas Notes'!$C$28:$C$29,'Texas Notes'!$A$28:$A$29,'CCaMC-BCCpUC'!J1)*'Texas Notes'!$A$3*1000</f>
        <v>793349.28399999964</v>
      </c>
      <c r="K3" s="4">
        <f>TREND('Texas Notes'!$C$28:$C$29,'Texas Notes'!$A$28:$A$29,'CCaMC-BCCpUC'!K1)*'Texas Notes'!$A$3*1000</f>
        <v>790053.45599999896</v>
      </c>
      <c r="L3" s="4">
        <f>TREND('Texas Notes'!$C$28:$C$29,'Texas Notes'!$A$28:$A$29,'CCaMC-BCCpUC'!L1)*'Texas Notes'!$A$3*1000</f>
        <v>786757.62799999921</v>
      </c>
      <c r="M3" s="4">
        <f>TREND('Texas Notes'!$C$28:$C$29,'Texas Notes'!$A$28:$A$29,'CCaMC-BCCpUC'!M1)*'Texas Notes'!$A$3*1000</f>
        <v>783461.79999999935</v>
      </c>
      <c r="N3" s="4">
        <f>TREND('Texas Notes'!$C$29:$C$30,'Texas Notes'!$A$29:$A$30,'CCaMC-BCCpUC'!N1)*'Texas Notes'!$A$3*1000</f>
        <v>780848.03600000008</v>
      </c>
      <c r="O3" s="4">
        <f>TREND('Texas Notes'!$C$29:$C$30,'Texas Notes'!$A$29:$A$30,'CCaMC-BCCpUC'!O1)*'Texas Notes'!$A$3*1000</f>
        <v>778234.27200000011</v>
      </c>
      <c r="P3" s="4">
        <f>TREND('Texas Notes'!$C$29:$C$30,'Texas Notes'!$A$29:$A$30,'CCaMC-BCCpUC'!P1)*'Texas Notes'!$A$3*1000</f>
        <v>775620.50800000003</v>
      </c>
      <c r="Q3" s="4">
        <f>TREND('Texas Notes'!$C$29:$C$30,'Texas Notes'!$A$29:$A$30,'CCaMC-BCCpUC'!Q1)*'Texas Notes'!$A$3*1000</f>
        <v>773006.74400000006</v>
      </c>
      <c r="R3" s="4">
        <f>TREND('Texas Notes'!$C$29:$C$30,'Texas Notes'!$A$29:$A$30,'CCaMC-BCCpUC'!R1)*'Texas Notes'!$A$3*1000</f>
        <v>770392.98</v>
      </c>
      <c r="S3" s="4">
        <f>TREND('Texas Notes'!$C$30:$C$31,'Texas Notes'!$A$30:$A$31,'CCaMC-BCCpUC'!S1)*'Texas Notes'!$A$3*1000</f>
        <v>768243.57599999965</v>
      </c>
      <c r="T3" s="4">
        <f>TREND('Texas Notes'!$C$30:$C$31,'Texas Notes'!$A$30:$A$31,'CCaMC-BCCpUC'!T1)*'Texas Notes'!$A$3*1000</f>
        <v>766094.17199999932</v>
      </c>
      <c r="U3" s="4">
        <f>TREND('Texas Notes'!$C$30:$C$31,'Texas Notes'!$A$30:$A$31,'CCaMC-BCCpUC'!U1)*'Texas Notes'!$A$3*1000</f>
        <v>763944.76799999888</v>
      </c>
      <c r="V3" s="4">
        <f>TREND('Texas Notes'!$C$30:$C$31,'Texas Notes'!$A$30:$A$31,'CCaMC-BCCpUC'!V1)*'Texas Notes'!$A$3*1000</f>
        <v>761795.36399999948</v>
      </c>
      <c r="W3" s="4">
        <f>TREND('Texas Notes'!$C$30:$C$31,'Texas Notes'!$A$30:$A$31,'CCaMC-BCCpUC'!W1)*'Texas Notes'!$A$3*1000</f>
        <v>759645.95999999915</v>
      </c>
      <c r="X3" s="4">
        <f>TREND('Texas Notes'!$C$31:$C$32,'Texas Notes'!$A$31:$A$32,'CCaMC-BCCpUC'!X1)*'Texas Notes'!$A$3*1000</f>
        <v>757958.2840000001</v>
      </c>
      <c r="Y3" s="4">
        <f>TREND('Texas Notes'!$C$31:$C$32,'Texas Notes'!$A$31:$A$32,'CCaMC-BCCpUC'!Y1)*'Texas Notes'!$A$3*1000</f>
        <v>756270.60800000001</v>
      </c>
      <c r="Z3" s="4">
        <f>TREND('Texas Notes'!$C$31:$C$32,'Texas Notes'!$A$31:$A$32,'CCaMC-BCCpUC'!Z1)*'Texas Notes'!$A$3*1000</f>
        <v>754582.93200000003</v>
      </c>
      <c r="AA3" s="4">
        <f>TREND('Texas Notes'!$C$31:$C$32,'Texas Notes'!$A$31:$A$32,'CCaMC-BCCpUC'!AA1)*'Texas Notes'!$A$3*1000</f>
        <v>752895.25600000017</v>
      </c>
      <c r="AB3" s="4">
        <f>TREND('Texas Notes'!$C$31:$C$32,'Texas Notes'!$A$31:$A$32,'CCaMC-BCCpUC'!AB1)*'Texas Notes'!$A$3*1000</f>
        <v>751207.58000000007</v>
      </c>
      <c r="AC3" s="4">
        <f>TREND('Texas Notes'!$C$32:$C$33,'Texas Notes'!$A$32:$A$33,'CCaMC-BCCpUC'!AC1)*'Texas Notes'!$A$3*1000</f>
        <v>748173.26000000094</v>
      </c>
      <c r="AD3" s="4">
        <f>TREND('Texas Notes'!$C$32:$C$33,'Texas Notes'!$A$32:$A$33,'CCaMC-BCCpUC'!AD1)*'Texas Notes'!$A$3*1000</f>
        <v>745138.94000000088</v>
      </c>
      <c r="AE3" s="4">
        <f>TREND('Texas Notes'!$C$32:$C$33,'Texas Notes'!$A$32:$A$33,'CCaMC-BCCpUC'!AE1)*'Texas Notes'!$A$3*1000</f>
        <v>742104.62000000069</v>
      </c>
      <c r="AF3" s="4">
        <f>TREND('Texas Notes'!$C$32:$C$33,'Texas Notes'!$A$32:$A$33,'CCaMC-BCCpUC'!AF1)*'Texas Notes'!$A$3*1000</f>
        <v>739070.30000000063</v>
      </c>
      <c r="AG3" s="4">
        <f>TREND('Texas Notes'!$C$32:$C$33,'Texas Notes'!$A$32:$A$33,'CCaMC-BCCpUC'!AG1)*'Texas Notes'!$A$3*1000</f>
        <v>736035.98000000068</v>
      </c>
    </row>
    <row r="4" spans="1:33">
      <c r="A4" s="12" t="s">
        <v>6</v>
      </c>
      <c r="B4" s="4">
        <f>TREND('Texas Notes'!$G$26:$G$27,'Texas Notes'!$A$26:$A$27,'CCaMC-BCCpUC'!B1)*'Texas Notes'!$A$3*1000</f>
        <v>5746110.4899999965</v>
      </c>
      <c r="C4" s="4">
        <f>TREND('Texas Notes'!$G$26:$G$27,'Texas Notes'!$A$26:$A$27,'CCaMC-BCCpUC'!C1)*'Texas Notes'!$A$3*1000</f>
        <v>5705298.9800000032</v>
      </c>
      <c r="D4" s="4">
        <f>TREND('Texas Notes'!$G$27:$G$28,'Texas Notes'!$A$26:$A$27,'CCaMC-BCCpUC'!D1)*'Texas Notes'!$A$3*1000</f>
        <v>5441490.8000000063</v>
      </c>
      <c r="E4" s="4">
        <f>TREND('Texas Notes'!$G$27:$G$28,'Texas Notes'!$A$26:$A$27,'CCaMC-BCCpUC'!E1)*'Texas Notes'!$A$3*1000</f>
        <v>5353554.7400000067</v>
      </c>
      <c r="F4" s="4">
        <f>TREND('Texas Notes'!$G$27:$G$28,'Texas Notes'!$A$26:$A$27,'CCaMC-BCCpUC'!F1)*'Texas Notes'!$A$3*1000</f>
        <v>5265618.6800000081</v>
      </c>
      <c r="G4" s="4">
        <f>TREND('Texas Notes'!$G$27:$G$28,'Texas Notes'!$A$26:$A$27,'CCaMC-BCCpUC'!G1)*'Texas Notes'!$A$3*1000</f>
        <v>5177682.6200000085</v>
      </c>
      <c r="H4" s="4">
        <f>TREND('Texas Notes'!$G$27:$G$28,'Texas Notes'!$A$26:$A$27,'CCaMC-BCCpUC'!H1)*'Texas Notes'!$A$3*1000</f>
        <v>5089746.5600000098</v>
      </c>
      <c r="I4" s="4">
        <f>TREND('Texas Notes'!$G$28:$G$29,'Texas Notes'!$A$28:$A$29,'CCaMC-BCCpUC'!I1)*'Texas Notes'!$A$3*1000</f>
        <v>5503388.296000002</v>
      </c>
      <c r="J4" s="4">
        <f>TREND('Texas Notes'!$G$28:$G$29,'Texas Notes'!$A$28:$A$29,'CCaMC-BCCpUC'!J1)*'Texas Notes'!$A$3*1000</f>
        <v>5477349.731999998</v>
      </c>
      <c r="K4" s="4">
        <f>TREND('Texas Notes'!$G$28:$G$29,'Texas Notes'!$A$28:$A$29,'CCaMC-BCCpUC'!K1)*'Texas Notes'!$A$3*1000</f>
        <v>5451311.1680000024</v>
      </c>
      <c r="L4" s="4">
        <f>TREND('Texas Notes'!$G$28:$G$29,'Texas Notes'!$A$28:$A$29,'CCaMC-BCCpUC'!L1)*'Texas Notes'!$A$3*1000</f>
        <v>5425272.6039999984</v>
      </c>
      <c r="M4" s="4">
        <f>TREND('Texas Notes'!$G$28:$G$29,'Texas Notes'!$A$28:$A$29,'CCaMC-BCCpUC'!M1)*'Texas Notes'!$A$3*1000</f>
        <v>5399234.040000001</v>
      </c>
      <c r="N4" s="4">
        <f>TREND('Texas Notes'!$G$29:$G$30,'Texas Notes'!$A$29:$A$30,'CCaMC-BCCpUC'!N1)*'Texas Notes'!$A$3*1000</f>
        <v>5370095.1679999996</v>
      </c>
      <c r="O4" s="4">
        <f>TREND('Texas Notes'!$G$29:$G$30,'Texas Notes'!$A$29:$A$30,'CCaMC-BCCpUC'!O1)*'Texas Notes'!$A$3*1000</f>
        <v>5340956.2960000057</v>
      </c>
      <c r="P4" s="4">
        <f>TREND('Texas Notes'!$G$29:$G$30,'Texas Notes'!$A$29:$A$30,'CCaMC-BCCpUC'!P1)*'Texas Notes'!$A$3*1000</f>
        <v>5311817.4240000043</v>
      </c>
      <c r="Q4" s="4">
        <f>TREND('Texas Notes'!$G$29:$G$30,'Texas Notes'!$A$29:$A$30,'CCaMC-BCCpUC'!Q1)*'Texas Notes'!$A$3*1000</f>
        <v>5282678.5520000039</v>
      </c>
      <c r="R4" s="4">
        <f>TREND('Texas Notes'!$G$29:$G$30,'Texas Notes'!$A$29:$A$30,'CCaMC-BCCpUC'!R1)*'Texas Notes'!$A$3*1000</f>
        <v>5253539.6800000025</v>
      </c>
      <c r="S4" s="4">
        <f>TREND('Texas Notes'!$G$30:$G$31,'Texas Notes'!$A$30:$A$31,'CCaMC-BCCpUC'!S1)*'Texas Notes'!$A$3*1000</f>
        <v>5223888.6959999986</v>
      </c>
      <c r="T4" s="4">
        <f>TREND('Texas Notes'!$G$30:$G$31,'Texas Notes'!$A$30:$A$31,'CCaMC-BCCpUC'!T1)*'Texas Notes'!$A$3*1000</f>
        <v>5194237.7120000012</v>
      </c>
      <c r="U4" s="4">
        <f>TREND('Texas Notes'!$G$30:$G$31,'Texas Notes'!$A$30:$A$31,'CCaMC-BCCpUC'!U1)*'Texas Notes'!$A$3*1000</f>
        <v>5164586.7279999964</v>
      </c>
      <c r="V4" s="4">
        <f>TREND('Texas Notes'!$G$30:$G$31,'Texas Notes'!$A$30:$A$31,'CCaMC-BCCpUC'!V1)*'Texas Notes'!$A$3*1000</f>
        <v>5134935.743999999</v>
      </c>
      <c r="W4" s="4">
        <f>TREND('Texas Notes'!$G$30:$G$31,'Texas Notes'!$A$30:$A$31,'CCaMC-BCCpUC'!W1)*'Texas Notes'!$A$3*1000</f>
        <v>5105284.7600000026</v>
      </c>
      <c r="X4" s="4">
        <f>TREND('Texas Notes'!$G$31:$G$32,'Texas Notes'!$A$31:$A$32,'CCaMC-BCCpUC'!X1)*'Texas Notes'!$A$3*1000</f>
        <v>5077106.3799999952</v>
      </c>
      <c r="Y4" s="4">
        <f>TREND('Texas Notes'!$G$31:$G$32,'Texas Notes'!$A$31:$A$32,'CCaMC-BCCpUC'!Y1)*'Texas Notes'!$A$3*1000</f>
        <v>5048927.9999999972</v>
      </c>
      <c r="Z4" s="4">
        <f>TREND('Texas Notes'!$G$31:$G$32,'Texas Notes'!$A$31:$A$32,'CCaMC-BCCpUC'!Z1)*'Texas Notes'!$A$3*1000</f>
        <v>5020749.6199999973</v>
      </c>
      <c r="AA4" s="4">
        <f>TREND('Texas Notes'!$G$31:$G$32,'Texas Notes'!$A$31:$A$32,'CCaMC-BCCpUC'!AA1)*'Texas Notes'!$A$3*1000</f>
        <v>4992571.2399999993</v>
      </c>
      <c r="AB4" s="4">
        <f>TREND('Texas Notes'!$G$31:$G$32,'Texas Notes'!$A$31:$A$32,'CCaMC-BCCpUC'!AB1)*'Texas Notes'!$A$3*1000</f>
        <v>4964392.8599999929</v>
      </c>
      <c r="AC4" s="4">
        <f>TREND('Texas Notes'!$G$32:$G$33,'Texas Notes'!$A$32:$A$33,'CCaMC-BCCpUC'!AC1)*'Texas Notes'!$A$3*1000</f>
        <v>4927440.5200000117</v>
      </c>
      <c r="AD4" s="4">
        <f>TREND('Texas Notes'!$G$32:$G$33,'Texas Notes'!$A$32:$A$33,'CCaMC-BCCpUC'!AD1)*'Texas Notes'!$A$3*1000</f>
        <v>4890488.1800000109</v>
      </c>
      <c r="AE4" s="4">
        <f>TREND('Texas Notes'!$G$32:$G$33,'Texas Notes'!$A$32:$A$33,'CCaMC-BCCpUC'!AE1)*'Texas Notes'!$A$3*1000</f>
        <v>4853535.8400000092</v>
      </c>
      <c r="AF4" s="4">
        <f>TREND('Texas Notes'!$G$32:$G$33,'Texas Notes'!$A$32:$A$33,'CCaMC-BCCpUC'!AF1)*'Texas Notes'!$A$3*1000</f>
        <v>4816583.5000000075</v>
      </c>
      <c r="AG4" s="4">
        <f>TREND('Texas Notes'!$G$32:$G$33,'Texas Notes'!$A$32:$A$33,'CCaMC-BCCpUC'!AG1)*'Texas Notes'!$A$3*1000</f>
        <v>4779631.1600000067</v>
      </c>
    </row>
    <row r="5" spans="1:33">
      <c r="A5" s="12" t="s">
        <v>7</v>
      </c>
      <c r="B5" s="4">
        <f>TREND('Texas Notes'!$F$26:$F$27,'Texas Notes'!$A$26:$A$27,'CCaMC-BCCpUC'!B1)*'Texas Notes'!$A$3*1000</f>
        <v>3513562.079999995</v>
      </c>
      <c r="C5" s="4">
        <f>TREND('Texas Notes'!$F$26:$F$27,'Texas Notes'!$A$26:$A$27,'CCaMC-BCCpUC'!C1)*'Texas Notes'!$A$3*1000</f>
        <v>3467330.9999999944</v>
      </c>
      <c r="D5" s="4">
        <f>TREND('Texas Notes'!$F$27:$F$28,'Texas Notes'!$A$27:$A$28,'CCaMC-BCCpUC'!D1)*'Texas Notes'!$A$3*1000</f>
        <v>3421099.9200000074</v>
      </c>
      <c r="E5" s="4">
        <f>TREND('Texas Notes'!$F$27:$F$28,'Texas Notes'!$A$27:$A$28,'CCaMC-BCCpUC'!E1)*'Texas Notes'!$A$3*1000</f>
        <v>3374868.8400000068</v>
      </c>
      <c r="F5" s="4">
        <f>TREND('Texas Notes'!$F$27:$F$28,'Texas Notes'!$A$27:$A$28,'CCaMC-BCCpUC'!F1)*'Texas Notes'!$A$3*1000</f>
        <v>3328637.7600000058</v>
      </c>
      <c r="G5" s="4">
        <f>TREND('Texas Notes'!$F$27:$F$28,'Texas Notes'!$A$27:$A$28,'CCaMC-BCCpUC'!G1)*'Texas Notes'!$A$3*1000</f>
        <v>3282406.6800000053</v>
      </c>
      <c r="H5" s="4">
        <f>TREND('Texas Notes'!$F$27:$F$28,'Texas Notes'!$A$27:$A$28,'CCaMC-BCCpUC'!H1)*'Texas Notes'!$A$3*1000</f>
        <v>3236175.6000000047</v>
      </c>
      <c r="I5" s="4">
        <f>TREND('Texas Notes'!$F$28:$F$29,'Texas Notes'!$A$28:$A$29,'CCaMC-BCCpUC'!I1)*'Texas Notes'!$A$3*1000</f>
        <v>3189944.5200000042</v>
      </c>
      <c r="J5" s="4">
        <f>TREND('Texas Notes'!$F$28:$F$29,'Texas Notes'!$A$28:$A$29,'CCaMC-BCCpUC'!J1)*'Texas Notes'!$A$3*1000</f>
        <v>3143713.4400000037</v>
      </c>
      <c r="K5" s="4">
        <f>TREND('Texas Notes'!$F$28:$F$29,'Texas Notes'!$A$28:$A$29,'CCaMC-BCCpUC'!K1)*'Texas Notes'!$A$3*1000</f>
        <v>3097482.3600000027</v>
      </c>
      <c r="L5" s="4">
        <f>TREND('Texas Notes'!$F$28:$F$29,'Texas Notes'!$A$28:$A$29,'CCaMC-BCCpUC'!L1)*'Texas Notes'!$A$3*1000</f>
        <v>3051251.2800000021</v>
      </c>
      <c r="M5" s="4">
        <f>TREND('Texas Notes'!$F$28:$F$29,'Texas Notes'!$A$28:$A$29,'CCaMC-BCCpUC'!M1)*'Texas Notes'!$A$3*1000</f>
        <v>3005020.2000000011</v>
      </c>
      <c r="N5" s="4">
        <f>TREND('Texas Notes'!$F$29:$F$30,'Texas Notes'!$A$29:$A$30,'CCaMC-BCCpUC'!N1)*'Texas Notes'!$A$3*1000</f>
        <v>2958789.120000001</v>
      </c>
      <c r="O5" s="4">
        <f>TREND('Texas Notes'!$F$29:$F$30,'Texas Notes'!$A$29:$A$30,'CCaMC-BCCpUC'!O1)*'Texas Notes'!$A$3*1000</f>
        <v>2912558.0400000005</v>
      </c>
      <c r="P5" s="4">
        <f>TREND('Texas Notes'!$F$29:$F$30,'Texas Notes'!$A$29:$A$30,'CCaMC-BCCpUC'!P1)*'Texas Notes'!$A$3*1000</f>
        <v>2866326.9599999995</v>
      </c>
      <c r="Q5" s="4">
        <f>TREND('Texas Notes'!$F$29:$F$30,'Texas Notes'!$A$29:$A$30,'CCaMC-BCCpUC'!Q1)*'Texas Notes'!$A$3*1000</f>
        <v>2820095.879999999</v>
      </c>
      <c r="R5" s="4">
        <f>TREND('Texas Notes'!$F$29:$F$30,'Texas Notes'!$A$29:$A$30,'CCaMC-BCCpUC'!R1)*'Texas Notes'!$A$3*1000</f>
        <v>2773864.799999998</v>
      </c>
      <c r="S5" s="4">
        <f>TREND('Texas Notes'!$F$30:$F$31,'Texas Notes'!$A$30:$A$31,'CCaMC-BCCpUC'!S1)*'Texas Notes'!$A$3*1000</f>
        <v>2754879.2440000009</v>
      </c>
      <c r="T5" s="4">
        <f>TREND('Texas Notes'!$F$30:$F$31,'Texas Notes'!$A$30:$A$31,'CCaMC-BCCpUC'!T1)*'Texas Notes'!$A$3*1000</f>
        <v>2735893.6880000033</v>
      </c>
      <c r="U5" s="4">
        <f>TREND('Texas Notes'!$F$30:$F$31,'Texas Notes'!$A$30:$A$31,'CCaMC-BCCpUC'!U1)*'Texas Notes'!$A$3*1000</f>
        <v>2716908.1320000058</v>
      </c>
      <c r="V5" s="4">
        <f>TREND('Texas Notes'!$F$30:$F$31,'Texas Notes'!$A$30:$A$31,'CCaMC-BCCpUC'!V1)*'Texas Notes'!$A$3*1000</f>
        <v>2697922.5760000017</v>
      </c>
      <c r="W5" s="4">
        <f>TREND('Texas Notes'!$F$30:$F$31,'Texas Notes'!$A$30:$A$31,'CCaMC-BCCpUC'!W1)*'Texas Notes'!$A$3*1000</f>
        <v>2678937.0200000037</v>
      </c>
      <c r="X5" s="4">
        <f>TREND('Texas Notes'!$F$31:$F$32,'Texas Notes'!$A$31:$A$32,'CCaMC-BCCpUC'!X1)*'Texas Notes'!$A$3*1000</f>
        <v>2659951.4639999997</v>
      </c>
      <c r="Y5" s="4">
        <f>TREND('Texas Notes'!$F$31:$F$32,'Texas Notes'!$A$31:$A$32,'CCaMC-BCCpUC'!Y1)*'Texas Notes'!$A$3*1000</f>
        <v>2640965.9079999956</v>
      </c>
      <c r="Z5" s="4">
        <f>TREND('Texas Notes'!$F$31:$F$32,'Texas Notes'!$A$31:$A$32,'CCaMC-BCCpUC'!Z1)*'Texas Notes'!$A$3*1000</f>
        <v>2621980.3519999981</v>
      </c>
      <c r="AA5" s="4">
        <f>TREND('Texas Notes'!$F$31:$F$32,'Texas Notes'!$A$31:$A$32,'CCaMC-BCCpUC'!AA1)*'Texas Notes'!$A$3*1000</f>
        <v>2602994.7959999936</v>
      </c>
      <c r="AB5" s="4">
        <f>TREND('Texas Notes'!$F$31:$F$32,'Texas Notes'!$A$31:$A$32,'CCaMC-BCCpUC'!AB1)*'Texas Notes'!$A$3*1000</f>
        <v>2584009.239999996</v>
      </c>
      <c r="AC5" s="4">
        <f>TREND('Texas Notes'!$F$32:$F$33,'Texas Notes'!$A$32:$A$33,'CCaMC-BCCpUC'!AC1)*'Texas Notes'!$A$3*1000</f>
        <v>2565023.683999999</v>
      </c>
      <c r="AD5" s="4">
        <f>TREND('Texas Notes'!$F$32:$F$33,'Texas Notes'!$A$32:$A$33,'CCaMC-BCCpUC'!AD1)*'Texas Notes'!$A$3*1000</f>
        <v>2546038.1279999949</v>
      </c>
      <c r="AE5" s="4">
        <f>TREND('Texas Notes'!$F$32:$F$33,'Texas Notes'!$A$32:$A$33,'CCaMC-BCCpUC'!AE1)*'Texas Notes'!$A$3*1000</f>
        <v>2527052.5719999974</v>
      </c>
      <c r="AF5" s="4">
        <f>TREND('Texas Notes'!$F$32:$F$33,'Texas Notes'!$A$32:$A$33,'CCaMC-BCCpUC'!AF1)*'Texas Notes'!$A$3*1000</f>
        <v>2508067.0159999994</v>
      </c>
      <c r="AG5" s="4">
        <f>TREND('Texas Notes'!$F$32:$F$33,'Texas Notes'!$A$32:$A$33,'CCaMC-BCCpUC'!AG1)*'Texas Notes'!$A$3*1000</f>
        <v>2489081.4599999953</v>
      </c>
    </row>
    <row r="6" spans="1:33">
      <c r="A6" s="12" t="s">
        <v>125</v>
      </c>
      <c r="B6" s="97">
        <f>TREND('Texas Notes'!$H$26:$H$27,'Texas Notes'!$A$26:$A$27,'CCaMC-BCCpUC'!B1)*'Texas Notes'!$A$3*1000</f>
        <v>1411808.090000004</v>
      </c>
      <c r="C6" s="97">
        <f>TREND('Texas Notes'!$H$26:$H$27,'Texas Notes'!$A$26:$A$27,'CCaMC-BCCpUC'!C1)*'Texas Notes'!$A$3*1000</f>
        <v>1377461.899999995</v>
      </c>
      <c r="D6" s="97">
        <f>TREND('Texas Notes'!$H$27:$H$28,'Texas Notes'!$A$27:$A$28,'CCaMC-BCCpUC'!D1)*'Texas Notes'!$A$3*1000</f>
        <v>1343115.615999995</v>
      </c>
      <c r="E6" s="97">
        <f>TREND('Texas Notes'!$H$27:$H$28,'Texas Notes'!$A$27:$A$28,'CCaMC-BCCpUC'!E1)*'Texas Notes'!$A$3*1000</f>
        <v>1308769.3319999953</v>
      </c>
      <c r="F6" s="97">
        <f>TREND('Texas Notes'!$H$27:$H$28,'Texas Notes'!$A$27:$A$28,'CCaMC-BCCpUC'!F1)*'Texas Notes'!$A$3*1000</f>
        <v>1274423.0479999953</v>
      </c>
      <c r="G6" s="97">
        <f>TREND('Texas Notes'!$H$27:$H$28,'Texas Notes'!$A$27:$A$28,'CCaMC-BCCpUC'!G1)*'Texas Notes'!$A$3*1000</f>
        <v>1240076.7639999955</v>
      </c>
      <c r="H6" s="97">
        <f>TREND('Texas Notes'!$H$27:$H$28,'Texas Notes'!$A$27:$A$28,'CCaMC-BCCpUC'!H1)*'Texas Notes'!$A$3*1000</f>
        <v>1205730.4799999956</v>
      </c>
      <c r="I6" s="97">
        <f>TREND('Texas Notes'!$H$28:$H$29,'Texas Notes'!$A$28:$A$29,'CCaMC-BCCpUC'!I1)*'Texas Notes'!$A$3*1000</f>
        <v>1171384.3840000047</v>
      </c>
      <c r="J6" s="97">
        <f>TREND('Texas Notes'!$H$28:$H$29,'Texas Notes'!$A$28:$A$29,'CCaMC-BCCpUC'!J1)*'Texas Notes'!$A$3*1000</f>
        <v>1137038.2880000002</v>
      </c>
      <c r="K6" s="97">
        <f>TREND('Texas Notes'!$H$28:$H$29,'Texas Notes'!$A$28:$A$29,'CCaMC-BCCpUC'!K1)*'Texas Notes'!$A$3*1000</f>
        <v>1102692.1919999954</v>
      </c>
      <c r="L6" s="97">
        <f>TREND('Texas Notes'!$H$28:$H$29,'Texas Notes'!$A$28:$A$29,'CCaMC-BCCpUC'!L1)*'Texas Notes'!$A$3*1000</f>
        <v>1068346.0960000046</v>
      </c>
      <c r="M6" s="97">
        <f>TREND('Texas Notes'!$H$28:$H$29,'Texas Notes'!$A$28:$A$29,'CCaMC-BCCpUC'!M1)*'Texas Notes'!$A$3*1000</f>
        <v>1034000</v>
      </c>
      <c r="N6" s="97">
        <f>TREND('Texas Notes'!$H$29:$H$30,'Texas Notes'!$A$29:$A$30,'CCaMC-BCCpUC'!N1)*'Texas Notes'!$A$3*1000</f>
        <v>1024059.876</v>
      </c>
      <c r="O6" s="97">
        <f>TREND('Texas Notes'!$H$29:$H$30,'Texas Notes'!$A$29:$A$30,'CCaMC-BCCpUC'!O1)*'Texas Notes'!$A$3*1000</f>
        <v>1014119.7520000001</v>
      </c>
      <c r="P6" s="97">
        <f>TREND('Texas Notes'!$H$29:$H$30,'Texas Notes'!$A$29:$A$30,'CCaMC-BCCpUC'!P1)*'Texas Notes'!$A$3*1000</f>
        <v>1004179.6280000003</v>
      </c>
      <c r="Q6" s="97">
        <f>TREND('Texas Notes'!$H$29:$H$30,'Texas Notes'!$A$29:$A$30,'CCaMC-BCCpUC'!Q1)*'Texas Notes'!$A$3*1000</f>
        <v>994239.50400000019</v>
      </c>
      <c r="R6" s="97">
        <f>TREND('Texas Notes'!$H$29:$H$30,'Texas Notes'!$A$29:$A$30,'CCaMC-BCCpUC'!R1)*'Texas Notes'!$A$3*1000</f>
        <v>984299.38000000035</v>
      </c>
      <c r="S6" s="97">
        <f>TREND('Texas Notes'!$H$30:$H$31,'Texas Notes'!$A$30:$A$31,'CCaMC-BCCpUC'!S1)*'Texas Notes'!$A$3*1000</f>
        <v>973456.1039999997</v>
      </c>
      <c r="T6" s="97">
        <f>TREND('Texas Notes'!$H$30:$H$31,'Texas Notes'!$A$30:$A$31,'CCaMC-BCCpUC'!T1)*'Texas Notes'!$A$3*1000</f>
        <v>962612.82799999916</v>
      </c>
      <c r="U6" s="97">
        <f>TREND('Texas Notes'!$H$30:$H$31,'Texas Notes'!$A$30:$A$31,'CCaMC-BCCpUC'!U1)*'Texas Notes'!$A$3*1000</f>
        <v>951769.55199999851</v>
      </c>
      <c r="V6" s="97">
        <f>TREND('Texas Notes'!$H$30:$H$31,'Texas Notes'!$A$30:$A$31,'CCaMC-BCCpUC'!V1)*'Texas Notes'!$A$3*1000</f>
        <v>940926.27599999786</v>
      </c>
      <c r="W6" s="97">
        <f>TREND('Texas Notes'!$H$30:$H$31,'Texas Notes'!$A$30:$A$31,'CCaMC-BCCpUC'!W1)*'Texas Notes'!$A$3*1000</f>
        <v>930082.99999999721</v>
      </c>
      <c r="X6" s="97">
        <f>TREND('Texas Notes'!$H$31:$H$32,'Texas Notes'!$A$31:$A$32,'CCaMC-BCCpUC'!X1)*'Texas Notes'!$A$3*1000</f>
        <v>918336.38400000066</v>
      </c>
      <c r="Y6" s="97">
        <f>TREND('Texas Notes'!$H$31:$H$32,'Texas Notes'!$A$31:$A$32,'CCaMC-BCCpUC'!Y1)*'Texas Notes'!$A$3*1000</f>
        <v>906589.76800000062</v>
      </c>
      <c r="Z6" s="97">
        <f>TREND('Texas Notes'!$H$31:$H$32,'Texas Notes'!$A$31:$A$32,'CCaMC-BCCpUC'!Z1)*'Texas Notes'!$A$3*1000</f>
        <v>894843.15200000058</v>
      </c>
      <c r="AA6" s="97">
        <f>TREND('Texas Notes'!$H$31:$H$32,'Texas Notes'!$A$31:$A$32,'CCaMC-BCCpUC'!AA1)*'Texas Notes'!$A$3*1000</f>
        <v>883096.53600000066</v>
      </c>
      <c r="AB6" s="97">
        <f>TREND('Texas Notes'!$H$31:$H$32,'Texas Notes'!$A$31:$A$32,'CCaMC-BCCpUC'!AB1)*'Texas Notes'!$A$3*1000</f>
        <v>871349.92000000062</v>
      </c>
      <c r="AC6" s="97">
        <f>TREND('Texas Notes'!$H$32:$H$33,'Texas Notes'!$A$32:$A$33,'CCaMC-BCCpUC'!AC1)*'Texas Notes'!$A$3*1000</f>
        <v>858700.15200000338</v>
      </c>
      <c r="AD6" s="97">
        <f>TREND('Texas Notes'!$H$32:$H$33,'Texas Notes'!$A$32:$A$33,'CCaMC-BCCpUC'!AD1)*'Texas Notes'!$A$3*1000</f>
        <v>846050.38400000276</v>
      </c>
      <c r="AE6" s="97">
        <f>TREND('Texas Notes'!$H$32:$H$33,'Texas Notes'!$A$32:$A$33,'CCaMC-BCCpUC'!AE1)*'Texas Notes'!$A$3*1000</f>
        <v>833400.6160000019</v>
      </c>
      <c r="AF6" s="97">
        <f>TREND('Texas Notes'!$H$32:$H$33,'Texas Notes'!$A$32:$A$33,'CCaMC-BCCpUC'!AF1)*'Texas Notes'!$A$3*1000</f>
        <v>820750.84800000128</v>
      </c>
      <c r="AG6" s="97">
        <f>TREND('Texas Notes'!$H$32:$H$33,'Texas Notes'!$A$32:$A$33,'CCaMC-BCCpUC'!AG1)*'Texas Notes'!$A$3*1000</f>
        <v>808101.08000000054</v>
      </c>
    </row>
    <row r="7" spans="1:33">
      <c r="A7" s="12" t="s">
        <v>10</v>
      </c>
      <c r="B7" s="97">
        <f>TREND('Texas Notes'!$K$26:$K$27,'Texas Notes'!$A$26:$A$27,'CCaMC-BCCpUC'!B1)*'Texas Notes'!$A$3*1000</f>
        <v>1253099.2043999757</v>
      </c>
      <c r="C7" s="97">
        <f>TREND('Texas Notes'!$K$26:$K$27,'Texas Notes'!$A$26:$A$27,'CCaMC-BCCpUC'!C1)*'Texas Notes'!$A$3*1000</f>
        <v>1121060.3747999677</v>
      </c>
      <c r="D7" s="97">
        <f>TREND('Texas Notes'!$K$27:$K$28,'Texas Notes'!$A$27:$A$28,'CCaMC-BCCpUC'!D1)*'Texas Notes'!$A$3*1000</f>
        <v>1079116.7024800051</v>
      </c>
      <c r="E7" s="97">
        <f>TREND('Texas Notes'!$K$27:$K$28,'Texas Notes'!$A$27:$A$28,'CCaMC-BCCpUC'!E1)*'Texas Notes'!$A$3*1000</f>
        <v>1037173.0301600016</v>
      </c>
      <c r="F7" s="97">
        <f>TREND('Texas Notes'!$K$27:$K$28,'Texas Notes'!$A$27:$A$28,'CCaMC-BCCpUC'!F1)*'Texas Notes'!$A$3*1000</f>
        <v>995229.35783999786</v>
      </c>
      <c r="G7" s="97">
        <f>TREND('Texas Notes'!$K$27:$K$28,'Texas Notes'!$A$27:$A$28,'CCaMC-BCCpUC'!G1)*'Texas Notes'!$A$3*1000</f>
        <v>953285.68552000797</v>
      </c>
      <c r="H7" s="97">
        <f>TREND('Texas Notes'!$K$27:$K$28,'Texas Notes'!$A$27:$A$28,'CCaMC-BCCpUC'!H1)*'Texas Notes'!$A$3*1000</f>
        <v>911342.01320000424</v>
      </c>
      <c r="I7" s="97">
        <f>TREND('Texas Notes'!$K$28:$K$29,'Texas Notes'!$A$28:$A$29,'CCaMC-BCCpUC'!I1)*'Texas Notes'!$A$3*1000</f>
        <v>869398.3408800005</v>
      </c>
      <c r="J7" s="97">
        <f>TREND('Texas Notes'!$K$28:$K$29,'Texas Notes'!$A$28:$A$29,'CCaMC-BCCpUC'!J1)*'Texas Notes'!$A$3*1000</f>
        <v>827454.66855999688</v>
      </c>
      <c r="K7" s="97">
        <f>TREND('Texas Notes'!$K$28:$K$29,'Texas Notes'!$A$28:$A$29,'CCaMC-BCCpUC'!K1)*'Texas Notes'!$A$3*1000</f>
        <v>785510.99624000688</v>
      </c>
      <c r="L7" s="97">
        <f>TREND('Texas Notes'!$K$28:$K$29,'Texas Notes'!$A$28:$A$29,'CCaMC-BCCpUC'!L1)*'Texas Notes'!$A$3*1000</f>
        <v>743567.32392000325</v>
      </c>
      <c r="M7" s="97">
        <f>TREND('Texas Notes'!$K$28:$K$29,'Texas Notes'!$A$28:$A$29,'CCaMC-BCCpUC'!M1)*'Texas Notes'!$A$3*1000</f>
        <v>701623.65159999952</v>
      </c>
      <c r="N7" s="97">
        <f>TREND('Texas Notes'!$K$29:$K$30,'Texas Notes'!$A$29:$A$30,'CCaMC-BCCpUC'!N1)*'Texas Notes'!$A$3*1000</f>
        <v>681556.71208000078</v>
      </c>
      <c r="O7" s="97">
        <f>TREND('Texas Notes'!$K$29:$K$30,'Texas Notes'!$A$29:$A$30,'CCaMC-BCCpUC'!O1)*'Texas Notes'!$A$3*1000</f>
        <v>661489.77256000217</v>
      </c>
      <c r="P7" s="97">
        <f>TREND('Texas Notes'!$K$29:$K$30,'Texas Notes'!$A$29:$A$30,'CCaMC-BCCpUC'!P1)*'Texas Notes'!$A$3*1000</f>
        <v>641422.83304000343</v>
      </c>
      <c r="Q7" s="97">
        <f>TREND('Texas Notes'!$K$29:$K$30,'Texas Notes'!$A$29:$A$30,'CCaMC-BCCpUC'!Q1)*'Texas Notes'!$A$3*1000</f>
        <v>621355.89352000481</v>
      </c>
      <c r="R7" s="97">
        <f>TREND('Texas Notes'!$K$29:$K$30,'Texas Notes'!$A$29:$A$30,'CCaMC-BCCpUC'!R1)*'Texas Notes'!$A$3*1000</f>
        <v>601288.95399999921</v>
      </c>
      <c r="S7" s="97">
        <f>TREND('Texas Notes'!$K$30:$K$31,'Texas Notes'!$A$30:$A$31,'CCaMC-BCCpUC'!S1)*'Texas Notes'!$A$3*1000</f>
        <v>586062.90920000034</v>
      </c>
      <c r="T7" s="97">
        <f>TREND('Texas Notes'!$K$30:$K$31,'Texas Notes'!$A$30:$A$31,'CCaMC-BCCpUC'!T1)*'Texas Notes'!$A$3*1000</f>
        <v>570836.86440000171</v>
      </c>
      <c r="U7" s="97">
        <f>TREND('Texas Notes'!$K$30:$K$31,'Texas Notes'!$A$30:$A$31,'CCaMC-BCCpUC'!U1)*'Texas Notes'!$A$3*1000</f>
        <v>555610.81960000284</v>
      </c>
      <c r="V7" s="97">
        <f>TREND('Texas Notes'!$K$30:$K$31,'Texas Notes'!$A$30:$A$31,'CCaMC-BCCpUC'!V1)*'Texas Notes'!$A$3*1000</f>
        <v>540384.77480000409</v>
      </c>
      <c r="W7" s="97">
        <f>TREND('Texas Notes'!$K$30:$K$31,'Texas Notes'!$A$30:$A$31,'CCaMC-BCCpUC'!W1)*'Texas Notes'!$A$3*1000</f>
        <v>525158.72999999835</v>
      </c>
      <c r="X7" s="97">
        <f>TREND('Texas Notes'!$K$31:$K$32,'Texas Notes'!$A$31:$A$32,'CCaMC-BCCpUC'!X1)*'Texas Notes'!$A$3*1000</f>
        <v>515923.09087999852</v>
      </c>
      <c r="Y7" s="97">
        <f>TREND('Texas Notes'!$K$31:$K$32,'Texas Notes'!$A$31:$A$32,'CCaMC-BCCpUC'!Y1)*'Texas Notes'!$A$3*1000</f>
        <v>506687.45175999863</v>
      </c>
      <c r="Z7" s="97">
        <f>TREND('Texas Notes'!$K$31:$K$32,'Texas Notes'!$A$31:$A$32,'CCaMC-BCCpUC'!Z1)*'Texas Notes'!$A$3*1000</f>
        <v>497451.81263999868</v>
      </c>
      <c r="AA7" s="97">
        <f>TREND('Texas Notes'!$K$31:$K$32,'Texas Notes'!$A$31:$A$32,'CCaMC-BCCpUC'!AA1)*'Texas Notes'!$A$3*1000</f>
        <v>488216.17351999885</v>
      </c>
      <c r="AB7" s="97">
        <f>TREND('Texas Notes'!$K$31:$K$32,'Texas Notes'!$A$31:$A$32,'CCaMC-BCCpUC'!AB1)*'Texas Notes'!$A$3*1000</f>
        <v>478980.53439999896</v>
      </c>
      <c r="AC7" s="97">
        <f>TREND('Texas Notes'!$K$32:$K$33,'Texas Notes'!$A$32:$A$33,'CCaMC-BCCpUC'!AC1)*'Texas Notes'!$A$3*1000</f>
        <v>471645.88359999988</v>
      </c>
      <c r="AD7" s="97">
        <f>TREND('Texas Notes'!$K$32:$K$33,'Texas Notes'!$A$32:$A$33,'CCaMC-BCCpUC'!AD1)*'Texas Notes'!$A$3*1000</f>
        <v>464311.23280000081</v>
      </c>
      <c r="AE7" s="97">
        <f>TREND('Texas Notes'!$K$32:$K$33,'Texas Notes'!$A$32:$A$33,'CCaMC-BCCpUC'!AE1)*'Texas Notes'!$A$3*1000</f>
        <v>456976.58200000011</v>
      </c>
      <c r="AF7" s="97">
        <f>TREND('Texas Notes'!$K$32:$K$33,'Texas Notes'!$A$32:$A$33,'CCaMC-BCCpUC'!AF1)*'Texas Notes'!$A$3*1000</f>
        <v>449641.93119999935</v>
      </c>
      <c r="AG7" s="97">
        <f>TREND('Texas Notes'!$K$32:$K$33,'Texas Notes'!$A$32:$A$33,'CCaMC-BCCpUC'!AG1)*'Texas Notes'!$A$3*1000</f>
        <v>442307.28040000028</v>
      </c>
    </row>
    <row r="8" spans="1:33">
      <c r="A8" s="12" t="s">
        <v>11</v>
      </c>
      <c r="B8" s="4">
        <f>TREND('Texas Notes'!$L$26:$L$27,'Texas Notes'!$A$26:$A$27,'CCaMC-BCCpUC'!B1)*'Texas Notes'!$A$3*1000</f>
        <v>6519061.6800000193</v>
      </c>
      <c r="C8" s="4">
        <f>TREND('Texas Notes'!$L$26:$L$27,'Texas Notes'!$A$26:$A$27,'CCaMC-BCCpUC'!C1)*'Texas Notes'!$A$3*1000</f>
        <v>6224878.3400000092</v>
      </c>
      <c r="D8" s="4">
        <f>TREND('Texas Notes'!$L$27:$L$28,'Texas Notes'!$A$27:$A$28,'CCaMC-BCCpUC'!D1)*'Texas Notes'!$A$3*1000</f>
        <v>5906516.5079999454</v>
      </c>
      <c r="E8" s="4">
        <f>TREND('Texas Notes'!$L$27:$L$28,'Texas Notes'!$A$27:$A$28,'CCaMC-BCCpUC'!E1)*'Texas Notes'!$A$3*1000</f>
        <v>5588154.6759999907</v>
      </c>
      <c r="F8" s="4">
        <f>TREND('Texas Notes'!$L$27:$L$28,'Texas Notes'!$A$27:$A$28,'CCaMC-BCCpUC'!F1)*'Texas Notes'!$A$3*1000</f>
        <v>5269792.8439999279</v>
      </c>
      <c r="G8" s="4">
        <f>TREND('Texas Notes'!$L$27:$L$28,'Texas Notes'!$A$27:$A$28,'CCaMC-BCCpUC'!G1)*'Texas Notes'!$A$3*1000</f>
        <v>4951431.011999974</v>
      </c>
      <c r="H8" s="4">
        <f>TREND('Texas Notes'!$L$27:$L$28,'Texas Notes'!$A$27:$A$28,'CCaMC-BCCpUC'!H1)*'Texas Notes'!$A$3*1000</f>
        <v>4633069.1800000183</v>
      </c>
      <c r="I8" s="4">
        <f>TREND('Texas Notes'!$L$28:$L$29,'Texas Notes'!$A$28:$A$29,'CCaMC-BCCpUC'!I1)*'Texas Notes'!$A$3*1000</f>
        <v>4307526.687999987</v>
      </c>
      <c r="J8" s="4">
        <f>TREND('Texas Notes'!$L$28:$L$29,'Texas Notes'!$A$28:$A$29,'CCaMC-BCCpUC'!J1)*'Texas Notes'!$A$3*1000</f>
        <v>3981984.1960000638</v>
      </c>
      <c r="K8" s="4">
        <f>TREND('Texas Notes'!$L$28:$L$29,'Texas Notes'!$A$28:$A$29,'CCaMC-BCCpUC'!K1)*'Texas Notes'!$A$3*1000</f>
        <v>3656441.7040000316</v>
      </c>
      <c r="L8" s="4">
        <f>TREND('Texas Notes'!$L$28:$L$29,'Texas Notes'!$A$28:$A$29,'CCaMC-BCCpUC'!L1)*'Texas Notes'!$A$3*1000</f>
        <v>3330899.2119999998</v>
      </c>
      <c r="M8" s="4">
        <f>TREND('Texas Notes'!$L$28:$L$29,'Texas Notes'!$A$28:$A$29,'CCaMC-BCCpUC'!M1)*'Texas Notes'!$A$3*1000</f>
        <v>3005356.720000077</v>
      </c>
      <c r="N8" s="4">
        <f>TREND('Texas Notes'!$L$29:$L$30,'Texas Notes'!$A$29:$A$30,'CCaMC-BCCpUC'!N1)*'Texas Notes'!$A$3*1000</f>
        <v>2975471.8639999963</v>
      </c>
      <c r="O8" s="4">
        <f>TREND('Texas Notes'!$L$29:$L$30,'Texas Notes'!$A$29:$A$30,'CCaMC-BCCpUC'!O1)*'Texas Notes'!$A$3*1000</f>
        <v>2945587.0079999911</v>
      </c>
      <c r="P8" s="4">
        <f>TREND('Texas Notes'!$L$29:$L$30,'Texas Notes'!$A$29:$A$30,'CCaMC-BCCpUC'!P1)*'Texas Notes'!$A$3*1000</f>
        <v>2915702.1519999923</v>
      </c>
      <c r="Q8" s="4">
        <f>TREND('Texas Notes'!$L$29:$L$30,'Texas Notes'!$A$29:$A$30,'CCaMC-BCCpUC'!Q1)*'Texas Notes'!$A$3*1000</f>
        <v>2885817.2959999936</v>
      </c>
      <c r="R8" s="4">
        <f>TREND('Texas Notes'!$L$29:$L$30,'Texas Notes'!$A$29:$A$30,'CCaMC-BCCpUC'!R1)*'Texas Notes'!$A$3*1000</f>
        <v>2855932.4399999948</v>
      </c>
      <c r="S8" s="4">
        <f>TREND('Texas Notes'!$L$30:$L$31,'Texas Notes'!$A$30:$A$31,'CCaMC-BCCpUC'!S1)*'Texas Notes'!$A$3*1000</f>
        <v>2826047.5839999965</v>
      </c>
      <c r="T8" s="4">
        <f>TREND('Texas Notes'!$L$30:$L$31,'Texas Notes'!$A$30:$A$31,'CCaMC-BCCpUC'!T1)*'Texas Notes'!$A$3*1000</f>
        <v>2796162.7279999913</v>
      </c>
      <c r="U8" s="4">
        <f>TREND('Texas Notes'!$L$30:$L$31,'Texas Notes'!$A$30:$A$31,'CCaMC-BCCpUC'!U1)*'Texas Notes'!$A$3*1000</f>
        <v>2766277.871999993</v>
      </c>
      <c r="V8" s="4">
        <f>TREND('Texas Notes'!$L$30:$L$31,'Texas Notes'!$A$30:$A$31,'CCaMC-BCCpUC'!V1)*'Texas Notes'!$A$3*1000</f>
        <v>2736393.0159999942</v>
      </c>
      <c r="W8" s="4">
        <f>TREND('Texas Notes'!$L$30:$L$31,'Texas Notes'!$A$30:$A$31,'CCaMC-BCCpUC'!W1)*'Texas Notes'!$A$3*1000</f>
        <v>2706508.159999996</v>
      </c>
      <c r="X8" s="4">
        <f>TREND('Texas Notes'!$L$31:$L$32,'Texas Notes'!$A$31:$A$32,'CCaMC-BCCpUC'!X1)*'Texas Notes'!$A$3*1000</f>
        <v>2676623.1159999883</v>
      </c>
      <c r="Y8" s="4">
        <f>TREND('Texas Notes'!$L$31:$L$32,'Texas Notes'!$A$31:$A$32,'CCaMC-BCCpUC'!Y1)*'Texas Notes'!$A$3*1000</f>
        <v>2646738.0719999876</v>
      </c>
      <c r="Z8" s="4">
        <f>TREND('Texas Notes'!$L$31:$L$32,'Texas Notes'!$A$31:$A$32,'CCaMC-BCCpUC'!Z1)*'Texas Notes'!$A$3*1000</f>
        <v>2616853.0279999934</v>
      </c>
      <c r="AA8" s="4">
        <f>TREND('Texas Notes'!$L$31:$L$32,'Texas Notes'!$A$31:$A$32,'CCaMC-BCCpUC'!AA1)*'Texas Notes'!$A$3*1000</f>
        <v>2586967.9839999932</v>
      </c>
      <c r="AB8" s="4">
        <f>TREND('Texas Notes'!$L$31:$L$32,'Texas Notes'!$A$31:$A$32,'CCaMC-BCCpUC'!AB1)*'Texas Notes'!$A$3*1000</f>
        <v>2557082.9399999925</v>
      </c>
      <c r="AC8" s="4">
        <f>TREND('Texas Notes'!$L$32:$L$33,'Texas Notes'!$A$32:$A$33,'CCaMC-BCCpUC'!AC1)*'Texas Notes'!$A$3*1000</f>
        <v>2527198.0840000012</v>
      </c>
      <c r="AD8" s="4">
        <f>TREND('Texas Notes'!$L$32:$L$33,'Texas Notes'!$A$32:$A$33,'CCaMC-BCCpUC'!AD1)*'Texas Notes'!$A$3*1000</f>
        <v>2497313.2280000024</v>
      </c>
      <c r="AE8" s="4">
        <f>TREND('Texas Notes'!$L$32:$L$33,'Texas Notes'!$A$32:$A$33,'CCaMC-BCCpUC'!AE1)*'Texas Notes'!$A$3*1000</f>
        <v>2467428.3720000042</v>
      </c>
      <c r="AF8" s="4">
        <f>TREND('Texas Notes'!$L$32:$L$33,'Texas Notes'!$A$32:$A$33,'CCaMC-BCCpUC'!AF1)*'Texas Notes'!$A$3*1000</f>
        <v>2437543.5160000054</v>
      </c>
      <c r="AG8" s="4">
        <f>TREND('Texas Notes'!$L$32:$L$33,'Texas Notes'!$A$32:$A$33,'CCaMC-BCCpUC'!AG1)*'Texas Notes'!$A$3*1000</f>
        <v>2407658.6600000062</v>
      </c>
    </row>
    <row r="9" spans="1:33">
      <c r="A9" s="12" t="s">
        <v>8</v>
      </c>
      <c r="B9" s="4">
        <f>B10</f>
        <v>5121124.2300000098</v>
      </c>
      <c r="C9" s="4">
        <f t="shared" ref="C9:AG9" si="0">C10</f>
        <v>5060688.3400000101</v>
      </c>
      <c r="D9" s="4">
        <f t="shared" si="0"/>
        <v>5000252.5439999998</v>
      </c>
      <c r="E9" s="4">
        <f t="shared" si="0"/>
        <v>4939816.7479999913</v>
      </c>
      <c r="F9" s="4">
        <f t="shared" si="0"/>
        <v>4879380.9519999959</v>
      </c>
      <c r="G9" s="4">
        <f t="shared" si="0"/>
        <v>4818945.1560000004</v>
      </c>
      <c r="H9" s="4">
        <f t="shared" si="0"/>
        <v>4758509.359999992</v>
      </c>
      <c r="I9" s="4">
        <f t="shared" si="0"/>
        <v>4698073.5640000105</v>
      </c>
      <c r="J9" s="4">
        <f t="shared" si="0"/>
        <v>4637637.7680000011</v>
      </c>
      <c r="K9" s="4">
        <f t="shared" si="0"/>
        <v>4577201.9720000066</v>
      </c>
      <c r="L9" s="4">
        <f t="shared" si="0"/>
        <v>4516766.1760000102</v>
      </c>
      <c r="M9" s="4">
        <f t="shared" si="0"/>
        <v>4456330.3800000008</v>
      </c>
      <c r="N9" s="4">
        <f t="shared" si="0"/>
        <v>4456330.379999999</v>
      </c>
      <c r="O9" s="4">
        <f t="shared" si="0"/>
        <v>4456330.379999999</v>
      </c>
      <c r="P9" s="4">
        <f t="shared" si="0"/>
        <v>4456330.379999999</v>
      </c>
      <c r="Q9" s="4">
        <f t="shared" si="0"/>
        <v>4456330.379999999</v>
      </c>
      <c r="R9" s="4">
        <f t="shared" si="0"/>
        <v>4456330.379999999</v>
      </c>
      <c r="S9" s="4">
        <f t="shared" si="0"/>
        <v>4456330.379999999</v>
      </c>
      <c r="T9" s="4">
        <f t="shared" si="0"/>
        <v>4456330.379999999</v>
      </c>
      <c r="U9" s="4">
        <f t="shared" si="0"/>
        <v>4456330.379999999</v>
      </c>
      <c r="V9" s="4">
        <f t="shared" si="0"/>
        <v>4456330.379999999</v>
      </c>
      <c r="W9" s="4">
        <f t="shared" si="0"/>
        <v>4456330.379999999</v>
      </c>
      <c r="X9" s="4">
        <f t="shared" si="0"/>
        <v>4456330.379999999</v>
      </c>
      <c r="Y9" s="4">
        <f t="shared" si="0"/>
        <v>4456330.379999999</v>
      </c>
      <c r="Z9" s="4">
        <f t="shared" si="0"/>
        <v>4456330.379999999</v>
      </c>
      <c r="AA9" s="4">
        <f t="shared" si="0"/>
        <v>4456330.379999999</v>
      </c>
      <c r="AB9" s="4">
        <f t="shared" si="0"/>
        <v>4456330.379999999</v>
      </c>
      <c r="AC9" s="4">
        <f t="shared" si="0"/>
        <v>4456330.379999999</v>
      </c>
      <c r="AD9" s="4">
        <f t="shared" si="0"/>
        <v>4456330.379999999</v>
      </c>
      <c r="AE9" s="4">
        <f t="shared" si="0"/>
        <v>4456330.379999999</v>
      </c>
      <c r="AF9" s="4">
        <f t="shared" si="0"/>
        <v>4456330.379999999</v>
      </c>
      <c r="AG9" s="4">
        <f t="shared" si="0"/>
        <v>4456330.379999999</v>
      </c>
    </row>
    <row r="10" spans="1:33">
      <c r="A10" s="12" t="s">
        <v>38</v>
      </c>
      <c r="B10" s="4">
        <f>TREND('Texas Notes'!$M$26:$M$27,'Texas Notes'!$A$26:$A$27,'CCaMC-BCCpUC'!B1)*'Texas Notes'!$A$3*1000</f>
        <v>5121124.2300000098</v>
      </c>
      <c r="C10" s="4">
        <f>TREND('Texas Notes'!$M$26:$M$27,'Texas Notes'!$A$26:$A$27,'CCaMC-BCCpUC'!C1)*'Texas Notes'!$A$3*1000</f>
        <v>5060688.3400000101</v>
      </c>
      <c r="D10" s="4">
        <f>TREND('Texas Notes'!$M$27:$M$28,'Texas Notes'!$A$27:$A$28,'CCaMC-BCCpUC'!D1)*'Texas Notes'!$A$3*1000</f>
        <v>5000252.5439999998</v>
      </c>
      <c r="E10" s="4">
        <f>TREND('Texas Notes'!$M$27:$M$28,'Texas Notes'!$A$27:$A$28,'CCaMC-BCCpUC'!E1)*'Texas Notes'!$A$3*1000</f>
        <v>4939816.7479999913</v>
      </c>
      <c r="F10" s="4">
        <f>TREND('Texas Notes'!$M$27:$M$28,'Texas Notes'!$A$27:$A$28,'CCaMC-BCCpUC'!F1)*'Texas Notes'!$A$3*1000</f>
        <v>4879380.9519999959</v>
      </c>
      <c r="G10" s="4">
        <f>TREND('Texas Notes'!$M$27:$M$28,'Texas Notes'!$A$27:$A$28,'CCaMC-BCCpUC'!G1)*'Texas Notes'!$A$3*1000</f>
        <v>4818945.1560000004</v>
      </c>
      <c r="H10" s="4">
        <f>TREND('Texas Notes'!$M$27:$M$28,'Texas Notes'!$A$27:$A$28,'CCaMC-BCCpUC'!H1)*'Texas Notes'!$A$3*1000</f>
        <v>4758509.359999992</v>
      </c>
      <c r="I10" s="4">
        <f>TREND('Texas Notes'!$M$28:$M$29,'Texas Notes'!$A$28:$A$29,'CCaMC-BCCpUC'!I1)*'Texas Notes'!$A$3*1000</f>
        <v>4698073.5640000105</v>
      </c>
      <c r="J10" s="4">
        <f>TREND('Texas Notes'!$M$28:$M$29,'Texas Notes'!$A$28:$A$29,'CCaMC-BCCpUC'!J1)*'Texas Notes'!$A$3*1000</f>
        <v>4637637.7680000011</v>
      </c>
      <c r="K10" s="4">
        <f>TREND('Texas Notes'!$M$28:$M$29,'Texas Notes'!$A$28:$A$29,'CCaMC-BCCpUC'!K1)*'Texas Notes'!$A$3*1000</f>
        <v>4577201.9720000066</v>
      </c>
      <c r="L10" s="4">
        <f>TREND('Texas Notes'!$M$28:$M$29,'Texas Notes'!$A$28:$A$29,'CCaMC-BCCpUC'!L1)*'Texas Notes'!$A$3*1000</f>
        <v>4516766.1760000102</v>
      </c>
      <c r="M10" s="4">
        <f>TREND('Texas Notes'!$M$28:$M$29,'Texas Notes'!$A$28:$A$29,'CCaMC-BCCpUC'!M1)*'Texas Notes'!$A$3*1000</f>
        <v>4456330.3800000008</v>
      </c>
      <c r="N10" s="4">
        <f>TREND('Texas Notes'!$M$29:$M$30,'Texas Notes'!$A$29:$A$30,'CCaMC-BCCpUC'!N1)*'Texas Notes'!$A$3*1000</f>
        <v>4456330.379999999</v>
      </c>
      <c r="O10" s="4">
        <f>TREND('Texas Notes'!$M$29:$M$30,'Texas Notes'!$A$29:$A$30,'CCaMC-BCCpUC'!O1)*'Texas Notes'!$A$3*1000</f>
        <v>4456330.379999999</v>
      </c>
      <c r="P10" s="4">
        <f>TREND('Texas Notes'!$M$29:$M$30,'Texas Notes'!$A$29:$A$30,'CCaMC-BCCpUC'!P1)*'Texas Notes'!$A$3*1000</f>
        <v>4456330.379999999</v>
      </c>
      <c r="Q10" s="4">
        <f>TREND('Texas Notes'!$M$29:$M$30,'Texas Notes'!$A$29:$A$30,'CCaMC-BCCpUC'!Q1)*'Texas Notes'!$A$3*1000</f>
        <v>4456330.379999999</v>
      </c>
      <c r="R10" s="4">
        <f>TREND('Texas Notes'!$M$29:$M$30,'Texas Notes'!$A$29:$A$30,'CCaMC-BCCpUC'!R1)*'Texas Notes'!$A$3*1000</f>
        <v>4456330.379999999</v>
      </c>
      <c r="S10" s="4">
        <f>TREND('Texas Notes'!$M$30:$M$31,'Texas Notes'!$A$30:$A$31,'CCaMC-BCCpUC'!S1)*'Texas Notes'!$A$3*1000</f>
        <v>4456330.379999999</v>
      </c>
      <c r="T10" s="4">
        <f>TREND('Texas Notes'!$M$30:$M$31,'Texas Notes'!$A$30:$A$31,'CCaMC-BCCpUC'!T1)*'Texas Notes'!$A$3*1000</f>
        <v>4456330.379999999</v>
      </c>
      <c r="U10" s="4">
        <f>TREND('Texas Notes'!$M$30:$M$31,'Texas Notes'!$A$30:$A$31,'CCaMC-BCCpUC'!U1)*'Texas Notes'!$A$3*1000</f>
        <v>4456330.379999999</v>
      </c>
      <c r="V10" s="4">
        <f>TREND('Texas Notes'!$M$30:$M$31,'Texas Notes'!$A$30:$A$31,'CCaMC-BCCpUC'!V1)*'Texas Notes'!$A$3*1000</f>
        <v>4456330.379999999</v>
      </c>
      <c r="W10" s="4">
        <f>TREND('Texas Notes'!$M$30:$M$31,'Texas Notes'!$A$30:$A$31,'CCaMC-BCCpUC'!W1)*'Texas Notes'!$A$3*1000</f>
        <v>4456330.379999999</v>
      </c>
      <c r="X10" s="4">
        <f>TREND('Texas Notes'!$M$31:$M$32,'Texas Notes'!$A$31:$A$32,'CCaMC-BCCpUC'!X1)*'Texas Notes'!$A$3*1000</f>
        <v>4456330.379999999</v>
      </c>
      <c r="Y10" s="4">
        <f>TREND('Texas Notes'!$M$31:$M$32,'Texas Notes'!$A$31:$A$32,'CCaMC-BCCpUC'!Y1)*'Texas Notes'!$A$3*1000</f>
        <v>4456330.379999999</v>
      </c>
      <c r="Z10" s="4">
        <f>TREND('Texas Notes'!$M$31:$M$32,'Texas Notes'!$A$31:$A$32,'CCaMC-BCCpUC'!Z1)*'Texas Notes'!$A$3*1000</f>
        <v>4456330.379999999</v>
      </c>
      <c r="AA10" s="4">
        <f>TREND('Texas Notes'!$M$31:$M$32,'Texas Notes'!$A$31:$A$32,'CCaMC-BCCpUC'!AA1)*'Texas Notes'!$A$3*1000</f>
        <v>4456330.379999999</v>
      </c>
      <c r="AB10" s="4">
        <f>TREND('Texas Notes'!$M$31:$M$32,'Texas Notes'!$A$31:$A$32,'CCaMC-BCCpUC'!AB1)*'Texas Notes'!$A$3*1000</f>
        <v>4456330.379999999</v>
      </c>
      <c r="AC10" s="4">
        <f>TREND('Texas Notes'!$M$32:$M$33,'Texas Notes'!$A$32:$A$33,'CCaMC-BCCpUC'!AC1)*'Texas Notes'!$A$3*1000</f>
        <v>4456330.379999999</v>
      </c>
      <c r="AD10" s="4">
        <f>TREND('Texas Notes'!$M$32:$M$33,'Texas Notes'!$A$32:$A$33,'CCaMC-BCCpUC'!AD1)*'Texas Notes'!$A$3*1000</f>
        <v>4456330.379999999</v>
      </c>
      <c r="AE10" s="4">
        <f>TREND('Texas Notes'!$M$32:$M$33,'Texas Notes'!$A$32:$A$33,'CCaMC-BCCpUC'!AE1)*'Texas Notes'!$A$3*1000</f>
        <v>4456330.379999999</v>
      </c>
      <c r="AF10" s="4">
        <f>TREND('Texas Notes'!$M$32:$M$33,'Texas Notes'!$A$32:$A$33,'CCaMC-BCCpUC'!AF1)*'Texas Notes'!$A$3*1000</f>
        <v>4456330.379999999</v>
      </c>
      <c r="AG10" s="4">
        <f>TREND('Texas Notes'!$M$32:$M$33,'Texas Notes'!$A$32:$A$33,'CCaMC-BCCpUC'!AG1)*'Texas Notes'!$A$3*1000</f>
        <v>4456330.379999999</v>
      </c>
    </row>
    <row r="11" spans="1:33">
      <c r="A11" s="12" t="s">
        <v>39</v>
      </c>
      <c r="B11" s="4">
        <f>B12</f>
        <v>846195.98999999976</v>
      </c>
      <c r="C11" s="4">
        <f t="shared" ref="C11:AG11" si="1">C12</f>
        <v>848551.15999999992</v>
      </c>
      <c r="D11" s="4">
        <f t="shared" si="1"/>
        <v>839560.9999999979</v>
      </c>
      <c r="E11" s="4">
        <f t="shared" si="1"/>
        <v>830570.83999999927</v>
      </c>
      <c r="F11" s="4">
        <f t="shared" si="1"/>
        <v>821580.67999999726</v>
      </c>
      <c r="G11" s="4">
        <f t="shared" si="1"/>
        <v>812590.51999999874</v>
      </c>
      <c r="H11" s="4">
        <f t="shared" si="1"/>
        <v>803600.3600000001</v>
      </c>
      <c r="I11" s="4">
        <f t="shared" si="1"/>
        <v>799539.18400000129</v>
      </c>
      <c r="J11" s="4">
        <f t="shared" si="1"/>
        <v>795478.00800000096</v>
      </c>
      <c r="K11" s="4">
        <f t="shared" si="1"/>
        <v>791416.8320000004</v>
      </c>
      <c r="L11" s="4">
        <f t="shared" si="1"/>
        <v>787355.65600000171</v>
      </c>
      <c r="M11" s="4">
        <f t="shared" si="1"/>
        <v>783294.48000000115</v>
      </c>
      <c r="N11" s="4">
        <f t="shared" si="1"/>
        <v>780424.28400000057</v>
      </c>
      <c r="O11" s="4">
        <f t="shared" si="1"/>
        <v>777554.08800000069</v>
      </c>
      <c r="P11" s="4">
        <f t="shared" si="1"/>
        <v>774683.89199999999</v>
      </c>
      <c r="Q11" s="4">
        <f t="shared" si="1"/>
        <v>771813.69600000023</v>
      </c>
      <c r="R11" s="4">
        <f t="shared" si="1"/>
        <v>768943.50000000047</v>
      </c>
      <c r="S11" s="4">
        <f t="shared" si="1"/>
        <v>766782.81600000034</v>
      </c>
      <c r="T11" s="4">
        <f t="shared" si="1"/>
        <v>764622.13200000033</v>
      </c>
      <c r="U11" s="4">
        <f t="shared" si="1"/>
        <v>762461.44800000021</v>
      </c>
      <c r="V11" s="4">
        <f t="shared" si="1"/>
        <v>760300.7640000002</v>
      </c>
      <c r="W11" s="4">
        <f t="shared" si="1"/>
        <v>758140.08000000007</v>
      </c>
      <c r="X11" s="4">
        <f t="shared" si="1"/>
        <v>756549.78799999959</v>
      </c>
      <c r="Y11" s="4">
        <f t="shared" si="1"/>
        <v>754959.49599999958</v>
      </c>
      <c r="Z11" s="4">
        <f t="shared" si="1"/>
        <v>753369.20399999956</v>
      </c>
      <c r="AA11" s="4">
        <f t="shared" si="1"/>
        <v>751778.91199999943</v>
      </c>
      <c r="AB11" s="4">
        <f t="shared" si="1"/>
        <v>750188.61999999976</v>
      </c>
      <c r="AC11" s="4">
        <f t="shared" si="1"/>
        <v>747252.81200000027</v>
      </c>
      <c r="AD11" s="4">
        <f t="shared" si="1"/>
        <v>744317.00400000019</v>
      </c>
      <c r="AE11" s="4">
        <f t="shared" si="1"/>
        <v>741381.19600000023</v>
      </c>
      <c r="AF11" s="4">
        <f t="shared" si="1"/>
        <v>738445.38800000027</v>
      </c>
      <c r="AG11" s="4">
        <f t="shared" si="1"/>
        <v>735509.58000000031</v>
      </c>
    </row>
    <row r="12" spans="1:33">
      <c r="A12" s="12" t="s">
        <v>40</v>
      </c>
      <c r="B12" s="4">
        <f>TREND('Texas Notes'!$D$26:$D$27,'Texas Notes'!$A$26:$A$27,'CCaMC-BCCpUC'!B1)*'Texas Notes'!$A$3*1000</f>
        <v>846195.98999999976</v>
      </c>
      <c r="C12" s="4">
        <f>TREND('Texas Notes'!$D$26:$D$27,'Texas Notes'!$A$26:$A$27,'CCaMC-BCCpUC'!C1)*'Texas Notes'!$A$3*1000</f>
        <v>848551.15999999992</v>
      </c>
      <c r="D12" s="4">
        <f>TREND('Texas Notes'!$D$27:$D$28,'Texas Notes'!$A$27:$A$28,'CCaMC-BCCpUC'!D1)*'Texas Notes'!$A$3*1000</f>
        <v>839560.9999999979</v>
      </c>
      <c r="E12" s="4">
        <f>TREND('Texas Notes'!$D$27:$D$28,'Texas Notes'!$A$27:$A$28,'CCaMC-BCCpUC'!E1)*'Texas Notes'!$A$3*1000</f>
        <v>830570.83999999927</v>
      </c>
      <c r="F12" s="4">
        <f>TREND('Texas Notes'!$D$27:$D$28,'Texas Notes'!$A$27:$A$28,'CCaMC-BCCpUC'!F1)*'Texas Notes'!$A$3*1000</f>
        <v>821580.67999999726</v>
      </c>
      <c r="G12" s="4">
        <f>TREND('Texas Notes'!$D$27:$D$28,'Texas Notes'!$A$27:$A$28,'CCaMC-BCCpUC'!G1)*'Texas Notes'!$A$3*1000</f>
        <v>812590.51999999874</v>
      </c>
      <c r="H12" s="4">
        <f>TREND('Texas Notes'!$D$27:$D$28,'Texas Notes'!$A$27:$A$28,'CCaMC-BCCpUC'!H1)*'Texas Notes'!$A$3*1000</f>
        <v>803600.3600000001</v>
      </c>
      <c r="I12" s="4">
        <f>TREND('Texas Notes'!$D$28:$D$29,'Texas Notes'!$A$28:$A$29,'CCaMC-BCCpUC'!I1)*'Texas Notes'!$A$3*1000</f>
        <v>799539.18400000129</v>
      </c>
      <c r="J12" s="4">
        <f>TREND('Texas Notes'!$D$28:$D$29,'Texas Notes'!$A$28:$A$29,'CCaMC-BCCpUC'!J1)*'Texas Notes'!$A$3*1000</f>
        <v>795478.00800000096</v>
      </c>
      <c r="K12" s="4">
        <f>TREND('Texas Notes'!$D$28:$D$29,'Texas Notes'!$A$28:$A$29,'CCaMC-BCCpUC'!K1)*'Texas Notes'!$A$3*1000</f>
        <v>791416.8320000004</v>
      </c>
      <c r="L12" s="4">
        <f>TREND('Texas Notes'!$D$28:$D$29,'Texas Notes'!$A$28:$A$29,'CCaMC-BCCpUC'!L1)*'Texas Notes'!$A$3*1000</f>
        <v>787355.65600000171</v>
      </c>
      <c r="M12" s="4">
        <f>TREND('Texas Notes'!$D$28:$D$29,'Texas Notes'!$A$28:$A$29,'CCaMC-BCCpUC'!M1)*'Texas Notes'!$A$3*1000</f>
        <v>783294.48000000115</v>
      </c>
      <c r="N12" s="4">
        <f>TREND('Texas Notes'!$D$29:$D$30,'Texas Notes'!$A$29:$A$30,'CCaMC-BCCpUC'!N1)*'Texas Notes'!$A$3*1000</f>
        <v>780424.28400000057</v>
      </c>
      <c r="O12" s="4">
        <f>TREND('Texas Notes'!$D$29:$D$30,'Texas Notes'!$A$29:$A$30,'CCaMC-BCCpUC'!O1)*'Texas Notes'!$A$3*1000</f>
        <v>777554.08800000069</v>
      </c>
      <c r="P12" s="4">
        <f>TREND('Texas Notes'!$D$29:$D$30,'Texas Notes'!$A$29:$A$30,'CCaMC-BCCpUC'!P1)*'Texas Notes'!$A$3*1000</f>
        <v>774683.89199999999</v>
      </c>
      <c r="Q12" s="4">
        <f>TREND('Texas Notes'!$D$29:$D$30,'Texas Notes'!$A$29:$A$30,'CCaMC-BCCpUC'!Q1)*'Texas Notes'!$A$3*1000</f>
        <v>771813.69600000023</v>
      </c>
      <c r="R12" s="4">
        <f>TREND('Texas Notes'!$D$29:$D$30,'Texas Notes'!$A$29:$A$30,'CCaMC-BCCpUC'!R1)*'Texas Notes'!$A$3*1000</f>
        <v>768943.50000000047</v>
      </c>
      <c r="S12" s="4">
        <f>TREND('Texas Notes'!$D$30:$D$31,'Texas Notes'!$A$30:$A$31,'CCaMC-BCCpUC'!S1)*'Texas Notes'!$A$3*1000</f>
        <v>766782.81600000034</v>
      </c>
      <c r="T12" s="4">
        <f>TREND('Texas Notes'!$D$30:$D$31,'Texas Notes'!$A$30:$A$31,'CCaMC-BCCpUC'!T1)*'Texas Notes'!$A$3*1000</f>
        <v>764622.13200000033</v>
      </c>
      <c r="U12" s="4">
        <f>TREND('Texas Notes'!$D$30:$D$31,'Texas Notes'!$A$30:$A$31,'CCaMC-BCCpUC'!U1)*'Texas Notes'!$A$3*1000</f>
        <v>762461.44800000021</v>
      </c>
      <c r="V12" s="4">
        <f>TREND('Texas Notes'!$D$30:$D$31,'Texas Notes'!$A$30:$A$31,'CCaMC-BCCpUC'!V1)*'Texas Notes'!$A$3*1000</f>
        <v>760300.7640000002</v>
      </c>
      <c r="W12" s="4">
        <f>TREND('Texas Notes'!$D$30:$D$31,'Texas Notes'!$A$30:$A$31,'CCaMC-BCCpUC'!W1)*'Texas Notes'!$A$3*1000</f>
        <v>758140.08000000007</v>
      </c>
      <c r="X12" s="4">
        <f>TREND('Texas Notes'!$D$31:$D$32,'Texas Notes'!$A$31:$A$32,'CCaMC-BCCpUC'!X1)*'Texas Notes'!$A$3*1000</f>
        <v>756549.78799999959</v>
      </c>
      <c r="Y12" s="4">
        <f>TREND('Texas Notes'!$D$31:$D$32,'Texas Notes'!$A$31:$A$32,'CCaMC-BCCpUC'!Y1)*'Texas Notes'!$A$3*1000</f>
        <v>754959.49599999958</v>
      </c>
      <c r="Z12" s="4">
        <f>TREND('Texas Notes'!$D$31:$D$32,'Texas Notes'!$A$31:$A$32,'CCaMC-BCCpUC'!Z1)*'Texas Notes'!$A$3*1000</f>
        <v>753369.20399999956</v>
      </c>
      <c r="AA12" s="4">
        <f>TREND('Texas Notes'!$D$31:$D$32,'Texas Notes'!$A$31:$A$32,'CCaMC-BCCpUC'!AA1)*'Texas Notes'!$A$3*1000</f>
        <v>751778.91199999943</v>
      </c>
      <c r="AB12" s="4">
        <f>TREND('Texas Notes'!$D$31:$D$32,'Texas Notes'!$A$31:$A$32,'CCaMC-BCCpUC'!AB1)*'Texas Notes'!$A$3*1000</f>
        <v>750188.61999999976</v>
      </c>
      <c r="AC12" s="4">
        <f>TREND('Texas Notes'!$D$32:$D$33,'Texas Notes'!$A$32:$A$33,'CCaMC-BCCpUC'!AC1)*'Texas Notes'!$A$3*1000</f>
        <v>747252.81200000027</v>
      </c>
      <c r="AD12" s="4">
        <f>TREND('Texas Notes'!$D$32:$D$33,'Texas Notes'!$A$32:$A$33,'CCaMC-BCCpUC'!AD1)*'Texas Notes'!$A$3*1000</f>
        <v>744317.00400000019</v>
      </c>
      <c r="AE12" s="4">
        <f>TREND('Texas Notes'!$D$32:$D$33,'Texas Notes'!$A$32:$A$33,'CCaMC-BCCpUC'!AE1)*'Texas Notes'!$A$3*1000</f>
        <v>741381.19600000023</v>
      </c>
      <c r="AF12" s="4">
        <f>TREND('Texas Notes'!$D$32:$D$33,'Texas Notes'!$A$32:$A$33,'CCaMC-BCCpUC'!AF1)*'Texas Notes'!$A$3*1000</f>
        <v>738445.38800000027</v>
      </c>
      <c r="AG12" s="4">
        <f>TREND('Texas Notes'!$D$32:$D$33,'Texas Notes'!$A$32:$A$33,'CCaMC-BCCpUC'!AG1)*'Texas Notes'!$A$3*1000</f>
        <v>735509.58000000031</v>
      </c>
    </row>
    <row r="13" spans="1:33">
      <c r="A13" s="12" t="s">
        <v>127</v>
      </c>
      <c r="B13" s="4">
        <f>B2*'Coal Cost Multipliers'!$B$33</f>
        <v>4006106.6016718815</v>
      </c>
      <c r="C13" s="4">
        <f>C2*'Coal Cost Multipliers'!$B$33</f>
        <v>3987750.1148933787</v>
      </c>
      <c r="D13" s="4">
        <f>D2*'Coal Cost Multipliers'!$B$33</f>
        <v>3973358.6292590317</v>
      </c>
      <c r="E13" s="4">
        <f>E2*'Coal Cost Multipliers'!$B$33</f>
        <v>3958967.1436246848</v>
      </c>
      <c r="F13" s="4">
        <f>F2*'Coal Cost Multipliers'!$B$33</f>
        <v>3944575.6579903364</v>
      </c>
      <c r="G13" s="4">
        <f>G2*'Coal Cost Multipliers'!$B$33</f>
        <v>3930184.1723559895</v>
      </c>
      <c r="H13" s="4">
        <f>H2*'Coal Cost Multipliers'!$B$33</f>
        <v>3915792.6867216425</v>
      </c>
      <c r="I13" s="4">
        <f>I2*'Coal Cost Multipliers'!$B$33</f>
        <v>3907867.9135808926</v>
      </c>
      <c r="J13" s="4">
        <f>J2*'Coal Cost Multipliers'!$B$33</f>
        <v>3899943.1404401478</v>
      </c>
      <c r="K13" s="4">
        <f>K2*'Coal Cost Multipliers'!$B$33</f>
        <v>3892018.3672994026</v>
      </c>
      <c r="L13" s="4">
        <f>L2*'Coal Cost Multipliers'!$B$33</f>
        <v>3884093.5941586574</v>
      </c>
      <c r="M13" s="4">
        <f>M2*'Coal Cost Multipliers'!$B$33</f>
        <v>3876168.8210179117</v>
      </c>
      <c r="N13" s="4">
        <f>N2*'Coal Cost Multipliers'!$B$33</f>
        <v>3866046.4986113133</v>
      </c>
      <c r="O13" s="4">
        <f>O2*'Coal Cost Multipliers'!$B$33</f>
        <v>3855924.1762047159</v>
      </c>
      <c r="P13" s="4">
        <f>P2*'Coal Cost Multipliers'!$B$33</f>
        <v>3845801.8537981189</v>
      </c>
      <c r="Q13" s="4">
        <f>Q2*'Coal Cost Multipliers'!$B$33</f>
        <v>3835679.5313915219</v>
      </c>
      <c r="R13" s="4">
        <f>R2*'Coal Cost Multipliers'!$B$33</f>
        <v>3825557.2089849245</v>
      </c>
      <c r="S13" s="4">
        <f>S2*'Coal Cost Multipliers'!$B$33</f>
        <v>3815053.594568097</v>
      </c>
      <c r="T13" s="4">
        <f>T2*'Coal Cost Multipliers'!$B$33</f>
        <v>3804549.9801512659</v>
      </c>
      <c r="U13" s="4">
        <f>U2*'Coal Cost Multipliers'!$B$33</f>
        <v>3794046.3657344347</v>
      </c>
      <c r="V13" s="4">
        <f>V2*'Coal Cost Multipliers'!$B$33</f>
        <v>3783542.7513175993</v>
      </c>
      <c r="W13" s="4">
        <f>W2*'Coal Cost Multipliers'!$B$33</f>
        <v>3773039.1369007672</v>
      </c>
      <c r="X13" s="4">
        <f>X2*'Coal Cost Multipliers'!$B$33</f>
        <v>3763626.6712766569</v>
      </c>
      <c r="Y13" s="4">
        <f>Y2*'Coal Cost Multipliers'!$B$33</f>
        <v>3754214.2056525457</v>
      </c>
      <c r="Z13" s="4">
        <f>Z2*'Coal Cost Multipliers'!$B$33</f>
        <v>3744801.7400284354</v>
      </c>
      <c r="AA13" s="4">
        <f>AA2*'Coal Cost Multipliers'!$B$33</f>
        <v>3735389.2744043246</v>
      </c>
      <c r="AB13" s="4">
        <f>AB2*'Coal Cost Multipliers'!$B$33</f>
        <v>3725976.8087802092</v>
      </c>
      <c r="AC13" s="4">
        <f>AC2*'Coal Cost Multipliers'!$B$33</f>
        <v>3709892.1687392672</v>
      </c>
      <c r="AD13" s="4">
        <f>AD2*'Coal Cost Multipliers'!$B$33</f>
        <v>3693807.5286983205</v>
      </c>
      <c r="AE13" s="4">
        <f>AE2*'Coal Cost Multipliers'!$B$33</f>
        <v>3677722.888657378</v>
      </c>
      <c r="AF13" s="4">
        <f>AF2*'Coal Cost Multipliers'!$B$33</f>
        <v>3661638.2486164356</v>
      </c>
      <c r="AG13" s="4">
        <f>AG2*'Coal Cost Multipliers'!$B$33</f>
        <v>3645553.6085754889</v>
      </c>
    </row>
    <row r="14" spans="1:33">
      <c r="A14" s="12" t="s">
        <v>115</v>
      </c>
      <c r="B14" s="97">
        <f>TREND('Texas Notes'!$I$26:$I$27,'Texas Notes'!$A$26:$A$27,'CCaMC-BCCpUC'!B1)*'Texas Notes'!$A$3*1000</f>
        <v>2573171.5099999923</v>
      </c>
      <c r="C14" s="97">
        <f>TREND('Texas Notes'!$I$26:$I$27,'Texas Notes'!$A$26:$A$27,'CCaMC-BCCpUC'!C1)*'Texas Notes'!$A$3*1000</f>
        <v>2489278.8599999673</v>
      </c>
      <c r="D14" s="97">
        <f>TREND('Texas Notes'!$I$27:$I$28,'Texas Notes'!$A$27:$A$28,'CCaMC-BCCpUC'!D1)*'Texas Notes'!$A$3*1000</f>
        <v>2414366.687999987</v>
      </c>
      <c r="E14" s="97">
        <f>TREND('Texas Notes'!$I$27:$I$28,'Texas Notes'!$A$27:$A$28,'CCaMC-BCCpUC'!E1)*'Texas Notes'!$A$3*1000</f>
        <v>2339454.5160000068</v>
      </c>
      <c r="F14" s="97">
        <f>TREND('Texas Notes'!$I$27:$I$28,'Texas Notes'!$A$27:$A$28,'CCaMC-BCCpUC'!F1)*'Texas Notes'!$A$3*1000</f>
        <v>2264542.3439999991</v>
      </c>
      <c r="G14" s="97">
        <f>TREND('Texas Notes'!$I$27:$I$28,'Texas Notes'!$A$27:$A$28,'CCaMC-BCCpUC'!G1)*'Texas Notes'!$A$3*1000</f>
        <v>2189630.1719999909</v>
      </c>
      <c r="H14" s="97">
        <f>TREND('Texas Notes'!$I$27:$I$28,'Texas Notes'!$A$27:$A$28,'CCaMC-BCCpUC'!H1)*'Texas Notes'!$A$3*1000</f>
        <v>2114718.0000000107</v>
      </c>
      <c r="I14" s="97">
        <f>TREND('Texas Notes'!$I$28:$I$29,'Texas Notes'!$A$28:$A$29,'CCaMC-BCCpUC'!I1)*'Texas Notes'!$A$3*1000</f>
        <v>2051077.744000002</v>
      </c>
      <c r="J14" s="97">
        <f>TREND('Texas Notes'!$I$28:$I$29,'Texas Notes'!$A$28:$A$29,'CCaMC-BCCpUC'!J1)*'Texas Notes'!$A$3*1000</f>
        <v>1987437.4879999934</v>
      </c>
      <c r="K14" s="97">
        <f>TREND('Texas Notes'!$I$28:$I$29,'Texas Notes'!$A$28:$A$29,'CCaMC-BCCpUC'!K1)*'Texas Notes'!$A$3*1000</f>
        <v>1923797.2320000122</v>
      </c>
      <c r="L14" s="97">
        <f>TREND('Texas Notes'!$I$28:$I$29,'Texas Notes'!$A$28:$A$29,'CCaMC-BCCpUC'!L1)*'Texas Notes'!$A$3*1000</f>
        <v>1860156.9760000035</v>
      </c>
      <c r="M14" s="97">
        <f>TREND('Texas Notes'!$I$28:$I$29,'Texas Notes'!$A$28:$A$29,'CCaMC-BCCpUC'!M1)*'Texas Notes'!$A$3*1000</f>
        <v>1796516.7199999948</v>
      </c>
      <c r="N14" s="97">
        <f>TREND('Texas Notes'!$I$29:$I$30,'Texas Notes'!$A$29:$A$30,'CCaMC-BCCpUC'!N1)*'Texas Notes'!$A$3*1000</f>
        <v>1742452.4320000003</v>
      </c>
      <c r="O14" s="97">
        <f>TREND('Texas Notes'!$I$29:$I$30,'Texas Notes'!$A$29:$A$30,'CCaMC-BCCpUC'!O1)*'Texas Notes'!$A$3*1000</f>
        <v>1688388.1439999919</v>
      </c>
      <c r="P14" s="97">
        <f>TREND('Texas Notes'!$I$29:$I$30,'Texas Notes'!$A$29:$A$30,'CCaMC-BCCpUC'!P1)*'Texas Notes'!$A$3*1000</f>
        <v>1634323.8559999971</v>
      </c>
      <c r="Q14" s="97">
        <f>TREND('Texas Notes'!$I$29:$I$30,'Texas Notes'!$A$29:$A$30,'CCaMC-BCCpUC'!Q1)*'Texas Notes'!$A$3*1000</f>
        <v>1580259.5679999888</v>
      </c>
      <c r="R14" s="97">
        <f>TREND('Texas Notes'!$I$29:$I$30,'Texas Notes'!$A$29:$A$30,'CCaMC-BCCpUC'!R1)*'Texas Notes'!$A$3*1000</f>
        <v>1526195.279999994</v>
      </c>
      <c r="S14" s="97">
        <f>TREND('Texas Notes'!$I$30:$I$31,'Texas Notes'!$A$30:$A$31,'CCaMC-BCCpUC'!S1)*'Texas Notes'!$A$3*1000</f>
        <v>1480266.1279999989</v>
      </c>
      <c r="T14" s="97">
        <f>TREND('Texas Notes'!$I$30:$I$31,'Texas Notes'!$A$30:$A$31,'CCaMC-BCCpUC'!T1)*'Texas Notes'!$A$3*1000</f>
        <v>1434336.9760000035</v>
      </c>
      <c r="U14" s="97">
        <f>TREND('Texas Notes'!$I$30:$I$31,'Texas Notes'!$A$30:$A$31,'CCaMC-BCCpUC'!U1)*'Texas Notes'!$A$3*1000</f>
        <v>1388407.8239999947</v>
      </c>
      <c r="V14" s="97">
        <f>TREND('Texas Notes'!$I$30:$I$31,'Texas Notes'!$A$30:$A$31,'CCaMC-BCCpUC'!V1)*'Texas Notes'!$A$3*1000</f>
        <v>1342478.6719999996</v>
      </c>
      <c r="W14" s="97">
        <f>TREND('Texas Notes'!$I$30:$I$31,'Texas Notes'!$A$30:$A$31,'CCaMC-BCCpUC'!W1)*'Texas Notes'!$A$3*1000</f>
        <v>1296549.5200000042</v>
      </c>
      <c r="X14" s="97">
        <f>TREND('Texas Notes'!$I$31:$I$32,'Texas Notes'!$A$31:$A$32,'CCaMC-BCCpUC'!X1)*'Texas Notes'!$A$3*1000</f>
        <v>1257531.0599999991</v>
      </c>
      <c r="Y14" s="97">
        <f>TREND('Texas Notes'!$I$31:$I$32,'Texas Notes'!$A$31:$A$32,'CCaMC-BCCpUC'!Y1)*'Texas Notes'!$A$3*1000</f>
        <v>1218512.6000000075</v>
      </c>
      <c r="Z14" s="97">
        <f>TREND('Texas Notes'!$I$31:$I$32,'Texas Notes'!$A$31:$A$32,'CCaMC-BCCpUC'!Z1)*'Texas Notes'!$A$3*1000</f>
        <v>1179494.1400000025</v>
      </c>
      <c r="AA14" s="97">
        <f>TREND('Texas Notes'!$I$31:$I$32,'Texas Notes'!$A$31:$A$32,'CCaMC-BCCpUC'!AA1)*'Texas Notes'!$A$3*1000</f>
        <v>1140475.6799999974</v>
      </c>
      <c r="AB14" s="97">
        <f>TREND('Texas Notes'!$I$31:$I$32,'Texas Notes'!$A$31:$A$32,'CCaMC-BCCpUC'!AB1)*'Texas Notes'!$A$3*1000</f>
        <v>1101457.220000006</v>
      </c>
      <c r="AC14" s="97">
        <f>TREND('Texas Notes'!$I$32:$I$33,'Texas Notes'!$A$32:$A$33,'CCaMC-BCCpUC'!AC1)*'Texas Notes'!$A$3*1000</f>
        <v>1068310</v>
      </c>
      <c r="AD14" s="97">
        <f>TREND('Texas Notes'!$I$32:$I$33,'Texas Notes'!$A$32:$A$33,'CCaMC-BCCpUC'!AD1)*'Texas Notes'!$A$3*1000</f>
        <v>1035162.7800000076</v>
      </c>
      <c r="AE14" s="97">
        <f>TREND('Texas Notes'!$I$32:$I$33,'Texas Notes'!$A$32:$A$33,'CCaMC-BCCpUC'!AE1)*'Texas Notes'!$A$3*1000</f>
        <v>1002015.5600000018</v>
      </c>
      <c r="AF14" s="97">
        <f>TREND('Texas Notes'!$I$32:$I$33,'Texas Notes'!$A$32:$A$33,'CCaMC-BCCpUC'!AF1)*'Texas Notes'!$A$3*1000</f>
        <v>968868.33999999589</v>
      </c>
      <c r="AG14" s="97">
        <f>TREND('Texas Notes'!$I$32:$I$33,'Texas Notes'!$A$32:$A$33,'CCaMC-BCCpUC'!AG1)*'Texas Notes'!$A$3*1000</f>
        <v>935721.12000000372</v>
      </c>
    </row>
    <row r="15" spans="1:33">
      <c r="A15" s="49" t="s">
        <v>197</v>
      </c>
      <c r="B15" s="4">
        <f>B12</f>
        <v>846195.98999999976</v>
      </c>
      <c r="C15" s="4">
        <f t="shared" ref="C15:AG15" si="2">C12</f>
        <v>848551.15999999992</v>
      </c>
      <c r="D15" s="4">
        <f t="shared" si="2"/>
        <v>839560.9999999979</v>
      </c>
      <c r="E15" s="4">
        <f t="shared" si="2"/>
        <v>830570.83999999927</v>
      </c>
      <c r="F15" s="4">
        <f t="shared" si="2"/>
        <v>821580.67999999726</v>
      </c>
      <c r="G15" s="4">
        <f t="shared" si="2"/>
        <v>812590.51999999874</v>
      </c>
      <c r="H15" s="4">
        <f t="shared" si="2"/>
        <v>803600.3600000001</v>
      </c>
      <c r="I15" s="4">
        <f t="shared" si="2"/>
        <v>799539.18400000129</v>
      </c>
      <c r="J15" s="4">
        <f t="shared" si="2"/>
        <v>795478.00800000096</v>
      </c>
      <c r="K15" s="4">
        <f t="shared" si="2"/>
        <v>791416.8320000004</v>
      </c>
      <c r="L15" s="4">
        <f t="shared" si="2"/>
        <v>787355.65600000171</v>
      </c>
      <c r="M15" s="4">
        <f t="shared" si="2"/>
        <v>783294.48000000115</v>
      </c>
      <c r="N15" s="4">
        <f t="shared" si="2"/>
        <v>780424.28400000057</v>
      </c>
      <c r="O15" s="4">
        <f t="shared" si="2"/>
        <v>777554.08800000069</v>
      </c>
      <c r="P15" s="4">
        <f t="shared" si="2"/>
        <v>774683.89199999999</v>
      </c>
      <c r="Q15" s="4">
        <f t="shared" si="2"/>
        <v>771813.69600000023</v>
      </c>
      <c r="R15" s="4">
        <f t="shared" si="2"/>
        <v>768943.50000000047</v>
      </c>
      <c r="S15" s="4">
        <f t="shared" si="2"/>
        <v>766782.81600000034</v>
      </c>
      <c r="T15" s="4">
        <f t="shared" si="2"/>
        <v>764622.13200000033</v>
      </c>
      <c r="U15" s="4">
        <f t="shared" si="2"/>
        <v>762461.44800000021</v>
      </c>
      <c r="V15" s="4">
        <f t="shared" si="2"/>
        <v>760300.7640000002</v>
      </c>
      <c r="W15" s="4">
        <f t="shared" si="2"/>
        <v>758140.08000000007</v>
      </c>
      <c r="X15" s="4">
        <f t="shared" si="2"/>
        <v>756549.78799999959</v>
      </c>
      <c r="Y15" s="4">
        <f t="shared" si="2"/>
        <v>754959.49599999958</v>
      </c>
      <c r="Z15" s="4">
        <f t="shared" si="2"/>
        <v>753369.20399999956</v>
      </c>
      <c r="AA15" s="4">
        <f t="shared" si="2"/>
        <v>751778.91199999943</v>
      </c>
      <c r="AB15" s="4">
        <f t="shared" si="2"/>
        <v>750188.61999999976</v>
      </c>
      <c r="AC15" s="4">
        <f t="shared" si="2"/>
        <v>747252.81200000027</v>
      </c>
      <c r="AD15" s="4">
        <f t="shared" si="2"/>
        <v>744317.00400000019</v>
      </c>
      <c r="AE15" s="4">
        <f t="shared" si="2"/>
        <v>741381.19600000023</v>
      </c>
      <c r="AF15" s="4">
        <f t="shared" si="2"/>
        <v>738445.38800000027</v>
      </c>
      <c r="AG15" s="4">
        <f t="shared" si="2"/>
        <v>735509.58000000031</v>
      </c>
    </row>
    <row r="16" spans="1:33" ht="28.5">
      <c r="A16" s="49" t="s">
        <v>198</v>
      </c>
      <c r="B16" s="4">
        <f>B12</f>
        <v>846195.98999999976</v>
      </c>
      <c r="C16" s="4">
        <f t="shared" ref="C16:AG16" si="3">C12</f>
        <v>848551.15999999992</v>
      </c>
      <c r="D16" s="4">
        <f t="shared" si="3"/>
        <v>839560.9999999979</v>
      </c>
      <c r="E16" s="4">
        <f t="shared" si="3"/>
        <v>830570.83999999927</v>
      </c>
      <c r="F16" s="4">
        <f t="shared" si="3"/>
        <v>821580.67999999726</v>
      </c>
      <c r="G16" s="4">
        <f t="shared" si="3"/>
        <v>812590.51999999874</v>
      </c>
      <c r="H16" s="4">
        <f t="shared" si="3"/>
        <v>803600.3600000001</v>
      </c>
      <c r="I16" s="4">
        <f t="shared" si="3"/>
        <v>799539.18400000129</v>
      </c>
      <c r="J16" s="4">
        <f t="shared" si="3"/>
        <v>795478.00800000096</v>
      </c>
      <c r="K16" s="4">
        <f t="shared" si="3"/>
        <v>791416.8320000004</v>
      </c>
      <c r="L16" s="4">
        <f t="shared" si="3"/>
        <v>787355.65600000171</v>
      </c>
      <c r="M16" s="4">
        <f t="shared" si="3"/>
        <v>783294.48000000115</v>
      </c>
      <c r="N16" s="4">
        <f t="shared" si="3"/>
        <v>780424.28400000057</v>
      </c>
      <c r="O16" s="4">
        <f t="shared" si="3"/>
        <v>777554.08800000069</v>
      </c>
      <c r="P16" s="4">
        <f t="shared" si="3"/>
        <v>774683.89199999999</v>
      </c>
      <c r="Q16" s="4">
        <f t="shared" si="3"/>
        <v>771813.69600000023</v>
      </c>
      <c r="R16" s="4">
        <f t="shared" si="3"/>
        <v>768943.50000000047</v>
      </c>
      <c r="S16" s="4">
        <f t="shared" si="3"/>
        <v>766782.81600000034</v>
      </c>
      <c r="T16" s="4">
        <f t="shared" si="3"/>
        <v>764622.13200000033</v>
      </c>
      <c r="U16" s="4">
        <f t="shared" si="3"/>
        <v>762461.44800000021</v>
      </c>
      <c r="V16" s="4">
        <f t="shared" si="3"/>
        <v>760300.7640000002</v>
      </c>
      <c r="W16" s="4">
        <f t="shared" si="3"/>
        <v>758140.08000000007</v>
      </c>
      <c r="X16" s="4">
        <f t="shared" si="3"/>
        <v>756549.78799999959</v>
      </c>
      <c r="Y16" s="4">
        <f t="shared" si="3"/>
        <v>754959.49599999958</v>
      </c>
      <c r="Z16" s="4">
        <f t="shared" si="3"/>
        <v>753369.20399999956</v>
      </c>
      <c r="AA16" s="4">
        <f t="shared" si="3"/>
        <v>751778.91199999943</v>
      </c>
      <c r="AB16" s="4">
        <f t="shared" si="3"/>
        <v>750188.61999999976</v>
      </c>
      <c r="AC16" s="4">
        <f t="shared" si="3"/>
        <v>747252.81200000027</v>
      </c>
      <c r="AD16" s="4">
        <f t="shared" si="3"/>
        <v>744317.00400000019</v>
      </c>
      <c r="AE16" s="4">
        <f t="shared" si="3"/>
        <v>741381.19600000023</v>
      </c>
      <c r="AF16" s="4">
        <f t="shared" si="3"/>
        <v>738445.38800000027</v>
      </c>
      <c r="AG16" s="4">
        <f t="shared" si="3"/>
        <v>735509.58000000031</v>
      </c>
    </row>
    <row r="17" spans="1:33" ht="28.5">
      <c r="A17" s="49" t="s">
        <v>199</v>
      </c>
      <c r="B17" s="4">
        <f>B12*1.4</f>
        <v>1184674.3859999995</v>
      </c>
      <c r="C17" s="4">
        <f t="shared" ref="C17:AG17" si="4">C12*1.4</f>
        <v>1187971.6239999998</v>
      </c>
      <c r="D17" s="4">
        <f t="shared" si="4"/>
        <v>1175385.3999999969</v>
      </c>
      <c r="E17" s="4">
        <f t="shared" si="4"/>
        <v>1162799.1759999988</v>
      </c>
      <c r="F17" s="4">
        <f t="shared" si="4"/>
        <v>1150212.9519999961</v>
      </c>
      <c r="G17" s="4">
        <f t="shared" si="4"/>
        <v>1137626.7279999983</v>
      </c>
      <c r="H17" s="4">
        <f t="shared" si="4"/>
        <v>1125040.504</v>
      </c>
      <c r="I17" s="4">
        <f t="shared" si="4"/>
        <v>1119354.8576000016</v>
      </c>
      <c r="J17" s="4">
        <f t="shared" si="4"/>
        <v>1113669.2112000012</v>
      </c>
      <c r="K17" s="4">
        <f t="shared" si="4"/>
        <v>1107983.5648000005</v>
      </c>
      <c r="L17" s="4">
        <f t="shared" si="4"/>
        <v>1102297.9184000024</v>
      </c>
      <c r="M17" s="4">
        <f t="shared" si="4"/>
        <v>1096612.2720000015</v>
      </c>
      <c r="N17" s="4">
        <f t="shared" si="4"/>
        <v>1092593.9976000008</v>
      </c>
      <c r="O17" s="4">
        <f t="shared" si="4"/>
        <v>1088575.7232000008</v>
      </c>
      <c r="P17" s="4">
        <f t="shared" si="4"/>
        <v>1084557.4487999999</v>
      </c>
      <c r="Q17" s="4">
        <f t="shared" si="4"/>
        <v>1080539.1744000004</v>
      </c>
      <c r="R17" s="4">
        <f t="shared" si="4"/>
        <v>1076520.9000000006</v>
      </c>
      <c r="S17" s="4">
        <f t="shared" si="4"/>
        <v>1073495.9424000005</v>
      </c>
      <c r="T17" s="4">
        <f t="shared" si="4"/>
        <v>1070470.9848000004</v>
      </c>
      <c r="U17" s="4">
        <f t="shared" si="4"/>
        <v>1067446.0272000001</v>
      </c>
      <c r="V17" s="4">
        <f t="shared" si="4"/>
        <v>1064421.0696000003</v>
      </c>
      <c r="W17" s="4">
        <f t="shared" si="4"/>
        <v>1061396.112</v>
      </c>
      <c r="X17" s="4">
        <f t="shared" si="4"/>
        <v>1059169.7031999994</v>
      </c>
      <c r="Y17" s="4">
        <f t="shared" si="4"/>
        <v>1056943.2943999993</v>
      </c>
      <c r="Z17" s="4">
        <f t="shared" si="4"/>
        <v>1054716.8855999992</v>
      </c>
      <c r="AA17" s="4">
        <f t="shared" si="4"/>
        <v>1052490.4767999991</v>
      </c>
      <c r="AB17" s="4">
        <f t="shared" si="4"/>
        <v>1050264.0679999995</v>
      </c>
      <c r="AC17" s="4">
        <f t="shared" si="4"/>
        <v>1046153.9368000003</v>
      </c>
      <c r="AD17" s="4">
        <f t="shared" si="4"/>
        <v>1042043.8056000002</v>
      </c>
      <c r="AE17" s="4">
        <f t="shared" si="4"/>
        <v>1037933.6744000003</v>
      </c>
      <c r="AF17" s="4">
        <f t="shared" si="4"/>
        <v>1033823.5432000003</v>
      </c>
      <c r="AG17" s="4">
        <f t="shared" si="4"/>
        <v>1029713.4120000004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7"/>
  <sheetViews>
    <sheetView workbookViewId="0">
      <selection activeCell="Z32" sqref="Z32"/>
    </sheetView>
  </sheetViews>
  <sheetFormatPr defaultColWidth="9.1328125" defaultRowHeight="14.25"/>
  <cols>
    <col min="1" max="1" width="35.59765625" style="51" customWidth="1"/>
    <col min="2" max="17" width="9.1328125" style="51" customWidth="1"/>
    <col min="18" max="16384" width="9.1328125" style="51"/>
  </cols>
  <sheetData>
    <row r="1" spans="1:33">
      <c r="A1" s="65" t="s">
        <v>286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66" t="s">
        <v>287</v>
      </c>
      <c r="B2" s="67">
        <v>0</v>
      </c>
      <c r="C2" s="67">
        <v>0</v>
      </c>
      <c r="D2" s="67">
        <v>0</v>
      </c>
      <c r="E2" s="67">
        <v>0</v>
      </c>
      <c r="F2" s="67">
        <v>0</v>
      </c>
      <c r="G2" s="67">
        <v>0</v>
      </c>
      <c r="H2" s="67">
        <v>0</v>
      </c>
      <c r="I2" s="67">
        <v>0</v>
      </c>
      <c r="J2" s="67">
        <v>0</v>
      </c>
      <c r="K2" s="67">
        <v>0</v>
      </c>
      <c r="L2" s="67">
        <v>0</v>
      </c>
      <c r="M2" s="67">
        <v>0</v>
      </c>
      <c r="N2" s="67">
        <v>0</v>
      </c>
      <c r="O2" s="67">
        <v>0</v>
      </c>
      <c r="P2" s="67">
        <v>0</v>
      </c>
      <c r="Q2" s="67">
        <v>0</v>
      </c>
      <c r="R2" s="67">
        <v>0</v>
      </c>
      <c r="S2" s="67">
        <v>0</v>
      </c>
      <c r="T2" s="67">
        <v>0</v>
      </c>
      <c r="U2" s="67">
        <v>0</v>
      </c>
      <c r="V2" s="67">
        <v>0</v>
      </c>
      <c r="W2" s="67">
        <v>0</v>
      </c>
      <c r="X2" s="67">
        <v>0</v>
      </c>
      <c r="Y2" s="67">
        <v>0</v>
      </c>
      <c r="Z2" s="67">
        <v>0</v>
      </c>
      <c r="AA2" s="67">
        <v>0</v>
      </c>
      <c r="AB2" s="67">
        <v>0</v>
      </c>
      <c r="AC2" s="67">
        <v>0</v>
      </c>
      <c r="AD2" s="67">
        <v>0</v>
      </c>
      <c r="AE2" s="67">
        <v>0</v>
      </c>
      <c r="AF2" s="67">
        <v>0</v>
      </c>
      <c r="AG2" s="67">
        <v>0</v>
      </c>
    </row>
    <row r="3" spans="1:33">
      <c r="A3" s="66" t="s">
        <v>288</v>
      </c>
      <c r="B3" s="67">
        <v>0</v>
      </c>
      <c r="C3" s="67">
        <v>0</v>
      </c>
      <c r="D3" s="67">
        <v>0</v>
      </c>
      <c r="E3" s="67">
        <v>0</v>
      </c>
      <c r="F3" s="67">
        <v>0</v>
      </c>
      <c r="G3" s="67">
        <v>0</v>
      </c>
      <c r="H3" s="67">
        <v>0</v>
      </c>
      <c r="I3" s="67">
        <v>0</v>
      </c>
      <c r="J3" s="67">
        <v>0</v>
      </c>
      <c r="K3" s="67">
        <v>0</v>
      </c>
      <c r="L3" s="67">
        <v>0</v>
      </c>
      <c r="M3" s="67">
        <v>0</v>
      </c>
      <c r="N3" s="67">
        <v>0</v>
      </c>
      <c r="O3" s="67">
        <v>0</v>
      </c>
      <c r="P3" s="67">
        <v>0</v>
      </c>
      <c r="Q3" s="67">
        <v>0</v>
      </c>
      <c r="R3" s="67">
        <v>0</v>
      </c>
      <c r="S3" s="67">
        <v>0</v>
      </c>
      <c r="T3" s="67">
        <v>0</v>
      </c>
      <c r="U3" s="67">
        <v>0</v>
      </c>
      <c r="V3" s="67">
        <v>0</v>
      </c>
      <c r="W3" s="67">
        <v>0</v>
      </c>
      <c r="X3" s="67">
        <v>0</v>
      </c>
      <c r="Y3" s="67">
        <v>0</v>
      </c>
      <c r="Z3" s="67">
        <v>0</v>
      </c>
      <c r="AA3" s="67">
        <v>0</v>
      </c>
      <c r="AB3" s="67">
        <v>0</v>
      </c>
      <c r="AC3" s="67">
        <v>0</v>
      </c>
      <c r="AD3" s="67">
        <v>0</v>
      </c>
      <c r="AE3" s="67">
        <v>0</v>
      </c>
      <c r="AF3" s="67">
        <v>0</v>
      </c>
      <c r="AG3" s="67">
        <v>0</v>
      </c>
    </row>
    <row r="4" spans="1:33">
      <c r="A4" s="66" t="s">
        <v>289</v>
      </c>
      <c r="B4" s="67">
        <v>0</v>
      </c>
      <c r="C4" s="67">
        <v>0</v>
      </c>
      <c r="D4" s="67">
        <v>0</v>
      </c>
      <c r="E4" s="67">
        <v>0</v>
      </c>
      <c r="F4" s="67">
        <v>0</v>
      </c>
      <c r="G4" s="67">
        <v>0</v>
      </c>
      <c r="H4" s="67">
        <v>0</v>
      </c>
      <c r="I4" s="67">
        <v>0</v>
      </c>
      <c r="J4" s="67">
        <v>0</v>
      </c>
      <c r="K4" s="67">
        <v>0</v>
      </c>
      <c r="L4" s="67">
        <v>0</v>
      </c>
      <c r="M4" s="67">
        <v>0</v>
      </c>
      <c r="N4" s="67">
        <v>0</v>
      </c>
      <c r="O4" s="67">
        <v>0</v>
      </c>
      <c r="P4" s="67">
        <v>0</v>
      </c>
      <c r="Q4" s="67">
        <v>0</v>
      </c>
      <c r="R4" s="67">
        <v>0</v>
      </c>
      <c r="S4" s="67">
        <v>0</v>
      </c>
      <c r="T4" s="67">
        <v>0</v>
      </c>
      <c r="U4" s="67">
        <v>0</v>
      </c>
      <c r="V4" s="67">
        <v>0</v>
      </c>
      <c r="W4" s="67">
        <v>0</v>
      </c>
      <c r="X4" s="67">
        <v>0</v>
      </c>
      <c r="Y4" s="67">
        <v>0</v>
      </c>
      <c r="Z4" s="67">
        <v>0</v>
      </c>
      <c r="AA4" s="67">
        <v>0</v>
      </c>
      <c r="AB4" s="67">
        <v>0</v>
      </c>
      <c r="AC4" s="67">
        <v>0</v>
      </c>
      <c r="AD4" s="67">
        <v>0</v>
      </c>
      <c r="AE4" s="67">
        <v>0</v>
      </c>
      <c r="AF4" s="67">
        <v>0</v>
      </c>
      <c r="AG4" s="67">
        <v>0</v>
      </c>
    </row>
    <row r="5" spans="1:33">
      <c r="A5" s="66" t="s">
        <v>290</v>
      </c>
      <c r="B5" s="67">
        <v>0</v>
      </c>
      <c r="C5" s="67">
        <v>0</v>
      </c>
      <c r="D5" s="67">
        <v>0</v>
      </c>
      <c r="E5" s="67">
        <v>0</v>
      </c>
      <c r="F5" s="67">
        <v>0</v>
      </c>
      <c r="G5" s="67">
        <v>0</v>
      </c>
      <c r="H5" s="67">
        <v>0</v>
      </c>
      <c r="I5" s="67">
        <v>0</v>
      </c>
      <c r="J5" s="67">
        <v>0</v>
      </c>
      <c r="K5" s="67">
        <v>0</v>
      </c>
      <c r="L5" s="67">
        <v>0</v>
      </c>
      <c r="M5" s="67">
        <v>0</v>
      </c>
      <c r="N5" s="67">
        <v>0</v>
      </c>
      <c r="O5" s="67">
        <v>0</v>
      </c>
      <c r="P5" s="67">
        <v>0</v>
      </c>
      <c r="Q5" s="67">
        <v>0</v>
      </c>
      <c r="R5" s="67">
        <v>0</v>
      </c>
      <c r="S5" s="67">
        <v>0</v>
      </c>
      <c r="T5" s="67">
        <v>0</v>
      </c>
      <c r="U5" s="67">
        <v>0</v>
      </c>
      <c r="V5" s="67">
        <v>0</v>
      </c>
      <c r="W5" s="67">
        <v>0</v>
      </c>
      <c r="X5" s="67">
        <v>0</v>
      </c>
      <c r="Y5" s="67">
        <v>0</v>
      </c>
      <c r="Z5" s="67">
        <v>0</v>
      </c>
      <c r="AA5" s="67">
        <v>0</v>
      </c>
      <c r="AB5" s="67">
        <v>0</v>
      </c>
      <c r="AC5" s="67">
        <v>0</v>
      </c>
      <c r="AD5" s="67">
        <v>0</v>
      </c>
      <c r="AE5" s="67">
        <v>0</v>
      </c>
      <c r="AF5" s="67">
        <v>0</v>
      </c>
      <c r="AG5" s="67">
        <v>0</v>
      </c>
    </row>
    <row r="6" spans="1:33">
      <c r="A6" s="68" t="s">
        <v>0</v>
      </c>
      <c r="B6" s="4">
        <f>TREND('Start Year Soft Cost Data'!$A$19:$B$19,'Start Year Soft Cost Data'!$A$18:$B$18,'CCaMC-BSCpUC'!B1)*'CCaMC-BCCpUC'!$B$6</f>
        <v>338833.94160000066</v>
      </c>
      <c r="C6" s="4">
        <f>TREND('Start Year Soft Cost Data'!$A$19:$B$19,'Start Year Soft Cost Data'!$A$18:$B$18,'CCaMC-BSCpUC'!C1)*'CCaMC-BCCpUC'!$B$6</f>
        <v>336480.92811666691</v>
      </c>
      <c r="D6" s="4">
        <f>TREND('Start Year Soft Cost Data'!$A$19:$B$19,'Start Year Soft Cost Data'!$A$18:$B$18,'CCaMC-BSCpUC'!D1)*'CCaMC-BCCpUC'!$B$6</f>
        <v>334127.91463333386</v>
      </c>
      <c r="E6" s="4">
        <f>TREND('Start Year Soft Cost Data'!$A$19:$B$19,'Start Year Soft Cost Data'!$A$18:$B$18,'CCaMC-BSCpUC'!E1)*'CCaMC-BCCpUC'!$B$6</f>
        <v>331774.90115000075</v>
      </c>
      <c r="F6" s="4">
        <f>TREND('Start Year Soft Cost Data'!$A$19:$B$19,'Start Year Soft Cost Data'!$A$18:$B$18,'CCaMC-BSCpUC'!F1)*'CCaMC-BCCpUC'!$B$6</f>
        <v>329421.88766666705</v>
      </c>
      <c r="G6" s="4">
        <f>TREND('Start Year Soft Cost Data'!$A$19:$B$19,'Start Year Soft Cost Data'!$A$18:$B$18,'CCaMC-BSCpUC'!G1)*'CCaMC-BCCpUC'!$B$6</f>
        <v>327068.874183334</v>
      </c>
      <c r="H6" s="4">
        <f>TREND('Start Year Soft Cost Data'!$A$19:$B$19,'Start Year Soft Cost Data'!$A$18:$B$18,'CCaMC-BSCpUC'!H1)*'CCaMC-BCCpUC'!$B$6</f>
        <v>324715.86070000025</v>
      </c>
      <c r="I6" s="4">
        <f>TREND('Start Year Soft Cost Data'!$B$19:$C$19,'Start Year Soft Cost Data'!$B$18:$C$18,'CCaMC-BSCpUC'!I1)*'CCaMC-BCCpUC'!$B$6</f>
        <v>313421.3959799977</v>
      </c>
      <c r="J6" s="4">
        <f>TREND('Start Year Soft Cost Data'!$B$19:$C$19,'Start Year Soft Cost Data'!$B$18:$C$18,'CCaMC-BSCpUC'!J1)*'CCaMC-BCCpUC'!$B$6</f>
        <v>302126.93125999894</v>
      </c>
      <c r="K6" s="4">
        <f>TREND('Start Year Soft Cost Data'!$B$19:$C$19,'Start Year Soft Cost Data'!$B$18:$C$18,'CCaMC-BSCpUC'!K1)*'CCaMC-BCCpUC'!$B$6</f>
        <v>290832.46654000017</v>
      </c>
      <c r="L6" s="4">
        <f>TREND('Start Year Soft Cost Data'!$B$19:$C$19,'Start Year Soft Cost Data'!$B$18:$C$18,'CCaMC-BSCpUC'!L1)*'CCaMC-BCCpUC'!$B$6</f>
        <v>279538.00182000134</v>
      </c>
      <c r="M6" s="4">
        <f>TREND('Start Year Soft Cost Data'!$B$19:$C$19,'Start Year Soft Cost Data'!$B$18:$C$18,'CCaMC-BSCpUC'!M1)*'CCaMC-BCCpUC'!$B$6</f>
        <v>268243.53709999757</v>
      </c>
      <c r="N6" s="4">
        <f>TREND('Start Year Soft Cost Data'!$C$19:$D$19,'Start Year Soft Cost Data'!$C$18:$D$18,'CCaMC-BSCpUC'!N1)*'CCaMC-BCCpUC'!$B$6</f>
        <v>262596.30474000069</v>
      </c>
      <c r="O6" s="4">
        <f>TREND('Start Year Soft Cost Data'!$C$19:$D$19,'Start Year Soft Cost Data'!$C$18:$D$18,'CCaMC-BSCpUC'!O1)*'CCaMC-BCCpUC'!$B$6</f>
        <v>256949.07238000128</v>
      </c>
      <c r="P6" s="4">
        <f>TREND('Start Year Soft Cost Data'!$C$19:$D$19,'Start Year Soft Cost Data'!$C$18:$D$18,'CCaMC-BSCpUC'!P1)*'CCaMC-BCCpUC'!$B$6</f>
        <v>251301.8400200019</v>
      </c>
      <c r="Q6" s="4">
        <f>TREND('Start Year Soft Cost Data'!$C$19:$D$19,'Start Year Soft Cost Data'!$C$18:$D$18,'CCaMC-BSCpUC'!Q1)*'CCaMC-BCCpUC'!$B$6</f>
        <v>245654.60765999998</v>
      </c>
      <c r="R6" s="4">
        <f>TREND('Start Year Soft Cost Data'!$C$19:$D$19,'Start Year Soft Cost Data'!$C$18:$D$18,'CCaMC-BSCpUC'!R1)*'CCaMC-BCCpUC'!$B$6</f>
        <v>240007.3753000006</v>
      </c>
      <c r="S6" s="4">
        <f>TREND('Start Year Soft Cost Data'!$C$19:$D$19,'Start Year Soft Cost Data'!$C$18:$D$18,'CCaMC-BSCpUC'!S1)*'CCaMC-BCCpUC'!$B$6</f>
        <v>234360.14294000118</v>
      </c>
      <c r="T6" s="4">
        <f>TREND('Start Year Soft Cost Data'!$C$19:$D$19,'Start Year Soft Cost Data'!$C$18:$D$18,'CCaMC-BSCpUC'!T1)*'CCaMC-BCCpUC'!$B$6</f>
        <v>228712.9105800018</v>
      </c>
      <c r="U6" s="4">
        <f>TREND('Start Year Soft Cost Data'!$C$19:$D$19,'Start Year Soft Cost Data'!$C$18:$D$18,'CCaMC-BSCpUC'!U1)*'CCaMC-BCCpUC'!$B$6</f>
        <v>223065.67821999989</v>
      </c>
      <c r="V6" s="4">
        <f>TREND('Start Year Soft Cost Data'!$C$19:$D$19,'Start Year Soft Cost Data'!$C$18:$D$18,'CCaMC-BSCpUC'!V1)*'CCaMC-BCCpUC'!$B$6</f>
        <v>217418.4458600005</v>
      </c>
      <c r="W6" s="4">
        <f>TREND('Start Year Soft Cost Data'!$C$19:$D$19,'Start Year Soft Cost Data'!$C$18:$D$18,'CCaMC-BSCpUC'!W1)*'CCaMC-BCCpUC'!$B$6</f>
        <v>211771.21350000112</v>
      </c>
      <c r="X6" s="4">
        <f>TREND('Start Year Soft Cost Data'!$C$19:$D$19,'Start Year Soft Cost Data'!$C$18:$D$18,'CCaMC-BSCpUC'!X1)*'CCaMC-BCCpUC'!$B$6</f>
        <v>206123.98114000171</v>
      </c>
      <c r="Y6" s="4">
        <f>TREND('Start Year Soft Cost Data'!$C$19:$D$19,'Start Year Soft Cost Data'!$C$18:$D$18,'CCaMC-BSCpUC'!Y1)*'CCaMC-BCCpUC'!$B$6</f>
        <v>200476.74877999982</v>
      </c>
      <c r="Z6" s="4">
        <f>TREND('Start Year Soft Cost Data'!$C$19:$D$19,'Start Year Soft Cost Data'!$C$18:$D$18,'CCaMC-BSCpUC'!Z1)*'CCaMC-BCCpUC'!$B$6</f>
        <v>194829.51642000041</v>
      </c>
      <c r="AA6" s="4">
        <f>TREND('Start Year Soft Cost Data'!$C$19:$D$19,'Start Year Soft Cost Data'!$C$18:$D$18,'CCaMC-BSCpUC'!AA1)*'CCaMC-BCCpUC'!$B$6</f>
        <v>189182.28406000102</v>
      </c>
      <c r="AB6" s="4">
        <f>TREND('Start Year Soft Cost Data'!$C$19:$D$19,'Start Year Soft Cost Data'!$C$18:$D$18,'CCaMC-BSCpUC'!AB1)*'CCaMC-BCCpUC'!$B$6</f>
        <v>183535.05170000164</v>
      </c>
      <c r="AC6" s="4">
        <f>TREND('Start Year Soft Cost Data'!$C$19:$D$19,'Start Year Soft Cost Data'!$C$18:$D$18,'CCaMC-BSCpUC'!AC1)*'CCaMC-BCCpUC'!$B$6</f>
        <v>177887.81933999973</v>
      </c>
      <c r="AD6" s="4">
        <f>TREND('Start Year Soft Cost Data'!$C$19:$D$19,'Start Year Soft Cost Data'!$C$18:$D$18,'CCaMC-BSCpUC'!AD1)*'CCaMC-BCCpUC'!$B$6</f>
        <v>172240.58698000034</v>
      </c>
      <c r="AE6" s="4">
        <f>TREND('Start Year Soft Cost Data'!$C$19:$D$19,'Start Year Soft Cost Data'!$C$18:$D$18,'CCaMC-BSCpUC'!AE1)*'CCaMC-BCCpUC'!$B$6</f>
        <v>166593.35462000093</v>
      </c>
      <c r="AF6" s="4">
        <f>TREND('Start Year Soft Cost Data'!$C$19:$D$19,'Start Year Soft Cost Data'!$C$18:$D$18,'CCaMC-BSCpUC'!AF1)*'CCaMC-BCCpUC'!$B$6</f>
        <v>160946.12226000155</v>
      </c>
      <c r="AG6" s="4">
        <f>TREND('Start Year Soft Cost Data'!$C$19:$D$19,'Start Year Soft Cost Data'!$C$18:$D$18,'CCaMC-BSCpUC'!AG1)*'CCaMC-BCCpUC'!$B$6</f>
        <v>155298.88990000216</v>
      </c>
    </row>
    <row r="7" spans="1:33">
      <c r="A7" s="68" t="s">
        <v>291</v>
      </c>
      <c r="B7" s="4">
        <f>TREND('Start Year Soft Cost Data'!$A$81:$B$81,'Start Year Soft Cost Data'!$A$80:$B$80,'CCaMC-BSCpUC'!B1)*'CCaMC-BCCpUC'!$B$7</f>
        <v>438584.72153999103</v>
      </c>
      <c r="C7" s="4">
        <f>TREND('Start Year Soft Cost Data'!$A$81:$B$81,'Start Year Soft Cost Data'!$A$80:$B$80,'CCaMC-BSCpUC'!C1)*'CCaMC-BCCpUC'!$B$7</f>
        <v>434407.72419199161</v>
      </c>
      <c r="D7" s="4">
        <f>TREND('Start Year Soft Cost Data'!$A$81:$B$81,'Start Year Soft Cost Data'!$A$80:$B$80,'CCaMC-BSCpUC'!D1)*'CCaMC-BCCpUC'!$B$7</f>
        <v>430230.72684399213</v>
      </c>
      <c r="E7" s="4">
        <f>TREND('Start Year Soft Cost Data'!$A$81:$B$81,'Start Year Soft Cost Data'!$A$80:$B$80,'CCaMC-BSCpUC'!E1)*'CCaMC-BCCpUC'!$B$7</f>
        <v>426053.72949599155</v>
      </c>
      <c r="F7" s="4">
        <f>TREND('Start Year Soft Cost Data'!$B$81:$C$81,'Start Year Soft Cost Data'!$B$80:$C$80,'CCaMC-BSCpUC'!F1)*'CCaMC-BCCpUC'!$B$7</f>
        <v>409345.74010398926</v>
      </c>
      <c r="G7" s="4">
        <f>TREND('Start Year Soft Cost Data'!$B$81:$C$81,'Start Year Soft Cost Data'!$B$80:$C$80,'CCaMC-BSCpUC'!G1)*'CCaMC-BCCpUC'!$B$7</f>
        <v>392637.75071199145</v>
      </c>
      <c r="H7" s="4">
        <f>TREND('Start Year Soft Cost Data'!$B$81:$C$81,'Start Year Soft Cost Data'!$B$80:$C$80,'CCaMC-BSCpUC'!H1)*'CCaMC-BCCpUC'!$B$7</f>
        <v>375929.76131999359</v>
      </c>
      <c r="I7" s="4">
        <f>TREND('Start Year Soft Cost Data'!$C$81:$D$81,'Start Year Soft Cost Data'!$C$80:$D$80,'CCaMC-BSCpUC'!I1)*'CCaMC-BCCpUC'!$B$7</f>
        <v>350867.77723199461</v>
      </c>
      <c r="J7" s="4">
        <f>TREND('Start Year Soft Cost Data'!$C$81:$D$81,'Start Year Soft Cost Data'!$C$80:$D$80,'CCaMC-BSCpUC'!J1)*'CCaMC-BCCpUC'!$B$7</f>
        <v>325805.79314400011</v>
      </c>
      <c r="K7" s="4">
        <f>TREND('Start Year Soft Cost Data'!$C$81:$D$81,'Start Year Soft Cost Data'!$C$80:$D$80,'CCaMC-BSCpUC'!K1)*'CCaMC-BCCpUC'!$B$7</f>
        <v>300743.80905599665</v>
      </c>
      <c r="L7" s="4">
        <f>TREND('Start Year Soft Cost Data'!$C$81:$D$81,'Start Year Soft Cost Data'!$C$80:$D$80,'CCaMC-BSCpUC'!L1)*'CCaMC-BCCpUC'!$B$7</f>
        <v>275681.82496800215</v>
      </c>
      <c r="M7" s="4">
        <f>TREND('Start Year Soft Cost Data'!$C$81:$D$81,'Start Year Soft Cost Data'!$C$80:$D$80,'CCaMC-BSCpUC'!M1)*'CCaMC-BCCpUC'!$B$7</f>
        <v>250619.84087999869</v>
      </c>
      <c r="N7" s="4">
        <f>TREND('Start Year Soft Cost Data'!$D$81:$E$81,'Start Year Soft Cost Data'!$D$80:$E$80,'CCaMC-BSCpUC'!N1)*'CCaMC-BCCpUC'!$B$7</f>
        <v>251559.66528329509</v>
      </c>
      <c r="O7" s="4">
        <f>TREND('Start Year Soft Cost Data'!$D$81:$E$81,'Start Year Soft Cost Data'!$D$80:$E$80,'CCaMC-BSCpUC'!O1)*'CCaMC-BCCpUC'!$B$7</f>
        <v>252499.48968659513</v>
      </c>
      <c r="P7" s="4">
        <f>TREND('Start Year Soft Cost Data'!$D$81:$E$81,'Start Year Soft Cost Data'!$D$80:$E$80,'CCaMC-BSCpUC'!P1)*'CCaMC-BCCpUC'!$B$7</f>
        <v>253439.31408989514</v>
      </c>
      <c r="Q7" s="4">
        <f>TREND('Start Year Soft Cost Data'!$D$81:$E$81,'Start Year Soft Cost Data'!$D$80:$E$80,'CCaMC-BSCpUC'!Q1)*'CCaMC-BCCpUC'!$B$7</f>
        <v>254379.13849319515</v>
      </c>
      <c r="R7" s="4">
        <f>TREND('Start Year Soft Cost Data'!$D$81:$E$81,'Start Year Soft Cost Data'!$D$80:$E$80,'CCaMC-BSCpUC'!R1)*'CCaMC-BCCpUC'!$B$7</f>
        <v>255318.96289649518</v>
      </c>
      <c r="S7" s="4">
        <f>TREND('Start Year Soft Cost Data'!$D$81:$E$81,'Start Year Soft Cost Data'!$D$80:$E$80,'CCaMC-BSCpUC'!S1)*'CCaMC-BCCpUC'!$B$7</f>
        <v>256258.78729979519</v>
      </c>
      <c r="T7" s="4">
        <f>TREND('Start Year Soft Cost Data'!$D$81:$E$81,'Start Year Soft Cost Data'!$D$80:$E$80,'CCaMC-BSCpUC'!T1)*'CCaMC-BCCpUC'!$B$7</f>
        <v>257198.61170309494</v>
      </c>
      <c r="U7" s="4">
        <f>TREND('Start Year Soft Cost Data'!$D$81:$E$81,'Start Year Soft Cost Data'!$D$80:$E$80,'CCaMC-BSCpUC'!U1)*'CCaMC-BCCpUC'!$B$7</f>
        <v>258138.43610639495</v>
      </c>
      <c r="V7" s="4">
        <f>TREND('Start Year Soft Cost Data'!$D$81:$E$81,'Start Year Soft Cost Data'!$D$80:$E$80,'CCaMC-BSCpUC'!V1)*'CCaMC-BCCpUC'!$B$7</f>
        <v>259078.26050969496</v>
      </c>
      <c r="W7" s="4">
        <f>TREND('Start Year Soft Cost Data'!$D$81:$E$81,'Start Year Soft Cost Data'!$D$80:$E$80,'CCaMC-BSCpUC'!W1)*'CCaMC-BCCpUC'!$B$7</f>
        <v>260018.08491299499</v>
      </c>
      <c r="X7" s="4">
        <f>TREND('Start Year Soft Cost Data'!$D$81:$E$81,'Start Year Soft Cost Data'!$D$80:$E$80,'CCaMC-BSCpUC'!X1)*'CCaMC-BCCpUC'!$B$7</f>
        <v>260957.909316295</v>
      </c>
      <c r="Y7" s="4">
        <f>TREND('Start Year Soft Cost Data'!$D$81:$E$81,'Start Year Soft Cost Data'!$D$80:$E$80,'CCaMC-BSCpUC'!Y1)*'CCaMC-BCCpUC'!$B$7</f>
        <v>261897.73371959501</v>
      </c>
      <c r="Z7" s="4">
        <f>TREND('Start Year Soft Cost Data'!$D$81:$E$81,'Start Year Soft Cost Data'!$D$80:$E$80,'CCaMC-BSCpUC'!Z1)*'CCaMC-BCCpUC'!$B$7</f>
        <v>262837.55812289502</v>
      </c>
      <c r="AA7" s="4">
        <f>TREND('Start Year Soft Cost Data'!$D$81:$E$81,'Start Year Soft Cost Data'!$D$80:$E$80,'CCaMC-BSCpUC'!AA1)*'CCaMC-BCCpUC'!$B$7</f>
        <v>263777.38252619503</v>
      </c>
      <c r="AB7" s="4">
        <f>TREND('Start Year Soft Cost Data'!$D$81:$E$81,'Start Year Soft Cost Data'!$D$80:$E$80,'CCaMC-BSCpUC'!AB1)*'CCaMC-BCCpUC'!$B$7</f>
        <v>264717.2069294948</v>
      </c>
      <c r="AC7" s="4">
        <f>TREND('Start Year Soft Cost Data'!$D$81:$E$81,'Start Year Soft Cost Data'!$D$80:$E$80,'CCaMC-BSCpUC'!AC1)*'CCaMC-BCCpUC'!$B$7</f>
        <v>265657.03133279481</v>
      </c>
      <c r="AD7" s="4">
        <f>TREND('Start Year Soft Cost Data'!$D$81:$E$81,'Start Year Soft Cost Data'!$D$80:$E$80,'CCaMC-BSCpUC'!AD1)*'CCaMC-BCCpUC'!$B$7</f>
        <v>266596.85573609482</v>
      </c>
      <c r="AE7" s="4">
        <f>TREND('Start Year Soft Cost Data'!$D$81:$E$81,'Start Year Soft Cost Data'!$D$80:$E$80,'CCaMC-BSCpUC'!AE1)*'CCaMC-BCCpUC'!$B$7</f>
        <v>267536.68013939483</v>
      </c>
      <c r="AF7" s="4">
        <f>TREND('Start Year Soft Cost Data'!$D$81:$E$81,'Start Year Soft Cost Data'!$D$80:$E$80,'CCaMC-BSCpUC'!AF1)*'CCaMC-BCCpUC'!$B$7</f>
        <v>268476.50454269483</v>
      </c>
      <c r="AG7" s="4">
        <f>TREND('Start Year Soft Cost Data'!$D$81:$E$81,'Start Year Soft Cost Data'!$D$80:$E$80,'CCaMC-BSCpUC'!AG1)*'CCaMC-BCCpUC'!$B$7</f>
        <v>269416.3289459949</v>
      </c>
    </row>
    <row r="8" spans="1:33">
      <c r="A8" s="66" t="s">
        <v>292</v>
      </c>
      <c r="B8" s="67">
        <v>0</v>
      </c>
      <c r="C8" s="67">
        <v>0</v>
      </c>
      <c r="D8" s="67">
        <v>0</v>
      </c>
      <c r="E8" s="67">
        <v>0</v>
      </c>
      <c r="F8" s="67">
        <v>0</v>
      </c>
      <c r="G8" s="67">
        <v>0</v>
      </c>
      <c r="H8" s="67">
        <v>0</v>
      </c>
      <c r="I8" s="67">
        <v>0</v>
      </c>
      <c r="J8" s="67">
        <v>0</v>
      </c>
      <c r="K8" s="67">
        <v>0</v>
      </c>
      <c r="L8" s="67">
        <v>0</v>
      </c>
      <c r="M8" s="67">
        <v>0</v>
      </c>
      <c r="N8" s="67">
        <v>0</v>
      </c>
      <c r="O8" s="67">
        <v>0</v>
      </c>
      <c r="P8" s="67">
        <v>0</v>
      </c>
      <c r="Q8" s="67">
        <v>0</v>
      </c>
      <c r="R8" s="67">
        <v>0</v>
      </c>
      <c r="S8" s="67">
        <v>0</v>
      </c>
      <c r="T8" s="67">
        <v>0</v>
      </c>
      <c r="U8" s="67">
        <v>0</v>
      </c>
      <c r="V8" s="67">
        <v>0</v>
      </c>
      <c r="W8" s="67">
        <v>0</v>
      </c>
      <c r="X8" s="67">
        <v>0</v>
      </c>
      <c r="Y8" s="67">
        <v>0</v>
      </c>
      <c r="Z8" s="67">
        <v>0</v>
      </c>
      <c r="AA8" s="67">
        <v>0</v>
      </c>
      <c r="AB8" s="67">
        <v>0</v>
      </c>
      <c r="AC8" s="67">
        <v>0</v>
      </c>
      <c r="AD8" s="67">
        <v>0</v>
      </c>
      <c r="AE8" s="67">
        <v>0</v>
      </c>
      <c r="AF8" s="67">
        <v>0</v>
      </c>
      <c r="AG8" s="67">
        <v>0</v>
      </c>
    </row>
    <row r="9" spans="1:33">
      <c r="A9" s="66" t="s">
        <v>293</v>
      </c>
      <c r="B9" s="67">
        <v>0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>
        <v>0</v>
      </c>
      <c r="K9" s="67">
        <v>0</v>
      </c>
      <c r="L9" s="67">
        <v>0</v>
      </c>
      <c r="M9" s="67">
        <v>0</v>
      </c>
      <c r="N9" s="67">
        <v>0</v>
      </c>
      <c r="O9" s="67">
        <v>0</v>
      </c>
      <c r="P9" s="67">
        <v>0</v>
      </c>
      <c r="Q9" s="67">
        <v>0</v>
      </c>
      <c r="R9" s="67">
        <v>0</v>
      </c>
      <c r="S9" s="67">
        <v>0</v>
      </c>
      <c r="T9" s="67">
        <v>0</v>
      </c>
      <c r="U9" s="67">
        <v>0</v>
      </c>
      <c r="V9" s="67">
        <v>0</v>
      </c>
      <c r="W9" s="67">
        <v>0</v>
      </c>
      <c r="X9" s="67">
        <v>0</v>
      </c>
      <c r="Y9" s="67">
        <v>0</v>
      </c>
      <c r="Z9" s="67">
        <v>0</v>
      </c>
      <c r="AA9" s="67">
        <v>0</v>
      </c>
      <c r="AB9" s="67">
        <v>0</v>
      </c>
      <c r="AC9" s="67">
        <v>0</v>
      </c>
      <c r="AD9" s="67">
        <v>0</v>
      </c>
      <c r="AE9" s="67">
        <v>0</v>
      </c>
      <c r="AF9" s="67">
        <v>0</v>
      </c>
      <c r="AG9" s="67">
        <v>0</v>
      </c>
    </row>
    <row r="10" spans="1:33">
      <c r="A10" s="66" t="s">
        <v>294</v>
      </c>
      <c r="B10" s="67">
        <v>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7">
        <v>0</v>
      </c>
      <c r="I10" s="67">
        <v>0</v>
      </c>
      <c r="J10" s="67">
        <v>0</v>
      </c>
      <c r="K10" s="67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67">
        <v>0</v>
      </c>
      <c r="S10" s="67">
        <v>0</v>
      </c>
      <c r="T10" s="67">
        <v>0</v>
      </c>
      <c r="U10" s="67">
        <v>0</v>
      </c>
      <c r="V10" s="67">
        <v>0</v>
      </c>
      <c r="W10" s="67">
        <v>0</v>
      </c>
      <c r="X10" s="67">
        <v>0</v>
      </c>
      <c r="Y10" s="67">
        <v>0</v>
      </c>
      <c r="Z10" s="67">
        <v>0</v>
      </c>
      <c r="AA10" s="67">
        <v>0</v>
      </c>
      <c r="AB10" s="67">
        <v>0</v>
      </c>
      <c r="AC10" s="67">
        <v>0</v>
      </c>
      <c r="AD10" s="67">
        <v>0</v>
      </c>
      <c r="AE10" s="67">
        <v>0</v>
      </c>
      <c r="AF10" s="67">
        <v>0</v>
      </c>
      <c r="AG10" s="67">
        <v>0</v>
      </c>
    </row>
    <row r="11" spans="1:33">
      <c r="A11" s="66" t="s">
        <v>295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v>0</v>
      </c>
      <c r="K11" s="67">
        <v>0</v>
      </c>
      <c r="L11" s="67">
        <v>0</v>
      </c>
      <c r="M11" s="67">
        <v>0</v>
      </c>
      <c r="N11" s="67">
        <v>0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7">
        <v>0</v>
      </c>
      <c r="U11" s="67">
        <v>0</v>
      </c>
      <c r="V11" s="67">
        <v>0</v>
      </c>
      <c r="W11" s="67">
        <v>0</v>
      </c>
      <c r="X11" s="67">
        <v>0</v>
      </c>
      <c r="Y11" s="67">
        <v>0</v>
      </c>
      <c r="Z11" s="67">
        <v>0</v>
      </c>
      <c r="AA11" s="67">
        <v>0</v>
      </c>
      <c r="AB11" s="67">
        <v>0</v>
      </c>
      <c r="AC11" s="67">
        <v>0</v>
      </c>
      <c r="AD11" s="67">
        <v>0</v>
      </c>
      <c r="AE11" s="67">
        <v>0</v>
      </c>
      <c r="AF11" s="67">
        <v>0</v>
      </c>
      <c r="AG11" s="67">
        <v>0</v>
      </c>
    </row>
    <row r="12" spans="1:33">
      <c r="A12" s="66" t="s">
        <v>296</v>
      </c>
      <c r="B12" s="67">
        <v>0</v>
      </c>
      <c r="C12" s="67">
        <v>0</v>
      </c>
      <c r="D12" s="67">
        <v>0</v>
      </c>
      <c r="E12" s="67">
        <v>0</v>
      </c>
      <c r="F12" s="67">
        <v>0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7">
        <v>0</v>
      </c>
      <c r="S12" s="67">
        <v>0</v>
      </c>
      <c r="T12" s="67">
        <v>0</v>
      </c>
      <c r="U12" s="67">
        <v>0</v>
      </c>
      <c r="V12" s="67">
        <v>0</v>
      </c>
      <c r="W12" s="67">
        <v>0</v>
      </c>
      <c r="X12" s="67">
        <v>0</v>
      </c>
      <c r="Y12" s="67">
        <v>0</v>
      </c>
      <c r="Z12" s="67">
        <v>0</v>
      </c>
      <c r="AA12" s="67">
        <v>0</v>
      </c>
      <c r="AB12" s="67">
        <v>0</v>
      </c>
      <c r="AC12" s="67">
        <v>0</v>
      </c>
      <c r="AD12" s="67">
        <v>0</v>
      </c>
      <c r="AE12" s="67">
        <v>0</v>
      </c>
      <c r="AF12" s="67">
        <v>0</v>
      </c>
      <c r="AG12" s="67">
        <v>0</v>
      </c>
    </row>
    <row r="13" spans="1:33">
      <c r="A13" s="66" t="s">
        <v>297</v>
      </c>
      <c r="B13" s="67">
        <v>0</v>
      </c>
      <c r="C13" s="67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  <c r="N13" s="67">
        <v>0</v>
      </c>
      <c r="O13" s="67">
        <v>0</v>
      </c>
      <c r="P13" s="67">
        <v>0</v>
      </c>
      <c r="Q13" s="67">
        <v>0</v>
      </c>
      <c r="R13" s="67">
        <v>0</v>
      </c>
      <c r="S13" s="67">
        <v>0</v>
      </c>
      <c r="T13" s="67">
        <v>0</v>
      </c>
      <c r="U13" s="67">
        <v>0</v>
      </c>
      <c r="V13" s="67">
        <v>0</v>
      </c>
      <c r="W13" s="67">
        <v>0</v>
      </c>
      <c r="X13" s="67">
        <v>0</v>
      </c>
      <c r="Y13" s="67">
        <v>0</v>
      </c>
      <c r="Z13" s="67">
        <v>0</v>
      </c>
      <c r="AA13" s="67">
        <v>0</v>
      </c>
      <c r="AB13" s="67">
        <v>0</v>
      </c>
      <c r="AC13" s="67">
        <v>0</v>
      </c>
      <c r="AD13" s="67">
        <v>0</v>
      </c>
      <c r="AE13" s="67">
        <v>0</v>
      </c>
      <c r="AF13" s="67">
        <v>0</v>
      </c>
      <c r="AG13" s="67">
        <v>0</v>
      </c>
    </row>
    <row r="14" spans="1:33">
      <c r="A14" s="68" t="s">
        <v>48</v>
      </c>
      <c r="B14" s="4">
        <f>TREND('Start Year Soft Cost Data'!$A$67:$B$67,'Start Year Soft Cost Data'!$A$66:$B$66,'CCaMC-BSCpUC'!B1)*'CCaMC-BCCpUC'!$B$14</f>
        <v>639433.12023499794</v>
      </c>
      <c r="C14" s="4">
        <f>TREND('Start Year Soft Cost Data'!$A$67:$B$67,'Start Year Soft Cost Data'!$A$66:$B$66,'CCaMC-BSCpUC'!C1)*'CCaMC-BCCpUC'!$B$14</f>
        <v>565025.57740416308</v>
      </c>
      <c r="D14" s="4">
        <f>TREND('Start Year Soft Cost Data'!$A$67:$B$67,'Start Year Soft Cost Data'!$A$66:$B$66,'CCaMC-BSCpUC'!D1)*'CCaMC-BCCpUC'!$B$14</f>
        <v>490618.0345733281</v>
      </c>
      <c r="E14" s="4">
        <f>TREND('Start Year Soft Cost Data'!$A$67:$B$67,'Start Year Soft Cost Data'!$A$66:$B$66,'CCaMC-BSCpUC'!E1)*'CCaMC-BCCpUC'!$B$14</f>
        <v>416210.49174249318</v>
      </c>
      <c r="F14" s="4">
        <f>TREND('Start Year Soft Cost Data'!$A$67:$B$67,'Start Year Soft Cost Data'!$A$66:$B$66,'CCaMC-BSCpUC'!F1)*'CCaMC-BCCpUC'!$B$14</f>
        <v>341802.94891167659</v>
      </c>
      <c r="G14" s="4">
        <f>TREND('Start Year Soft Cost Data'!$A$67:$B$67,'Start Year Soft Cost Data'!$A$66:$B$66,'CCaMC-BSCpUC'!G1)*'CCaMC-BCCpUC'!$B$14</f>
        <v>267395.40608084167</v>
      </c>
      <c r="H14" s="4">
        <f>TREND('Start Year Soft Cost Data'!$A$67:$B$67,'Start Year Soft Cost Data'!$A$66:$B$66,'CCaMC-BSCpUC'!H1)*'CCaMC-BCCpUC'!$B$14</f>
        <v>192987.86325000675</v>
      </c>
      <c r="I14" s="4">
        <f>TREND('Start Year Soft Cost Data'!$B$67:$C$67,'Start Year Soft Cost Data'!$B$66:$C$66,'CCaMC-BSCpUC'!I1)*'CCaMC-BCCpUC'!$B$14</f>
        <v>177548.83419000162</v>
      </c>
      <c r="J14" s="4">
        <f>TREND('Start Year Soft Cost Data'!$B$67:$C$67,'Start Year Soft Cost Data'!$B$66:$C$66,'CCaMC-BSCpUC'!J1)*'CCaMC-BCCpUC'!$B$14</f>
        <v>162109.8051300011</v>
      </c>
      <c r="K14" s="4">
        <f>TREND('Start Year Soft Cost Data'!$B$67:$C$67,'Start Year Soft Cost Data'!$B$66:$C$66,'CCaMC-BSCpUC'!K1)*'CCaMC-BCCpUC'!$B$14</f>
        <v>146670.77607000055</v>
      </c>
      <c r="L14" s="4">
        <f>TREND('Start Year Soft Cost Data'!$B$67:$C$67,'Start Year Soft Cost Data'!$B$66:$C$66,'CCaMC-BSCpUC'!L1)*'CCaMC-BCCpUC'!$B$14</f>
        <v>131231.74701000459</v>
      </c>
      <c r="M14" s="4">
        <f>TREND('Start Year Soft Cost Data'!$B$67:$C$67,'Start Year Soft Cost Data'!$B$66:$C$66,'CCaMC-BSCpUC'!M1)*'CCaMC-BCCpUC'!$B$14</f>
        <v>115792.71795000404</v>
      </c>
      <c r="N14" s="4">
        <f>TREND('Start Year Soft Cost Data'!$C$67:$D$67,'Start Year Soft Cost Data'!$C$66:$D$66,'CCaMC-BSCpUC'!N1)*'CCaMC-BCCpUC'!$B$14</f>
        <v>102926.8603999975</v>
      </c>
      <c r="O14" s="4">
        <f>TREND('Start Year Soft Cost Data'!$C$67:$D$67,'Start Year Soft Cost Data'!$C$66:$D$66,'CCaMC-BSCpUC'!O1)*'CCaMC-BCCpUC'!$B$14</f>
        <v>90061.002850000092</v>
      </c>
      <c r="P14" s="4">
        <f>TREND('Start Year Soft Cost Data'!$C$67:$D$67,'Start Year Soft Cost Data'!$C$66:$D$66,'CCaMC-BSCpUC'!P1)*'CCaMC-BCCpUC'!$B$14</f>
        <v>77195.145299998127</v>
      </c>
      <c r="Q14" s="4">
        <f>TREND('Start Year Soft Cost Data'!$C$67:$D$67,'Start Year Soft Cost Data'!$C$66:$D$66,'CCaMC-BSCpUC'!Q1)*'CCaMC-BCCpUC'!$B$14</f>
        <v>64329.287750000723</v>
      </c>
      <c r="R14" s="4">
        <f>TREND('Start Year Soft Cost Data'!$C$67:$D$67,'Start Year Soft Cost Data'!$C$66:$D$66,'CCaMC-BSCpUC'!R1)*'CCaMC-BCCpUC'!$B$14</f>
        <v>51463.430199998751</v>
      </c>
      <c r="S14" s="4">
        <f>TREND('Start Year Soft Cost Data'!$D$67:$E$67,'Start Year Soft Cost Data'!$D$66:$E$66,'CCaMC-BSCpUC'!S1)*'CCaMC-BCCpUC'!$B$14</f>
        <v>59182.944730001305</v>
      </c>
      <c r="T14" s="4">
        <f>TREND('Start Year Soft Cost Data'!$D$67:$E$67,'Start Year Soft Cost Data'!$D$66:$E$66,'CCaMC-BSCpUC'!T1)*'CCaMC-BCCpUC'!$B$14</f>
        <v>66902.45925999929</v>
      </c>
      <c r="U14" s="4">
        <f>TREND('Start Year Soft Cost Data'!$D$67:$E$67,'Start Year Soft Cost Data'!$D$66:$E$66,'CCaMC-BSCpUC'!U1)*'CCaMC-BCCpUC'!$B$14</f>
        <v>74621.973789999553</v>
      </c>
      <c r="V14" s="4">
        <f>TREND('Start Year Soft Cost Data'!$D$67:$E$67,'Start Year Soft Cost Data'!$D$66:$E$66,'CCaMC-BSCpUC'!V1)*'CCaMC-BCCpUC'!$B$14</f>
        <v>82341.488319999829</v>
      </c>
      <c r="W14" s="4">
        <f>TREND('Start Year Soft Cost Data'!$D$67:$E$67,'Start Year Soft Cost Data'!$D$66:$E$66,'CCaMC-BSCpUC'!W1)*'CCaMC-BCCpUC'!$B$14</f>
        <v>90061.002850000092</v>
      </c>
      <c r="X14" s="4">
        <f>TREND('Start Year Soft Cost Data'!$E$67:$F$67,'Start Year Soft Cost Data'!$E$66:$F$66,'CCaMC-BSCpUC'!X1)*'CCaMC-BCCpUC'!$B$14</f>
        <v>93920.76011500023</v>
      </c>
      <c r="Y14" s="4">
        <f>TREND('Start Year Soft Cost Data'!$E$67:$F$67,'Start Year Soft Cost Data'!$E$66:$F$66,'CCaMC-BSCpUC'!Y1)*'CCaMC-BCCpUC'!$B$14</f>
        <v>97780.517380000369</v>
      </c>
      <c r="Z14" s="4">
        <f>TREND('Start Year Soft Cost Data'!$E$67:$F$67,'Start Year Soft Cost Data'!$E$66:$F$66,'CCaMC-BSCpUC'!Z1)*'CCaMC-BCCpUC'!$B$14</f>
        <v>101640.27464500051</v>
      </c>
      <c r="AA14" s="4">
        <f>TREND('Start Year Soft Cost Data'!$E$67:$F$67,'Start Year Soft Cost Data'!$E$66:$F$66,'CCaMC-BSCpUC'!AA1)*'CCaMC-BCCpUC'!$B$14</f>
        <v>105500.03191000063</v>
      </c>
      <c r="AB14" s="4">
        <f>TREND('Start Year Soft Cost Data'!$E$67:$F$67,'Start Year Soft Cost Data'!$E$66:$F$66,'CCaMC-BSCpUC'!AB1)*'CCaMC-BCCpUC'!$B$14</f>
        <v>109359.78917499963</v>
      </c>
      <c r="AC14" s="4">
        <f>TREND('Start Year Soft Cost Data'!$E$67:$F$67,'Start Year Soft Cost Data'!$E$66:$F$66,'CCaMC-BSCpUC'!AC1)*'CCaMC-BCCpUC'!$B$14</f>
        <v>113219.54643999976</v>
      </c>
      <c r="AD14" s="4">
        <f>TREND('Start Year Soft Cost Data'!$E$67:$F$67,'Start Year Soft Cost Data'!$E$66:$F$66,'CCaMC-BSCpUC'!AD1)*'CCaMC-BCCpUC'!$B$14</f>
        <v>117079.3037049999</v>
      </c>
      <c r="AE14" s="4">
        <f>TREND('Start Year Soft Cost Data'!$E$67:$F$67,'Start Year Soft Cost Data'!$E$66:$F$66,'CCaMC-BSCpUC'!AE1)*'CCaMC-BCCpUC'!$B$14</f>
        <v>120939.06097000004</v>
      </c>
      <c r="AF14" s="4">
        <f>TREND('Start Year Soft Cost Data'!$E$67:$F$67,'Start Year Soft Cost Data'!$E$66:$F$66,'CCaMC-BSCpUC'!AF1)*'CCaMC-BCCpUC'!$B$14</f>
        <v>124798.81823500017</v>
      </c>
      <c r="AG14" s="4">
        <f>TREND('Start Year Soft Cost Data'!$E$67:$F$67,'Start Year Soft Cost Data'!$E$66:$F$66,'CCaMC-BSCpUC'!AG1)*'CCaMC-BCCpUC'!$B$14</f>
        <v>128658.5755000003</v>
      </c>
    </row>
    <row r="15" spans="1:33">
      <c r="A15" s="66" t="s">
        <v>298</v>
      </c>
      <c r="B15" s="67">
        <v>0</v>
      </c>
      <c r="C15" s="67">
        <v>0</v>
      </c>
      <c r="D15" s="67">
        <v>0</v>
      </c>
      <c r="E15" s="67">
        <v>0</v>
      </c>
      <c r="F15" s="67">
        <v>0</v>
      </c>
      <c r="G15" s="67">
        <v>0</v>
      </c>
      <c r="H15" s="67">
        <v>0</v>
      </c>
      <c r="I15" s="67">
        <v>0</v>
      </c>
      <c r="J15" s="67">
        <v>0</v>
      </c>
      <c r="K15" s="67">
        <v>0</v>
      </c>
      <c r="L15" s="67">
        <v>0</v>
      </c>
      <c r="M15" s="67">
        <v>0</v>
      </c>
      <c r="N15" s="67">
        <v>0</v>
      </c>
      <c r="O15" s="67">
        <v>0</v>
      </c>
      <c r="P15" s="67">
        <v>0</v>
      </c>
      <c r="Q15" s="67">
        <v>0</v>
      </c>
      <c r="R15" s="67">
        <v>0</v>
      </c>
      <c r="S15" s="67">
        <v>0</v>
      </c>
      <c r="T15" s="67">
        <v>0</v>
      </c>
      <c r="U15" s="67">
        <v>0</v>
      </c>
      <c r="V15" s="67">
        <v>0</v>
      </c>
      <c r="W15" s="67">
        <v>0</v>
      </c>
      <c r="X15" s="67">
        <v>0</v>
      </c>
      <c r="Y15" s="67">
        <v>0</v>
      </c>
      <c r="Z15" s="67">
        <v>0</v>
      </c>
      <c r="AA15" s="67">
        <v>0</v>
      </c>
      <c r="AB15" s="67">
        <v>0</v>
      </c>
      <c r="AC15" s="67">
        <v>0</v>
      </c>
      <c r="AD15" s="67">
        <v>0</v>
      </c>
      <c r="AE15" s="67">
        <v>0</v>
      </c>
      <c r="AF15" s="67">
        <v>0</v>
      </c>
      <c r="AG15" s="67">
        <v>0</v>
      </c>
    </row>
    <row r="16" spans="1:33">
      <c r="A16" s="66" t="s">
        <v>299</v>
      </c>
      <c r="B16" s="67">
        <v>0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7">
        <v>0</v>
      </c>
      <c r="AC16" s="67">
        <v>0</v>
      </c>
      <c r="AD16" s="67">
        <v>0</v>
      </c>
      <c r="AE16" s="67">
        <v>0</v>
      </c>
      <c r="AF16" s="67">
        <v>0</v>
      </c>
      <c r="AG16" s="67">
        <v>0</v>
      </c>
    </row>
    <row r="17" spans="1:33">
      <c r="A17" s="66" t="s">
        <v>300</v>
      </c>
      <c r="B17" s="67">
        <v>0</v>
      </c>
      <c r="C17" s="67">
        <v>0</v>
      </c>
      <c r="D17" s="67">
        <v>0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v>0</v>
      </c>
      <c r="P17" s="67">
        <v>0</v>
      </c>
      <c r="Q17" s="67">
        <v>0</v>
      </c>
      <c r="R17" s="67">
        <v>0</v>
      </c>
      <c r="S17" s="67">
        <v>0</v>
      </c>
      <c r="T17" s="67">
        <v>0</v>
      </c>
      <c r="U17" s="67">
        <v>0</v>
      </c>
      <c r="V17" s="67">
        <v>0</v>
      </c>
      <c r="W17" s="67">
        <v>0</v>
      </c>
      <c r="X17" s="67">
        <v>0</v>
      </c>
      <c r="Y17" s="67">
        <v>0</v>
      </c>
      <c r="Z17" s="67">
        <v>0</v>
      </c>
      <c r="AA17" s="67">
        <v>0</v>
      </c>
      <c r="AB17" s="67">
        <v>0</v>
      </c>
      <c r="AC17" s="67">
        <v>0</v>
      </c>
      <c r="AD17" s="67">
        <v>0</v>
      </c>
      <c r="AE17" s="67">
        <v>0</v>
      </c>
      <c r="AF17" s="67">
        <v>0</v>
      </c>
      <c r="AG17" s="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33" sqref="C33"/>
    </sheetView>
  </sheetViews>
  <sheetFormatPr defaultRowHeight="14.25"/>
  <cols>
    <col min="1" max="1" width="26.73046875" customWidth="1"/>
    <col min="2" max="2" width="26.73046875" style="21" customWidth="1"/>
    <col min="3" max="3" width="40.86328125" customWidth="1"/>
    <col min="4" max="4" width="19.3984375" customWidth="1"/>
    <col min="5" max="5" width="15.265625" customWidth="1"/>
    <col min="6" max="6" width="14.265625" customWidth="1"/>
    <col min="7" max="7" width="10.3984375" customWidth="1"/>
    <col min="9" max="9" width="65.59765625" customWidth="1"/>
  </cols>
  <sheetData>
    <row r="1" spans="1:9" s="56" customFormat="1" ht="28.5">
      <c r="A1" s="55" t="s">
        <v>41</v>
      </c>
      <c r="B1" s="55" t="s">
        <v>65</v>
      </c>
      <c r="C1" s="55" t="s">
        <v>43</v>
      </c>
      <c r="D1" s="49" t="s">
        <v>220</v>
      </c>
      <c r="E1" s="49" t="s">
        <v>22</v>
      </c>
      <c r="F1" s="49" t="s">
        <v>221</v>
      </c>
      <c r="G1" s="57" t="s">
        <v>166</v>
      </c>
      <c r="H1" s="55" t="s">
        <v>164</v>
      </c>
      <c r="I1" s="55" t="s">
        <v>225</v>
      </c>
    </row>
    <row r="2" spans="1:9">
      <c r="A2" s="21" t="s">
        <v>111</v>
      </c>
      <c r="B2" s="21" t="s">
        <v>66</v>
      </c>
      <c r="C2" t="s">
        <v>42</v>
      </c>
      <c r="D2">
        <v>2917</v>
      </c>
      <c r="E2" s="15">
        <v>4.47</v>
      </c>
      <c r="F2" s="15">
        <v>31.16</v>
      </c>
      <c r="G2" s="58">
        <v>2013</v>
      </c>
      <c r="H2" s="59" t="s">
        <v>165</v>
      </c>
      <c r="I2" t="s">
        <v>226</v>
      </c>
    </row>
    <row r="3" spans="1:9">
      <c r="A3" t="s">
        <v>111</v>
      </c>
      <c r="B3" s="21" t="s">
        <v>67</v>
      </c>
      <c r="C3" t="s">
        <v>167</v>
      </c>
      <c r="D3" s="61">
        <v>4652</v>
      </c>
      <c r="E3" s="60">
        <v>7.05</v>
      </c>
      <c r="F3" s="60">
        <v>54.07</v>
      </c>
      <c r="G3" s="58">
        <v>2019</v>
      </c>
      <c r="H3" s="61" t="s">
        <v>222</v>
      </c>
    </row>
    <row r="4" spans="1:9">
      <c r="A4" s="21" t="s">
        <v>33</v>
      </c>
      <c r="B4" s="21" t="s">
        <v>66</v>
      </c>
      <c r="C4" t="s">
        <v>44</v>
      </c>
      <c r="D4">
        <v>999</v>
      </c>
      <c r="E4" s="15">
        <v>3.61</v>
      </c>
      <c r="F4" s="15">
        <v>11.33</v>
      </c>
      <c r="G4" s="58">
        <v>2018</v>
      </c>
      <c r="H4" s="59" t="s">
        <v>203</v>
      </c>
      <c r="I4" s="51" t="s">
        <v>226</v>
      </c>
    </row>
    <row r="5" spans="1:9">
      <c r="A5" t="s">
        <v>33</v>
      </c>
      <c r="B5" s="21" t="s">
        <v>67</v>
      </c>
      <c r="C5" t="s">
        <v>223</v>
      </c>
      <c r="D5" s="61">
        <v>1079</v>
      </c>
      <c r="E5" s="60">
        <v>2.54</v>
      </c>
      <c r="F5" s="60">
        <v>14.04</v>
      </c>
      <c r="G5" s="58">
        <v>2019</v>
      </c>
      <c r="H5" s="61" t="s">
        <v>222</v>
      </c>
    </row>
    <row r="6" spans="1:9">
      <c r="A6" s="21" t="s">
        <v>36</v>
      </c>
      <c r="B6" s="21" t="s">
        <v>66</v>
      </c>
      <c r="C6" t="s">
        <v>45</v>
      </c>
      <c r="D6">
        <v>1126</v>
      </c>
      <c r="E6" s="15">
        <v>3.61</v>
      </c>
      <c r="F6" s="15">
        <v>18.03</v>
      </c>
      <c r="G6" s="58">
        <v>2018</v>
      </c>
      <c r="H6" s="59" t="s">
        <v>203</v>
      </c>
      <c r="I6" s="51" t="s">
        <v>226</v>
      </c>
    </row>
    <row r="7" spans="1:9">
      <c r="A7" s="21" t="s">
        <v>36</v>
      </c>
      <c r="B7" s="21" t="s">
        <v>67</v>
      </c>
      <c r="C7" t="s">
        <v>224</v>
      </c>
      <c r="D7" s="61">
        <v>710</v>
      </c>
      <c r="E7" s="60">
        <v>4.4800000000000004</v>
      </c>
      <c r="F7" s="60">
        <v>6.97</v>
      </c>
      <c r="G7" s="58">
        <v>2019</v>
      </c>
      <c r="H7" s="61" t="s">
        <v>222</v>
      </c>
    </row>
    <row r="8" spans="1:9">
      <c r="A8" t="s">
        <v>16</v>
      </c>
      <c r="B8" s="21" t="s">
        <v>68</v>
      </c>
      <c r="C8" t="s">
        <v>46</v>
      </c>
      <c r="D8" s="61">
        <v>6317</v>
      </c>
      <c r="E8" s="60">
        <v>2.36</v>
      </c>
      <c r="F8" s="60">
        <v>121.13</v>
      </c>
      <c r="G8" s="58">
        <v>2019</v>
      </c>
      <c r="H8" s="61" t="s">
        <v>222</v>
      </c>
    </row>
    <row r="9" spans="1:9">
      <c r="A9" t="s">
        <v>20</v>
      </c>
      <c r="B9" s="21" t="s">
        <v>68</v>
      </c>
      <c r="C9" t="s">
        <v>2</v>
      </c>
      <c r="D9" s="61">
        <v>4104</v>
      </c>
      <c r="E9" s="60">
        <v>4.8099999999999996</v>
      </c>
      <c r="F9" s="60">
        <v>125.19</v>
      </c>
      <c r="G9" s="58">
        <v>2019</v>
      </c>
      <c r="H9" s="61" t="s">
        <v>222</v>
      </c>
    </row>
    <row r="10" spans="1:9">
      <c r="A10" t="s">
        <v>34</v>
      </c>
      <c r="B10" s="21" t="s">
        <v>68</v>
      </c>
      <c r="C10" t="s">
        <v>32</v>
      </c>
      <c r="D10" s="61">
        <v>2680</v>
      </c>
      <c r="E10" s="60">
        <v>1.1599999999999999</v>
      </c>
      <c r="F10" s="60">
        <v>113.29</v>
      </c>
      <c r="G10" s="58">
        <v>2019</v>
      </c>
      <c r="H10" s="61" t="s">
        <v>222</v>
      </c>
    </row>
    <row r="11" spans="1:9">
      <c r="A11" t="s">
        <v>17</v>
      </c>
      <c r="B11" s="21" t="s">
        <v>68</v>
      </c>
      <c r="C11" t="s">
        <v>47</v>
      </c>
      <c r="D11" s="61">
        <v>2752</v>
      </c>
      <c r="E11" s="60">
        <v>1.39</v>
      </c>
      <c r="F11" s="60">
        <v>41.63</v>
      </c>
      <c r="G11" s="58">
        <v>2019</v>
      </c>
      <c r="H11" s="61" t="s">
        <v>222</v>
      </c>
    </row>
    <row r="12" spans="1:9">
      <c r="A12" t="s">
        <v>113</v>
      </c>
      <c r="B12" s="21" t="s">
        <v>68</v>
      </c>
      <c r="C12" t="s">
        <v>0</v>
      </c>
      <c r="D12" s="22">
        <v>1319</v>
      </c>
      <c r="E12" s="15">
        <v>0</v>
      </c>
      <c r="F12" s="15">
        <v>26.22</v>
      </c>
      <c r="G12" s="58">
        <v>2019</v>
      </c>
      <c r="H12" s="61" t="s">
        <v>222</v>
      </c>
    </row>
    <row r="13" spans="1:9">
      <c r="A13" t="s">
        <v>112</v>
      </c>
      <c r="B13" s="21" t="s">
        <v>68</v>
      </c>
      <c r="C13" t="s">
        <v>48</v>
      </c>
      <c r="D13" s="22">
        <v>5446</v>
      </c>
      <c r="E13" s="15">
        <v>0</v>
      </c>
      <c r="F13" s="15">
        <v>109.54</v>
      </c>
      <c r="G13" s="58">
        <v>2019</v>
      </c>
      <c r="H13" s="61" t="s">
        <v>222</v>
      </c>
    </row>
    <row r="14" spans="1:9">
      <c r="A14" t="s">
        <v>19</v>
      </c>
      <c r="B14" s="21" t="s">
        <v>68</v>
      </c>
      <c r="C14" t="s">
        <v>9</v>
      </c>
      <c r="D14" s="61">
        <v>7191</v>
      </c>
      <c r="E14" s="60">
        <v>0</v>
      </c>
      <c r="F14" s="60">
        <v>85.03</v>
      </c>
      <c r="G14" s="58">
        <v>2019</v>
      </c>
      <c r="H14" s="61" t="s">
        <v>222</v>
      </c>
    </row>
    <row r="15" spans="1:9">
      <c r="A15" t="s">
        <v>18</v>
      </c>
      <c r="B15" s="21" t="s">
        <v>68</v>
      </c>
      <c r="C15" t="s">
        <v>49</v>
      </c>
      <c r="D15" s="22">
        <v>1331</v>
      </c>
      <c r="E15" s="15">
        <v>0</v>
      </c>
      <c r="F15" s="15">
        <v>15.19</v>
      </c>
      <c r="G15" s="58">
        <v>2019</v>
      </c>
      <c r="H15" s="61" t="s">
        <v>222</v>
      </c>
    </row>
    <row r="16" spans="1:9" s="21" customFormat="1">
      <c r="A16" s="21" t="s">
        <v>196</v>
      </c>
      <c r="B16" s="21" t="s">
        <v>68</v>
      </c>
      <c r="C16" s="21" t="s">
        <v>200</v>
      </c>
      <c r="D16" s="50">
        <v>1557</v>
      </c>
      <c r="E16" s="60">
        <v>6.17</v>
      </c>
      <c r="F16" s="60">
        <v>20.02</v>
      </c>
      <c r="G16" s="58">
        <v>2019</v>
      </c>
      <c r="H16" s="61" t="s">
        <v>222</v>
      </c>
    </row>
    <row r="17" spans="1:8">
      <c r="H17" s="61"/>
    </row>
    <row r="18" spans="1:8">
      <c r="A18" t="s">
        <v>227</v>
      </c>
    </row>
    <row r="19" spans="1:8">
      <c r="A19" t="s">
        <v>228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4.25"/>
  <cols>
    <col min="1" max="1" width="12.59765625" customWidth="1"/>
    <col min="2" max="2" width="18.3984375" customWidth="1"/>
  </cols>
  <sheetData>
    <row r="1" spans="1:2" s="18" customFormat="1">
      <c r="A1" s="1" t="s">
        <v>177</v>
      </c>
    </row>
    <row r="2" spans="1:2" s="18" customFormat="1">
      <c r="A2" s="12" t="s">
        <v>3</v>
      </c>
      <c r="B2" s="12" t="s">
        <v>26</v>
      </c>
    </row>
    <row r="3" spans="1:2" s="18" customFormat="1">
      <c r="A3" s="16">
        <v>2017</v>
      </c>
      <c r="B3" s="18">
        <v>1470</v>
      </c>
    </row>
    <row r="4" spans="1:2" s="18" customFormat="1"/>
    <row r="5" spans="1:2">
      <c r="A5" s="1" t="s">
        <v>176</v>
      </c>
    </row>
    <row r="6" spans="1:2" s="18" customFormat="1">
      <c r="A6" s="12" t="s">
        <v>3</v>
      </c>
      <c r="B6" s="12" t="s">
        <v>26</v>
      </c>
    </row>
    <row r="7" spans="1:2">
      <c r="A7" s="16">
        <v>2018</v>
      </c>
      <c r="B7" s="15">
        <v>1.0960000000000001</v>
      </c>
    </row>
    <row r="10" spans="1:2">
      <c r="B10" s="17"/>
    </row>
    <row r="11" spans="1:2">
      <c r="B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/>
  </sheetViews>
  <sheetFormatPr defaultRowHeight="14.25"/>
  <cols>
    <col min="1" max="2" width="20.73046875" style="45" customWidth="1"/>
    <col min="3" max="3" width="21" style="45" customWidth="1"/>
    <col min="4" max="8" width="20.73046875" style="45" customWidth="1"/>
  </cols>
  <sheetData>
    <row r="1" spans="1:8">
      <c r="A1" s="24"/>
      <c r="B1" s="24"/>
      <c r="C1" s="25" t="s">
        <v>70</v>
      </c>
      <c r="D1" s="25" t="s">
        <v>70</v>
      </c>
      <c r="E1" s="25" t="s">
        <v>70</v>
      </c>
      <c r="F1" s="25" t="s">
        <v>71</v>
      </c>
      <c r="G1" s="25" t="s">
        <v>71</v>
      </c>
      <c r="H1" s="25" t="s">
        <v>71</v>
      </c>
    </row>
    <row r="2" spans="1:8" ht="27.75">
      <c r="A2" s="26" t="s">
        <v>72</v>
      </c>
      <c r="B2" s="100" t="s">
        <v>73</v>
      </c>
      <c r="C2" s="102" t="s">
        <v>102</v>
      </c>
      <c r="D2" s="102" t="s">
        <v>103</v>
      </c>
      <c r="E2" s="102" t="s">
        <v>104</v>
      </c>
      <c r="F2" s="104" t="s">
        <v>105</v>
      </c>
      <c r="G2" s="104" t="s">
        <v>106</v>
      </c>
      <c r="H2" s="98" t="s">
        <v>74</v>
      </c>
    </row>
    <row r="3" spans="1:8">
      <c r="A3" s="25" t="s">
        <v>75</v>
      </c>
      <c r="B3" s="101"/>
      <c r="C3" s="103"/>
      <c r="D3" s="103"/>
      <c r="E3" s="103"/>
      <c r="F3" s="105"/>
      <c r="G3" s="105"/>
      <c r="H3" s="99"/>
    </row>
    <row r="4" spans="1:8">
      <c r="A4" s="25" t="s">
        <v>76</v>
      </c>
      <c r="B4" s="27">
        <v>1000</v>
      </c>
      <c r="C4" s="24"/>
      <c r="D4" s="24"/>
      <c r="E4" s="24"/>
      <c r="F4" s="24"/>
      <c r="G4" s="24"/>
      <c r="H4" s="24"/>
    </row>
    <row r="5" spans="1:8" ht="27">
      <c r="A5" s="28" t="s">
        <v>77</v>
      </c>
      <c r="B5" s="27">
        <v>1000</v>
      </c>
      <c r="C5" s="29">
        <v>2217840</v>
      </c>
      <c r="D5" s="29">
        <v>2461143</v>
      </c>
      <c r="E5" s="29">
        <v>2090180</v>
      </c>
      <c r="F5" s="29">
        <v>2800491</v>
      </c>
      <c r="G5" s="29">
        <v>3433006</v>
      </c>
      <c r="H5" s="29">
        <v>2848907</v>
      </c>
    </row>
    <row r="6" spans="1:8" ht="27">
      <c r="A6" s="30" t="s">
        <v>78</v>
      </c>
      <c r="B6" s="30" t="s">
        <v>79</v>
      </c>
      <c r="C6" s="31">
        <v>3641</v>
      </c>
      <c r="D6" s="31">
        <v>4076</v>
      </c>
      <c r="E6" s="31">
        <v>3393</v>
      </c>
      <c r="F6" s="31">
        <v>4589</v>
      </c>
      <c r="G6" s="31">
        <v>5763</v>
      </c>
      <c r="H6" s="31">
        <v>4652</v>
      </c>
    </row>
    <row r="7" spans="1:8">
      <c r="A7" s="32" t="s">
        <v>107</v>
      </c>
      <c r="B7" s="33"/>
      <c r="C7" s="33"/>
      <c r="D7" s="33"/>
      <c r="E7" s="33"/>
      <c r="F7" s="33"/>
      <c r="G7" s="33"/>
      <c r="H7" s="33"/>
    </row>
    <row r="8" spans="1:8" ht="27">
      <c r="A8" s="34" t="s">
        <v>80</v>
      </c>
      <c r="B8" s="35">
        <v>1000</v>
      </c>
      <c r="C8" s="36">
        <v>2217840</v>
      </c>
      <c r="D8" s="36">
        <v>2461143</v>
      </c>
      <c r="E8" s="36">
        <v>2090180</v>
      </c>
      <c r="F8" s="36">
        <v>2800491</v>
      </c>
      <c r="G8" s="36">
        <v>3433006</v>
      </c>
      <c r="H8" s="36">
        <v>2848907</v>
      </c>
    </row>
    <row r="9" spans="1:8">
      <c r="A9" s="37" t="s">
        <v>108</v>
      </c>
      <c r="B9" s="33"/>
      <c r="C9" s="33"/>
      <c r="D9" s="33"/>
      <c r="E9" s="33"/>
      <c r="F9" s="33"/>
      <c r="G9" s="33"/>
      <c r="H9" s="33"/>
    </row>
    <row r="10" spans="1:8">
      <c r="A10" s="34" t="s">
        <v>81</v>
      </c>
      <c r="B10" s="35">
        <v>1000</v>
      </c>
      <c r="C10" s="38">
        <v>16571</v>
      </c>
      <c r="D10" s="36">
        <v>16571</v>
      </c>
      <c r="E10" s="36">
        <v>16571</v>
      </c>
      <c r="F10" s="38">
        <v>29871</v>
      </c>
      <c r="G10" s="38">
        <v>34299</v>
      </c>
      <c r="H10" s="38">
        <v>30210</v>
      </c>
    </row>
    <row r="11" spans="1:8" ht="27.75">
      <c r="A11" s="37" t="s">
        <v>109</v>
      </c>
      <c r="B11" s="33"/>
      <c r="C11" s="33"/>
      <c r="D11" s="33"/>
      <c r="E11" s="33"/>
      <c r="F11" s="33"/>
      <c r="G11" s="33"/>
      <c r="H11" s="33"/>
    </row>
    <row r="12" spans="1:8">
      <c r="A12" s="34" t="s">
        <v>82</v>
      </c>
      <c r="B12" s="35">
        <v>1000</v>
      </c>
      <c r="C12" s="38">
        <v>2455</v>
      </c>
      <c r="D12" s="38">
        <v>1276</v>
      </c>
      <c r="E12" s="39">
        <v>0</v>
      </c>
      <c r="F12" s="39">
        <v>0</v>
      </c>
      <c r="G12" s="39">
        <v>0</v>
      </c>
      <c r="H12" s="39">
        <v>0</v>
      </c>
    </row>
    <row r="13" spans="1:8" ht="40.5">
      <c r="A13" s="34" t="s">
        <v>83</v>
      </c>
      <c r="B13" s="35">
        <v>1000</v>
      </c>
      <c r="C13" s="39">
        <v>0</v>
      </c>
      <c r="D13" s="39">
        <v>0</v>
      </c>
      <c r="E13" s="38">
        <v>1174</v>
      </c>
      <c r="F13" s="38">
        <v>1593</v>
      </c>
      <c r="G13" s="38">
        <v>1415</v>
      </c>
      <c r="H13" s="38">
        <v>1340</v>
      </c>
    </row>
    <row r="14" spans="1:8">
      <c r="A14" s="34" t="s">
        <v>84</v>
      </c>
      <c r="B14" s="35">
        <v>1000</v>
      </c>
      <c r="C14" s="39">
        <v>0</v>
      </c>
      <c r="D14" s="38">
        <v>1751</v>
      </c>
      <c r="E14" s="38">
        <v>1593</v>
      </c>
      <c r="F14" s="39">
        <v>296</v>
      </c>
      <c r="G14" s="38">
        <v>1068</v>
      </c>
      <c r="H14" s="39">
        <v>296</v>
      </c>
    </row>
    <row r="15" spans="1:8">
      <c r="A15" s="34" t="s">
        <v>85</v>
      </c>
      <c r="B15" s="35">
        <v>1000</v>
      </c>
      <c r="C15" s="39">
        <v>440</v>
      </c>
      <c r="D15" s="39">
        <v>440</v>
      </c>
      <c r="E15" s="39">
        <v>440</v>
      </c>
      <c r="F15" s="39">
        <v>451</v>
      </c>
      <c r="G15" s="39">
        <v>407</v>
      </c>
      <c r="H15" s="39">
        <v>440</v>
      </c>
    </row>
    <row r="16" spans="1:8" ht="27">
      <c r="A16" s="34" t="s">
        <v>86</v>
      </c>
      <c r="B16" s="35">
        <v>1000</v>
      </c>
      <c r="C16" s="39">
        <v>721</v>
      </c>
      <c r="D16" s="38">
        <v>2740</v>
      </c>
      <c r="E16" s="39">
        <v>473</v>
      </c>
      <c r="F16" s="39">
        <v>0</v>
      </c>
      <c r="G16" s="39">
        <v>0</v>
      </c>
      <c r="H16" s="39">
        <v>0</v>
      </c>
    </row>
    <row r="17" spans="1:8">
      <c r="A17" s="34" t="s">
        <v>87</v>
      </c>
      <c r="B17" s="35">
        <v>1000</v>
      </c>
      <c r="C17" s="38">
        <v>2877</v>
      </c>
      <c r="D17" s="36">
        <v>10954</v>
      </c>
      <c r="E17" s="38">
        <v>1884</v>
      </c>
      <c r="F17" s="39">
        <v>0</v>
      </c>
      <c r="G17" s="39">
        <v>0</v>
      </c>
      <c r="H17" s="39">
        <v>0</v>
      </c>
    </row>
    <row r="18" spans="1:8">
      <c r="A18" s="34" t="s">
        <v>88</v>
      </c>
      <c r="B18" s="35">
        <v>1000</v>
      </c>
      <c r="C18" s="38">
        <v>5051</v>
      </c>
      <c r="D18" s="38">
        <v>2635</v>
      </c>
      <c r="E18" s="39">
        <v>617</v>
      </c>
      <c r="F18" s="39">
        <v>0</v>
      </c>
      <c r="G18" s="39">
        <v>0</v>
      </c>
      <c r="H18" s="39">
        <v>0</v>
      </c>
    </row>
    <row r="19" spans="1:8">
      <c r="A19" s="34" t="s">
        <v>89</v>
      </c>
      <c r="B19" s="35">
        <v>1000</v>
      </c>
      <c r="C19" s="39">
        <v>0</v>
      </c>
      <c r="D19" s="39">
        <v>16</v>
      </c>
      <c r="E19" s="39">
        <v>14</v>
      </c>
      <c r="F19" s="39">
        <v>24</v>
      </c>
      <c r="G19" s="39">
        <v>85</v>
      </c>
      <c r="H19" s="39">
        <v>24</v>
      </c>
    </row>
    <row r="20" spans="1:8">
      <c r="A20" s="34" t="s">
        <v>90</v>
      </c>
      <c r="B20" s="35">
        <v>1000</v>
      </c>
      <c r="C20" s="39">
        <v>577</v>
      </c>
      <c r="D20" s="39">
        <v>609</v>
      </c>
      <c r="E20" s="39">
        <v>587</v>
      </c>
      <c r="F20" s="39">
        <v>186</v>
      </c>
      <c r="G20" s="39">
        <v>186</v>
      </c>
      <c r="H20" s="39">
        <v>186</v>
      </c>
    </row>
    <row r="21" spans="1:8" ht="27">
      <c r="A21" s="34" t="s">
        <v>91</v>
      </c>
      <c r="B21" s="35">
        <v>1000</v>
      </c>
      <c r="C21" s="38">
        <v>1153</v>
      </c>
      <c r="D21" s="38">
        <v>1153</v>
      </c>
      <c r="E21" s="38">
        <v>1153</v>
      </c>
      <c r="F21" s="39">
        <v>399</v>
      </c>
      <c r="G21" s="39">
        <v>399</v>
      </c>
      <c r="H21" s="39">
        <v>399</v>
      </c>
    </row>
    <row r="22" spans="1:8">
      <c r="A22" s="34" t="s">
        <v>92</v>
      </c>
      <c r="B22" s="35">
        <v>1000</v>
      </c>
      <c r="C22" s="39">
        <v>367</v>
      </c>
      <c r="D22" s="39">
        <v>415</v>
      </c>
      <c r="E22" s="39">
        <v>378</v>
      </c>
      <c r="F22" s="39">
        <v>33</v>
      </c>
      <c r="G22" s="39">
        <v>61</v>
      </c>
      <c r="H22" s="39">
        <v>42</v>
      </c>
    </row>
    <row r="23" spans="1:8">
      <c r="A23" s="34" t="s">
        <v>93</v>
      </c>
      <c r="B23" s="35">
        <v>1000</v>
      </c>
      <c r="C23" s="38">
        <v>1080</v>
      </c>
      <c r="D23" s="39">
        <v>913</v>
      </c>
      <c r="E23" s="39">
        <v>880</v>
      </c>
      <c r="F23" s="39">
        <v>191</v>
      </c>
      <c r="G23" s="39">
        <v>189</v>
      </c>
      <c r="H23" s="39">
        <v>184</v>
      </c>
    </row>
    <row r="24" spans="1:8">
      <c r="A24" s="34" t="s">
        <v>94</v>
      </c>
      <c r="B24" s="35">
        <v>1000</v>
      </c>
      <c r="C24" s="38">
        <v>3241</v>
      </c>
      <c r="D24" s="38">
        <v>3422</v>
      </c>
      <c r="E24" s="38">
        <v>3301</v>
      </c>
      <c r="F24" s="39">
        <v>431</v>
      </c>
      <c r="G24" s="39">
        <v>425</v>
      </c>
      <c r="H24" s="39">
        <v>414</v>
      </c>
    </row>
    <row r="25" spans="1:8">
      <c r="A25" s="34" t="s">
        <v>95</v>
      </c>
      <c r="B25" s="35">
        <v>1000</v>
      </c>
      <c r="C25" s="38">
        <v>2401</v>
      </c>
      <c r="D25" s="38">
        <v>2380</v>
      </c>
      <c r="E25" s="38">
        <v>2428</v>
      </c>
      <c r="F25" s="38">
        <v>2272</v>
      </c>
      <c r="G25" s="38">
        <v>2218</v>
      </c>
      <c r="H25" s="38">
        <v>2280</v>
      </c>
    </row>
    <row r="26" spans="1:8">
      <c r="A26" s="34" t="s">
        <v>96</v>
      </c>
      <c r="B26" s="35">
        <v>1000</v>
      </c>
      <c r="C26" s="40" t="s">
        <v>97</v>
      </c>
      <c r="D26" s="40" t="s">
        <v>97</v>
      </c>
      <c r="E26" s="40" t="s">
        <v>97</v>
      </c>
      <c r="F26" s="39">
        <v>555</v>
      </c>
      <c r="G26" s="39">
        <v>272</v>
      </c>
      <c r="H26" s="39">
        <v>65</v>
      </c>
    </row>
    <row r="27" spans="1:8">
      <c r="A27" s="34" t="s">
        <v>98</v>
      </c>
      <c r="B27" s="35">
        <v>1000</v>
      </c>
      <c r="C27" s="38">
        <v>20364</v>
      </c>
      <c r="D27" s="36">
        <v>28705</v>
      </c>
      <c r="E27" s="36">
        <v>14924</v>
      </c>
      <c r="F27" s="38">
        <v>6430</v>
      </c>
      <c r="G27" s="38">
        <v>6725</v>
      </c>
      <c r="H27" s="38">
        <v>5668</v>
      </c>
    </row>
    <row r="28" spans="1:8">
      <c r="A28" s="41" t="s">
        <v>99</v>
      </c>
      <c r="B28" s="41" t="s">
        <v>100</v>
      </c>
      <c r="C28" s="42">
        <v>3.73</v>
      </c>
      <c r="D28" s="42">
        <v>5.76</v>
      </c>
      <c r="E28" s="42">
        <v>3.07</v>
      </c>
      <c r="F28" s="42">
        <v>1.42</v>
      </c>
      <c r="G28" s="42">
        <v>1.52</v>
      </c>
      <c r="H28" s="42">
        <v>1.24</v>
      </c>
    </row>
    <row r="29" spans="1:8" ht="27">
      <c r="A29" s="30" t="s">
        <v>101</v>
      </c>
      <c r="B29" s="43">
        <v>1000</v>
      </c>
      <c r="C29" s="31">
        <v>36935</v>
      </c>
      <c r="D29" s="44">
        <v>45276</v>
      </c>
      <c r="E29" s="44">
        <v>31495</v>
      </c>
      <c r="F29" s="31">
        <v>36301</v>
      </c>
      <c r="G29" s="31">
        <v>41023</v>
      </c>
      <c r="H29" s="31">
        <v>35878</v>
      </c>
    </row>
    <row r="30" spans="1:8" ht="27">
      <c r="A30" s="41" t="s">
        <v>101</v>
      </c>
      <c r="B30" s="41" t="s">
        <v>100</v>
      </c>
      <c r="C30" s="42">
        <v>7.69</v>
      </c>
      <c r="D30" s="42">
        <v>9.51</v>
      </c>
      <c r="E30" s="42">
        <v>6.48</v>
      </c>
      <c r="F30" s="42">
        <v>7.99</v>
      </c>
      <c r="G30" s="42">
        <v>9.25</v>
      </c>
      <c r="H30" s="42">
        <v>7.87</v>
      </c>
    </row>
    <row r="32" spans="1:8">
      <c r="B32" s="45" t="s">
        <v>124</v>
      </c>
    </row>
    <row r="33" spans="1:4">
      <c r="A33" s="46" t="s">
        <v>110</v>
      </c>
      <c r="B33" s="47">
        <f>D6/AVERAGE(C6,E6)</f>
        <v>1.1589422803525733</v>
      </c>
      <c r="C33" s="47"/>
      <c r="D33" s="47"/>
    </row>
    <row r="34" spans="1:4">
      <c r="A34" s="46" t="s">
        <v>99</v>
      </c>
      <c r="B34" s="47">
        <f>D28/(AVERAGE(C28,E28))</f>
        <v>1.6941176470588235</v>
      </c>
      <c r="C34" s="47"/>
      <c r="D34" s="47"/>
    </row>
    <row r="35" spans="1:4">
      <c r="A35" s="46" t="s">
        <v>81</v>
      </c>
      <c r="B35" s="47">
        <f>D10/AVERAGE(E10,C10)</f>
        <v>1</v>
      </c>
      <c r="C35" s="47"/>
      <c r="D35" s="47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1"/>
  <sheetViews>
    <sheetView workbookViewId="0">
      <selection activeCell="A67" sqref="A67"/>
    </sheetView>
  </sheetViews>
  <sheetFormatPr defaultRowHeight="14.25"/>
  <cols>
    <col min="1" max="1" width="32.73046875" customWidth="1"/>
    <col min="2" max="2" width="28.86328125" style="21" customWidth="1"/>
  </cols>
  <sheetData>
    <row r="1" spans="1:36" s="21" customFormat="1">
      <c r="A1" s="53" t="s">
        <v>215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</row>
    <row r="2" spans="1:36" s="21" customFormat="1">
      <c r="A2" s="21" t="s">
        <v>140</v>
      </c>
      <c r="B2" s="21" t="s">
        <v>139</v>
      </c>
      <c r="C2" s="21">
        <v>2017</v>
      </c>
      <c r="D2" s="21">
        <v>2018</v>
      </c>
      <c r="E2" s="21">
        <v>2019</v>
      </c>
      <c r="F2" s="21">
        <v>2020</v>
      </c>
      <c r="G2" s="21">
        <v>2021</v>
      </c>
      <c r="H2" s="21">
        <v>2022</v>
      </c>
      <c r="I2" s="21">
        <v>2023</v>
      </c>
      <c r="J2" s="21">
        <v>2024</v>
      </c>
      <c r="K2" s="21">
        <v>2025</v>
      </c>
      <c r="L2" s="21">
        <v>2026</v>
      </c>
      <c r="M2" s="21">
        <v>2027</v>
      </c>
      <c r="N2" s="21">
        <v>2028</v>
      </c>
      <c r="O2" s="21">
        <v>2029</v>
      </c>
      <c r="P2" s="21">
        <v>2030</v>
      </c>
      <c r="Q2" s="21">
        <v>2031</v>
      </c>
      <c r="R2" s="21">
        <v>2032</v>
      </c>
      <c r="S2" s="21">
        <v>2033</v>
      </c>
      <c r="T2" s="21">
        <v>2034</v>
      </c>
      <c r="U2" s="21">
        <v>2035</v>
      </c>
      <c r="V2" s="21">
        <v>2036</v>
      </c>
      <c r="W2" s="21">
        <v>2037</v>
      </c>
      <c r="X2" s="21">
        <v>2038</v>
      </c>
      <c r="Y2" s="21">
        <v>2039</v>
      </c>
      <c r="Z2" s="21">
        <v>2040</v>
      </c>
      <c r="AA2" s="21">
        <v>2041</v>
      </c>
      <c r="AB2" s="21">
        <v>2042</v>
      </c>
      <c r="AC2" s="21">
        <v>2043</v>
      </c>
      <c r="AD2" s="21">
        <v>2044</v>
      </c>
      <c r="AE2" s="21">
        <v>2045</v>
      </c>
      <c r="AF2" s="21">
        <v>2046</v>
      </c>
      <c r="AG2" s="21">
        <v>2047</v>
      </c>
      <c r="AH2" s="21">
        <v>2048</v>
      </c>
      <c r="AI2" s="21">
        <v>2049</v>
      </c>
      <c r="AJ2" s="21">
        <v>2050</v>
      </c>
    </row>
    <row r="3" spans="1:36">
      <c r="A3" t="s">
        <v>15</v>
      </c>
      <c r="B3" s="21" t="s">
        <v>174</v>
      </c>
      <c r="C3" s="51">
        <v>5179.5016296472777</v>
      </c>
      <c r="D3" s="51">
        <v>5146.4247038171907</v>
      </c>
      <c r="E3" s="51">
        <v>5113.3477779871037</v>
      </c>
      <c r="F3" s="51">
        <v>5080.2708521570175</v>
      </c>
      <c r="G3" s="51">
        <v>5047.1939263269305</v>
      </c>
      <c r="H3" s="51">
        <v>5014.1170004968435</v>
      </c>
      <c r="I3" s="51">
        <v>4981.0400746667574</v>
      </c>
      <c r="J3" s="51">
        <v>4950.3347055458862</v>
      </c>
      <c r="K3" s="51">
        <v>4940.0231541512985</v>
      </c>
      <c r="L3" s="51">
        <v>4927.7395933166836</v>
      </c>
      <c r="M3" s="51">
        <v>4912.8612602916446</v>
      </c>
      <c r="N3" s="51">
        <v>4892.8813792716446</v>
      </c>
      <c r="O3" s="51">
        <v>4862.7725260059642</v>
      </c>
      <c r="P3" s="51">
        <v>4840.5807781796411</v>
      </c>
      <c r="Q3" s="51">
        <v>4818.5186878339809</v>
      </c>
      <c r="R3" s="51">
        <v>4793.8218634477744</v>
      </c>
      <c r="S3" s="51">
        <v>4771.1367211563065</v>
      </c>
      <c r="T3" s="51">
        <v>4752.2023218792328</v>
      </c>
      <c r="U3" s="51">
        <v>4727.2868232515584</v>
      </c>
      <c r="V3" s="51">
        <v>4704.395721539986</v>
      </c>
      <c r="W3" s="51">
        <v>4680.3774232001588</v>
      </c>
      <c r="X3" s="51">
        <v>4658.934748640504</v>
      </c>
      <c r="Y3" s="51">
        <v>4635.0106343083889</v>
      </c>
      <c r="Z3" s="51">
        <v>4611.6745664807204</v>
      </c>
      <c r="AA3" s="51">
        <v>4593.083142629077</v>
      </c>
      <c r="AB3" s="51">
        <v>4564.1405626021142</v>
      </c>
      <c r="AC3" s="51">
        <v>4547.9134904102184</v>
      </c>
      <c r="AD3" s="51">
        <v>4519.9760921597126</v>
      </c>
      <c r="AE3" s="51">
        <v>4502.7191356786698</v>
      </c>
      <c r="AF3" s="51">
        <v>4476.5660242020267</v>
      </c>
      <c r="AG3" s="51">
        <v>4454.5913134739239</v>
      </c>
      <c r="AH3" s="51">
        <v>4432.543136439037</v>
      </c>
      <c r="AI3" s="51">
        <v>4410.0974711849458</v>
      </c>
      <c r="AJ3" s="51">
        <v>4353.8331693374803</v>
      </c>
    </row>
    <row r="4" spans="1:36">
      <c r="A4" t="s">
        <v>33</v>
      </c>
      <c r="B4" s="21" t="s">
        <v>175</v>
      </c>
      <c r="C4" s="51">
        <v>906.43752501948961</v>
      </c>
      <c r="D4" s="51">
        <v>899.9978810447127</v>
      </c>
      <c r="E4" s="51">
        <v>893.55823706993579</v>
      </c>
      <c r="F4" s="51">
        <v>887.11859309515887</v>
      </c>
      <c r="G4" s="51">
        <v>880.67894912038184</v>
      </c>
      <c r="H4" s="51">
        <v>874.23930514560493</v>
      </c>
      <c r="I4" s="51">
        <v>860.99336799720379</v>
      </c>
      <c r="J4" s="51">
        <v>854.32854041412975</v>
      </c>
      <c r="K4" s="51">
        <v>851.00108847467982</v>
      </c>
      <c r="L4" s="51">
        <v>847.60525252981984</v>
      </c>
      <c r="M4" s="51">
        <v>844.02613311296204</v>
      </c>
      <c r="N4" s="51">
        <v>840.96381691481633</v>
      </c>
      <c r="O4" s="51">
        <v>836.18321619224696</v>
      </c>
      <c r="P4" s="51">
        <v>833.47037802782177</v>
      </c>
      <c r="Q4" s="51">
        <v>830.95397758344177</v>
      </c>
      <c r="R4" s="51">
        <v>827.5465800056603</v>
      </c>
      <c r="S4" s="51">
        <v>824.86769757513628</v>
      </c>
      <c r="T4" s="51">
        <v>822.55802561149642</v>
      </c>
      <c r="U4" s="51">
        <v>819.5665929739622</v>
      </c>
      <c r="V4" s="51">
        <v>816.71372174727787</v>
      </c>
      <c r="W4" s="51">
        <v>814.10774143657648</v>
      </c>
      <c r="X4" s="51">
        <v>812.37134151922521</v>
      </c>
      <c r="Y4" s="51">
        <v>810.20193810709952</v>
      </c>
      <c r="Z4" s="51">
        <v>808.13438960250664</v>
      </c>
      <c r="AA4" s="51">
        <v>806.89975506248322</v>
      </c>
      <c r="AB4" s="51">
        <v>803.84551348762341</v>
      </c>
      <c r="AC4" s="51">
        <v>803.0307430030623</v>
      </c>
      <c r="AD4" s="51">
        <v>800.14869900307053</v>
      </c>
      <c r="AE4" s="51">
        <v>799.15723982955649</v>
      </c>
      <c r="AF4" s="51">
        <v>796.58781975182876</v>
      </c>
      <c r="AG4" s="51">
        <v>794.76048032511164</v>
      </c>
      <c r="AH4" s="51">
        <v>792.92033252427757</v>
      </c>
      <c r="AI4" s="51">
        <v>791.00954777913921</v>
      </c>
      <c r="AJ4" s="51">
        <v>783.01670075636775</v>
      </c>
    </row>
    <row r="5" spans="1:36">
      <c r="A5" t="s">
        <v>17</v>
      </c>
      <c r="B5" s="21" t="s">
        <v>141</v>
      </c>
      <c r="C5" s="51">
        <v>6044.2528846388041</v>
      </c>
      <c r="D5" s="51">
        <v>5950.7850565258332</v>
      </c>
      <c r="E5" s="51">
        <v>5857.3172284128623</v>
      </c>
      <c r="F5" s="51">
        <v>5763.8494002998914</v>
      </c>
      <c r="G5" s="51">
        <v>5670.3815721869196</v>
      </c>
      <c r="H5" s="51">
        <v>5576.9137440739496</v>
      </c>
      <c r="I5" s="51">
        <v>5483.4459159609778</v>
      </c>
      <c r="J5" s="51">
        <v>5389.978087848006</v>
      </c>
      <c r="K5" s="51">
        <v>5296.5102597350342</v>
      </c>
      <c r="L5" s="51">
        <v>5203.0424316220642</v>
      </c>
      <c r="M5" s="51">
        <v>5109.5746035090924</v>
      </c>
      <c r="N5" s="51">
        <v>5016.1067753961215</v>
      </c>
      <c r="O5" s="51">
        <v>4922.6389472831497</v>
      </c>
      <c r="P5" s="51">
        <v>4829.1711191701788</v>
      </c>
      <c r="Q5" s="51">
        <v>4735.7032910572079</v>
      </c>
      <c r="R5" s="51">
        <v>4642.2354629442361</v>
      </c>
      <c r="S5" s="51">
        <v>4548.7676348312662</v>
      </c>
      <c r="T5" s="51">
        <v>4455.2998067182953</v>
      </c>
      <c r="U5" s="51">
        <v>4361.8319786053225</v>
      </c>
      <c r="V5" s="51">
        <v>4339.8151124276001</v>
      </c>
      <c r="W5" s="51">
        <v>4317.7982462498794</v>
      </c>
      <c r="X5" s="51">
        <v>4295.7813800721569</v>
      </c>
      <c r="Y5" s="51">
        <v>4273.7645138944345</v>
      </c>
      <c r="Z5" s="51">
        <v>4251.7476477167129</v>
      </c>
      <c r="AA5" s="51">
        <v>4229.7307815389904</v>
      </c>
      <c r="AB5" s="51">
        <v>4207.7139153612688</v>
      </c>
      <c r="AC5" s="51">
        <v>4185.6970491835464</v>
      </c>
      <c r="AD5" s="51">
        <v>4163.6801830058248</v>
      </c>
      <c r="AE5" s="51">
        <v>4141.6633168281023</v>
      </c>
      <c r="AF5" s="51">
        <v>4119.6464506503798</v>
      </c>
      <c r="AG5" s="51">
        <v>4097.6295844726574</v>
      </c>
      <c r="AH5" s="51">
        <v>4075.6127182949353</v>
      </c>
      <c r="AI5" s="51">
        <v>4053.5958521172138</v>
      </c>
      <c r="AJ5" s="51">
        <v>4031.5789859394913</v>
      </c>
    </row>
    <row r="6" spans="1:36">
      <c r="A6" s="21" t="s">
        <v>17</v>
      </c>
      <c r="B6" s="21" t="s">
        <v>142</v>
      </c>
      <c r="C6" s="51">
        <v>5501.4276276478286</v>
      </c>
      <c r="D6" s="51">
        <v>5416.3540045398731</v>
      </c>
      <c r="E6" s="51">
        <v>5331.2803814319159</v>
      </c>
      <c r="F6" s="51">
        <v>5246.2067583239623</v>
      </c>
      <c r="G6" s="51">
        <v>5161.1331352160041</v>
      </c>
      <c r="H6" s="51">
        <v>5076.0595121080496</v>
      </c>
      <c r="I6" s="51">
        <v>4990.9858890000933</v>
      </c>
      <c r="J6" s="51">
        <v>4905.9122658921369</v>
      </c>
      <c r="K6" s="51">
        <v>4820.8386427841797</v>
      </c>
      <c r="L6" s="51">
        <v>4735.7650196762243</v>
      </c>
      <c r="M6" s="51">
        <v>4650.6913965682679</v>
      </c>
      <c r="N6" s="51">
        <v>4565.6177734603107</v>
      </c>
      <c r="O6" s="51">
        <v>4480.5441503523552</v>
      </c>
      <c r="P6" s="51">
        <v>4395.470527244398</v>
      </c>
      <c r="Q6" s="51">
        <v>4310.3969041364426</v>
      </c>
      <c r="R6" s="51">
        <v>4225.3232810284871</v>
      </c>
      <c r="S6" s="51">
        <v>4140.2496579205308</v>
      </c>
      <c r="T6" s="51">
        <v>4055.1760348125754</v>
      </c>
      <c r="U6" s="51">
        <v>3970.1024117046186</v>
      </c>
      <c r="V6" s="51">
        <v>3950.0628471503005</v>
      </c>
      <c r="W6" s="51">
        <v>3930.0232825959815</v>
      </c>
      <c r="X6" s="51">
        <v>3909.9837180416639</v>
      </c>
      <c r="Y6" s="51">
        <v>3889.9441534873445</v>
      </c>
      <c r="Z6" s="51">
        <v>3869.9045889330264</v>
      </c>
      <c r="AA6" s="51">
        <v>3849.8650243787074</v>
      </c>
      <c r="AB6" s="51">
        <v>3829.8254598243893</v>
      </c>
      <c r="AC6" s="51">
        <v>3809.7858952700694</v>
      </c>
      <c r="AD6" s="51">
        <v>3789.7463307157523</v>
      </c>
      <c r="AE6" s="51">
        <v>3769.7067661614337</v>
      </c>
      <c r="AF6" s="51">
        <v>3749.6672016071147</v>
      </c>
      <c r="AG6" s="51">
        <v>3729.6276370527967</v>
      </c>
      <c r="AH6" s="51">
        <v>3709.5880724984777</v>
      </c>
      <c r="AI6" s="51">
        <v>3689.5485079441601</v>
      </c>
      <c r="AJ6" s="51">
        <v>3669.5089433898406</v>
      </c>
    </row>
    <row r="7" spans="1:36">
      <c r="A7" s="21" t="s">
        <v>17</v>
      </c>
      <c r="B7" s="21" t="s">
        <v>143</v>
      </c>
      <c r="C7" s="51">
        <v>4068.8324979159847</v>
      </c>
      <c r="D7" s="51">
        <v>4016.6679787119342</v>
      </c>
      <c r="E7" s="51">
        <v>3964.5034595078828</v>
      </c>
      <c r="F7" s="51">
        <v>3912.3389403038323</v>
      </c>
      <c r="G7" s="51">
        <v>3860.1744210997813</v>
      </c>
      <c r="H7" s="51">
        <v>3808.0099018957303</v>
      </c>
      <c r="I7" s="51">
        <v>3755.8453826916789</v>
      </c>
      <c r="J7" s="51">
        <v>3703.6808634876274</v>
      </c>
      <c r="K7" s="51">
        <v>3651.5163442835769</v>
      </c>
      <c r="L7" s="51">
        <v>3599.3518250795255</v>
      </c>
      <c r="M7" s="51">
        <v>3547.1873058754745</v>
      </c>
      <c r="N7" s="51">
        <v>3495.0227866714235</v>
      </c>
      <c r="O7" s="51">
        <v>3442.8582674673717</v>
      </c>
      <c r="P7" s="51">
        <v>3390.6937482633207</v>
      </c>
      <c r="Q7" s="51">
        <v>3338.5292290592702</v>
      </c>
      <c r="R7" s="51">
        <v>3286.3647098552187</v>
      </c>
      <c r="S7" s="51">
        <v>3234.2001906511682</v>
      </c>
      <c r="T7" s="51">
        <v>3182.0356714471168</v>
      </c>
      <c r="U7" s="51">
        <v>3129.8711522430658</v>
      </c>
      <c r="V7" s="51">
        <v>3108.4489230232689</v>
      </c>
      <c r="W7" s="51">
        <v>3087.0266938034715</v>
      </c>
      <c r="X7" s="51">
        <v>3065.6044645836746</v>
      </c>
      <c r="Y7" s="51">
        <v>3044.1822353638777</v>
      </c>
      <c r="Z7" s="51">
        <v>3022.7600061440808</v>
      </c>
      <c r="AA7" s="51">
        <v>3001.3377769242843</v>
      </c>
      <c r="AB7" s="51">
        <v>2979.9155477044865</v>
      </c>
      <c r="AC7" s="51">
        <v>2958.4933184846896</v>
      </c>
      <c r="AD7" s="51">
        <v>2937.0710892648926</v>
      </c>
      <c r="AE7" s="51">
        <v>2915.6488600450953</v>
      </c>
      <c r="AF7" s="51">
        <v>2894.2266308252993</v>
      </c>
      <c r="AG7" s="51">
        <v>2872.8044016055014</v>
      </c>
      <c r="AH7" s="51">
        <v>2851.382172385705</v>
      </c>
      <c r="AI7" s="51">
        <v>2829.9599431659076</v>
      </c>
      <c r="AJ7" s="51">
        <v>2808.5377139461107</v>
      </c>
    </row>
    <row r="8" spans="1:36">
      <c r="A8" s="21" t="s">
        <v>17</v>
      </c>
      <c r="B8" s="21" t="s">
        <v>144</v>
      </c>
      <c r="C8" s="51">
        <v>3836.1961011946664</v>
      </c>
      <c r="D8" s="51">
        <v>3787.0140998972993</v>
      </c>
      <c r="E8" s="51">
        <v>3737.8320985999312</v>
      </c>
      <c r="F8" s="51">
        <v>3688.6500973025641</v>
      </c>
      <c r="G8" s="51">
        <v>3639.4680960051969</v>
      </c>
      <c r="H8" s="51">
        <v>3590.2860947078289</v>
      </c>
      <c r="I8" s="51">
        <v>3541.1040934104612</v>
      </c>
      <c r="J8" s="51">
        <v>3491.9220921130936</v>
      </c>
      <c r="K8" s="51">
        <v>3442.7400908157265</v>
      </c>
      <c r="L8" s="51">
        <v>3393.5580895183593</v>
      </c>
      <c r="M8" s="51">
        <v>3344.3760882209917</v>
      </c>
      <c r="N8" s="51">
        <v>3295.1940869236241</v>
      </c>
      <c r="O8" s="51">
        <v>3246.0120856262565</v>
      </c>
      <c r="P8" s="51">
        <v>3196.8300843288894</v>
      </c>
      <c r="Q8" s="51">
        <v>3147.6480830315218</v>
      </c>
      <c r="R8" s="51">
        <v>3098.4660817341537</v>
      </c>
      <c r="S8" s="51">
        <v>3049.2840804367866</v>
      </c>
      <c r="T8" s="51">
        <v>3000.1020791394194</v>
      </c>
      <c r="U8" s="51">
        <v>2950.9200778420518</v>
      </c>
      <c r="V8" s="51">
        <v>2930.7226693092657</v>
      </c>
      <c r="W8" s="51">
        <v>2910.5252607764805</v>
      </c>
      <c r="X8" s="51">
        <v>2890.3278522436945</v>
      </c>
      <c r="Y8" s="51">
        <v>2870.1304437109093</v>
      </c>
      <c r="Z8" s="51">
        <v>2849.9330351781241</v>
      </c>
      <c r="AA8" s="51">
        <v>2829.7356266453385</v>
      </c>
      <c r="AB8" s="51">
        <v>2809.5382181125524</v>
      </c>
      <c r="AC8" s="51">
        <v>2789.3408095797668</v>
      </c>
      <c r="AD8" s="51">
        <v>2769.1434010469807</v>
      </c>
      <c r="AE8" s="51">
        <v>2748.945992514196</v>
      </c>
      <c r="AF8" s="51">
        <v>2728.7485839814099</v>
      </c>
      <c r="AG8" s="51">
        <v>2708.5511754486242</v>
      </c>
      <c r="AH8" s="51">
        <v>2688.3537669158386</v>
      </c>
      <c r="AI8" s="51">
        <v>2668.156358383053</v>
      </c>
      <c r="AJ8" s="51">
        <v>2647.9589498502673</v>
      </c>
    </row>
    <row r="9" spans="1:36">
      <c r="A9" s="21" t="s">
        <v>17</v>
      </c>
      <c r="B9" s="21" t="s">
        <v>145</v>
      </c>
      <c r="C9" s="51">
        <v>7123.1024412096613</v>
      </c>
      <c r="D9" s="51">
        <v>7012.9513725311608</v>
      </c>
      <c r="E9" s="51">
        <v>6902.8003038526613</v>
      </c>
      <c r="F9" s="51">
        <v>6792.6492351741608</v>
      </c>
      <c r="G9" s="51">
        <v>6682.4981664956613</v>
      </c>
      <c r="H9" s="51">
        <v>6572.3470978171626</v>
      </c>
      <c r="I9" s="51">
        <v>6462.1960291386622</v>
      </c>
      <c r="J9" s="51">
        <v>6352.0449604601617</v>
      </c>
      <c r="K9" s="51">
        <v>6241.8938917816631</v>
      </c>
      <c r="L9" s="51">
        <v>6131.7428231031608</v>
      </c>
      <c r="M9" s="51">
        <v>6021.5917544246613</v>
      </c>
      <c r="N9" s="51">
        <v>5911.4406857461618</v>
      </c>
      <c r="O9" s="51">
        <v>5801.2896170676622</v>
      </c>
      <c r="P9" s="51">
        <v>5691.1385483891618</v>
      </c>
      <c r="Q9" s="51">
        <v>5580.987479710664</v>
      </c>
      <c r="R9" s="51">
        <v>5470.8364110321618</v>
      </c>
      <c r="S9" s="51">
        <v>5360.6853423536622</v>
      </c>
      <c r="T9" s="51">
        <v>5250.5342736751627</v>
      </c>
      <c r="U9" s="51">
        <v>5140.3832049966613</v>
      </c>
      <c r="V9" s="51">
        <v>5114.4365088190598</v>
      </c>
      <c r="W9" s="51">
        <v>5088.4898126414591</v>
      </c>
      <c r="X9" s="51">
        <v>5062.5431164638567</v>
      </c>
      <c r="Y9" s="51">
        <v>5036.5964202862533</v>
      </c>
      <c r="Z9" s="51">
        <v>5010.6497241086527</v>
      </c>
      <c r="AA9" s="51">
        <v>4984.7030279310493</v>
      </c>
      <c r="AB9" s="51">
        <v>4958.7563317534468</v>
      </c>
      <c r="AC9" s="51">
        <v>4932.8096355758435</v>
      </c>
      <c r="AD9" s="51">
        <v>4906.8629393982437</v>
      </c>
      <c r="AE9" s="51">
        <v>4880.9162432206404</v>
      </c>
      <c r="AF9" s="51">
        <v>4854.9695470430379</v>
      </c>
      <c r="AG9" s="51">
        <v>4829.0228508654363</v>
      </c>
      <c r="AH9" s="51">
        <v>4803.0761546878348</v>
      </c>
      <c r="AI9" s="51">
        <v>4777.1294585102314</v>
      </c>
      <c r="AJ9" s="51">
        <v>4751.1827623326308</v>
      </c>
    </row>
    <row r="10" spans="1:36">
      <c r="A10" s="21" t="s">
        <v>17</v>
      </c>
      <c r="B10" s="21" t="s">
        <v>146</v>
      </c>
      <c r="C10" s="51">
        <v>6358.970494457717</v>
      </c>
      <c r="D10" s="51">
        <v>6260.6358991825973</v>
      </c>
      <c r="E10" s="51">
        <v>6162.3013039074776</v>
      </c>
      <c r="F10" s="51">
        <v>6063.9667086323589</v>
      </c>
      <c r="G10" s="51">
        <v>5965.6321133572392</v>
      </c>
      <c r="H10" s="51">
        <v>5867.2975180821204</v>
      </c>
      <c r="I10" s="51">
        <v>5768.9629228070007</v>
      </c>
      <c r="J10" s="51">
        <v>5670.628327531882</v>
      </c>
      <c r="K10" s="51">
        <v>5572.2937322567623</v>
      </c>
      <c r="L10" s="51">
        <v>5473.9591369816426</v>
      </c>
      <c r="M10" s="51">
        <v>5375.6245417065229</v>
      </c>
      <c r="N10" s="51">
        <v>5277.2899464314032</v>
      </c>
      <c r="O10" s="51">
        <v>5178.9553511562845</v>
      </c>
      <c r="P10" s="51">
        <v>5080.6207558811639</v>
      </c>
      <c r="Q10" s="51">
        <v>4982.2861606060469</v>
      </c>
      <c r="R10" s="51">
        <v>4883.9515653309254</v>
      </c>
      <c r="S10" s="51">
        <v>4785.6169700558075</v>
      </c>
      <c r="T10" s="51">
        <v>4687.2823747806888</v>
      </c>
      <c r="U10" s="51">
        <v>4588.9477795055682</v>
      </c>
      <c r="V10" s="51">
        <v>4565.7845192852083</v>
      </c>
      <c r="W10" s="51">
        <v>4542.6212590648456</v>
      </c>
      <c r="X10" s="51">
        <v>4519.4579988444857</v>
      </c>
      <c r="Y10" s="51">
        <v>4496.2947386241221</v>
      </c>
      <c r="Z10" s="51">
        <v>4473.1314784037613</v>
      </c>
      <c r="AA10" s="51">
        <v>4449.9682181834005</v>
      </c>
      <c r="AB10" s="51">
        <v>4426.8049579630388</v>
      </c>
      <c r="AC10" s="51">
        <v>4403.6416977426779</v>
      </c>
      <c r="AD10" s="51">
        <v>4380.4784375223162</v>
      </c>
      <c r="AE10" s="51">
        <v>4357.3151773019545</v>
      </c>
      <c r="AF10" s="51">
        <v>4334.1519170815927</v>
      </c>
      <c r="AG10" s="51">
        <v>4310.988656861231</v>
      </c>
      <c r="AH10" s="51">
        <v>4287.8253966408702</v>
      </c>
      <c r="AI10" s="51">
        <v>4264.6621364205084</v>
      </c>
      <c r="AJ10" s="51">
        <v>4241.4988762001476</v>
      </c>
    </row>
    <row r="11" spans="1:36">
      <c r="A11" s="21" t="s">
        <v>17</v>
      </c>
      <c r="B11" s="21" t="s">
        <v>147</v>
      </c>
      <c r="C11" s="51">
        <v>6228.2456569988753</v>
      </c>
      <c r="D11" s="51">
        <v>6131.9325798287882</v>
      </c>
      <c r="E11" s="51">
        <v>6035.6195026587038</v>
      </c>
      <c r="F11" s="51">
        <v>5939.3064254886176</v>
      </c>
      <c r="G11" s="51">
        <v>5842.9933483185314</v>
      </c>
      <c r="H11" s="51">
        <v>5746.6802711484479</v>
      </c>
      <c r="I11" s="51">
        <v>5650.3671939783608</v>
      </c>
      <c r="J11" s="51">
        <v>5554.0541168082746</v>
      </c>
      <c r="K11" s="51">
        <v>5457.7410396381902</v>
      </c>
      <c r="L11" s="51">
        <v>5361.4279624681039</v>
      </c>
      <c r="M11" s="51">
        <v>5265.1148852980177</v>
      </c>
      <c r="N11" s="51">
        <v>5168.8018081279324</v>
      </c>
      <c r="O11" s="51">
        <v>5072.4887309578444</v>
      </c>
      <c r="P11" s="51">
        <v>4976.1756537877609</v>
      </c>
      <c r="Q11" s="51">
        <v>4879.8625766176765</v>
      </c>
      <c r="R11" s="51">
        <v>4783.5494994475876</v>
      </c>
      <c r="S11" s="51">
        <v>4687.2364222775041</v>
      </c>
      <c r="T11" s="51">
        <v>4590.9233451074188</v>
      </c>
      <c r="U11" s="51">
        <v>4494.6102679373325</v>
      </c>
      <c r="V11" s="51">
        <v>4471.9231875372679</v>
      </c>
      <c r="W11" s="51">
        <v>4449.2361071372034</v>
      </c>
      <c r="X11" s="51">
        <v>4426.5490267371379</v>
      </c>
      <c r="Y11" s="51">
        <v>4403.8619463370733</v>
      </c>
      <c r="Z11" s="51">
        <v>4381.1748659370096</v>
      </c>
      <c r="AA11" s="51">
        <v>4358.487785536945</v>
      </c>
      <c r="AB11" s="51">
        <v>4335.8007051368795</v>
      </c>
      <c r="AC11" s="51">
        <v>4313.1136247368158</v>
      </c>
      <c r="AD11" s="51">
        <v>4290.4265443367522</v>
      </c>
      <c r="AE11" s="51">
        <v>4267.7394639366858</v>
      </c>
      <c r="AF11" s="51">
        <v>4245.0523835366212</v>
      </c>
      <c r="AG11" s="51">
        <v>4222.3653031365566</v>
      </c>
      <c r="AH11" s="51">
        <v>4199.6782227364929</v>
      </c>
      <c r="AI11" s="51">
        <v>4176.9911423364283</v>
      </c>
      <c r="AJ11" s="51">
        <v>4154.3040619363628</v>
      </c>
    </row>
    <row r="12" spans="1:36">
      <c r="A12" s="21" t="s">
        <v>17</v>
      </c>
      <c r="B12" s="21" t="s">
        <v>148</v>
      </c>
      <c r="C12" s="51">
        <v>5606.8362940961097</v>
      </c>
      <c r="D12" s="51">
        <v>5520.1326400636963</v>
      </c>
      <c r="E12" s="51">
        <v>5433.4289860312811</v>
      </c>
      <c r="F12" s="51">
        <v>5346.7253319988686</v>
      </c>
      <c r="G12" s="51">
        <v>5260.0216779664524</v>
      </c>
      <c r="H12" s="51">
        <v>5173.31802393404</v>
      </c>
      <c r="I12" s="51">
        <v>5086.6143699016266</v>
      </c>
      <c r="J12" s="51">
        <v>4999.9107158692123</v>
      </c>
      <c r="K12" s="51">
        <v>4913.2070618367979</v>
      </c>
      <c r="L12" s="51">
        <v>4826.5034078043836</v>
      </c>
      <c r="M12" s="51">
        <v>4739.7997537719693</v>
      </c>
      <c r="N12" s="51">
        <v>4653.096099739555</v>
      </c>
      <c r="O12" s="51">
        <v>4566.3924457071407</v>
      </c>
      <c r="P12" s="51">
        <v>4479.6887916747273</v>
      </c>
      <c r="Q12" s="51">
        <v>4392.985137642313</v>
      </c>
      <c r="R12" s="51">
        <v>4306.2814836098987</v>
      </c>
      <c r="S12" s="51">
        <v>4219.5778295774844</v>
      </c>
      <c r="T12" s="51">
        <v>4132.874175545071</v>
      </c>
      <c r="U12" s="51">
        <v>4046.1705215126567</v>
      </c>
      <c r="V12" s="51">
        <v>4025.7469941183549</v>
      </c>
      <c r="W12" s="51">
        <v>4005.3234667240531</v>
      </c>
      <c r="X12" s="51">
        <v>3984.8999393297509</v>
      </c>
      <c r="Y12" s="51">
        <v>3964.4764119354486</v>
      </c>
      <c r="Z12" s="51">
        <v>3944.0528845411477</v>
      </c>
      <c r="AA12" s="51">
        <v>3923.6293571468455</v>
      </c>
      <c r="AB12" s="51">
        <v>3903.2058297525432</v>
      </c>
      <c r="AC12" s="51">
        <v>3882.7823023582414</v>
      </c>
      <c r="AD12" s="51">
        <v>3862.3587749639391</v>
      </c>
      <c r="AE12" s="51">
        <v>3841.9352475696369</v>
      </c>
      <c r="AF12" s="51">
        <v>3821.5117201753346</v>
      </c>
      <c r="AG12" s="51">
        <v>3801.0881927810333</v>
      </c>
      <c r="AH12" s="51">
        <v>3780.6646653867315</v>
      </c>
      <c r="AI12" s="51">
        <v>3760.2411379924297</v>
      </c>
      <c r="AJ12" s="51">
        <v>3739.8176105981274</v>
      </c>
    </row>
    <row r="13" spans="1:36">
      <c r="A13" t="s">
        <v>16</v>
      </c>
      <c r="B13" s="21" t="s">
        <v>149</v>
      </c>
      <c r="C13" s="51">
        <v>6199.7160723985862</v>
      </c>
      <c r="D13" s="51">
        <v>6156.2998527761147</v>
      </c>
      <c r="E13" s="51">
        <v>6112.8836331536431</v>
      </c>
      <c r="F13" s="51">
        <v>6069.4674135311716</v>
      </c>
      <c r="G13" s="51">
        <v>6026.0511939087</v>
      </c>
      <c r="H13" s="51">
        <v>5982.6349742862285</v>
      </c>
      <c r="I13" s="51">
        <v>5939.218754663757</v>
      </c>
      <c r="J13" s="51">
        <v>5898.6456267696049</v>
      </c>
      <c r="K13" s="51">
        <v>5882.369136685691</v>
      </c>
      <c r="L13" s="51">
        <v>5863.7262046761452</v>
      </c>
      <c r="M13" s="51">
        <v>5841.980995648697</v>
      </c>
      <c r="N13" s="51">
        <v>5814.1618838725399</v>
      </c>
      <c r="O13" s="51">
        <v>5774.3104348779825</v>
      </c>
      <c r="P13" s="51">
        <v>5743.8661676782449</v>
      </c>
      <c r="Q13" s="51">
        <v>5713.5743163166435</v>
      </c>
      <c r="R13" s="51">
        <v>5680.159684487292</v>
      </c>
      <c r="S13" s="51">
        <v>5649.1311227771384</v>
      </c>
      <c r="T13" s="51">
        <v>5622.5402079493097</v>
      </c>
      <c r="U13" s="51">
        <v>5588.8720393278809</v>
      </c>
      <c r="V13" s="51">
        <v>5557.599146579646</v>
      </c>
      <c r="W13" s="51">
        <v>5524.9967432423746</v>
      </c>
      <c r="X13" s="51">
        <v>5495.4364697146502</v>
      </c>
      <c r="Y13" s="51">
        <v>5462.9474499296921</v>
      </c>
      <c r="Z13" s="51">
        <v>5431.1537101247441</v>
      </c>
      <c r="AA13" s="51">
        <v>5404.9445725922424</v>
      </c>
      <c r="AB13" s="51">
        <v>5366.5580403780277</v>
      </c>
      <c r="AC13" s="51">
        <v>5343.1218886338529</v>
      </c>
      <c r="AD13" s="51">
        <v>5305.9263805951268</v>
      </c>
      <c r="AE13" s="51">
        <v>5281.2687442243423</v>
      </c>
      <c r="AF13" s="51">
        <v>5246.1766962845822</v>
      </c>
      <c r="AG13" s="51">
        <v>5215.984240456145</v>
      </c>
      <c r="AH13" s="51">
        <v>5185.7023754389538</v>
      </c>
      <c r="AI13" s="51">
        <v>5154.9561096009847</v>
      </c>
      <c r="AJ13" s="51">
        <v>5084.7140296440666</v>
      </c>
    </row>
    <row r="14" spans="1:36">
      <c r="A14" t="s">
        <v>19</v>
      </c>
      <c r="B14" s="21" t="s">
        <v>150</v>
      </c>
      <c r="C14" s="51">
        <v>7561.0934235746954</v>
      </c>
      <c r="D14" s="51">
        <v>7248.1327188812375</v>
      </c>
      <c r="E14" s="51">
        <v>6935.1720141877795</v>
      </c>
      <c r="F14" s="51">
        <v>6622.2113094943188</v>
      </c>
      <c r="G14" s="51">
        <v>6309.2506048008618</v>
      </c>
      <c r="H14" s="51">
        <v>5938.8968008746551</v>
      </c>
      <c r="I14" s="51">
        <v>5621.4404660012688</v>
      </c>
      <c r="J14" s="51">
        <v>5275.1186990900733</v>
      </c>
      <c r="K14" s="51">
        <v>4928.7969321788796</v>
      </c>
      <c r="L14" s="51">
        <v>4582.475165267686</v>
      </c>
      <c r="M14" s="51">
        <v>4236.1533983564914</v>
      </c>
      <c r="N14" s="51">
        <v>3889.8316314452964</v>
      </c>
      <c r="O14" s="51">
        <v>3543.5098645341022</v>
      </c>
      <c r="P14" s="51">
        <v>3197.1880976229099</v>
      </c>
      <c r="Q14" s="51">
        <v>3165.3956506725681</v>
      </c>
      <c r="R14" s="51">
        <v>3133.6032037222253</v>
      </c>
      <c r="S14" s="51">
        <v>3101.8107567718839</v>
      </c>
      <c r="T14" s="51">
        <v>3070.0183098215412</v>
      </c>
      <c r="U14" s="51">
        <v>3038.2258628711993</v>
      </c>
      <c r="V14" s="51">
        <v>3006.433415920857</v>
      </c>
      <c r="W14" s="51">
        <v>2974.6409689705156</v>
      </c>
      <c r="X14" s="51">
        <v>2942.8485220201733</v>
      </c>
      <c r="Y14" s="51">
        <v>2911.0560750698305</v>
      </c>
      <c r="Z14" s="51">
        <v>2879.2636281194891</v>
      </c>
      <c r="AA14" s="51">
        <v>2847.4711811691463</v>
      </c>
      <c r="AB14" s="51">
        <v>2815.678734218804</v>
      </c>
      <c r="AC14" s="51">
        <v>2783.8862872684622</v>
      </c>
      <c r="AD14" s="51">
        <v>2752.0938403181203</v>
      </c>
      <c r="AE14" s="51">
        <v>2720.3013933677776</v>
      </c>
      <c r="AF14" s="51">
        <v>2688.5089464174362</v>
      </c>
      <c r="AG14" s="51">
        <v>2656.7164994670934</v>
      </c>
      <c r="AH14" s="51">
        <v>2624.9240525167511</v>
      </c>
      <c r="AI14" s="51">
        <v>2593.1316055664092</v>
      </c>
      <c r="AJ14" s="51">
        <v>2561.3391586160678</v>
      </c>
    </row>
    <row r="15" spans="1:36">
      <c r="A15" s="21" t="s">
        <v>19</v>
      </c>
      <c r="B15" s="21" t="s">
        <v>151</v>
      </c>
      <c r="C15" s="51">
        <v>7561.0934235746954</v>
      </c>
      <c r="D15" s="51">
        <v>7248.1327188812375</v>
      </c>
      <c r="E15" s="51">
        <v>6935.1720141877795</v>
      </c>
      <c r="F15" s="51">
        <v>6622.2113094943188</v>
      </c>
      <c r="G15" s="51">
        <v>6309.2506048008618</v>
      </c>
      <c r="H15" s="51">
        <v>5938.8968008746551</v>
      </c>
      <c r="I15" s="51">
        <v>5621.4404660012688</v>
      </c>
      <c r="J15" s="51">
        <v>5275.1186990900733</v>
      </c>
      <c r="K15" s="51">
        <v>4928.7969321788796</v>
      </c>
      <c r="L15" s="51">
        <v>4582.475165267686</v>
      </c>
      <c r="M15" s="51">
        <v>4236.1533983564914</v>
      </c>
      <c r="N15" s="51">
        <v>3889.8316314452964</v>
      </c>
      <c r="O15" s="51">
        <v>3543.5098645341022</v>
      </c>
      <c r="P15" s="51">
        <v>3197.1880976229099</v>
      </c>
      <c r="Q15" s="51">
        <v>3165.3956506725681</v>
      </c>
      <c r="R15" s="51">
        <v>3133.6032037222253</v>
      </c>
      <c r="S15" s="51">
        <v>3101.8107567718839</v>
      </c>
      <c r="T15" s="51">
        <v>3070.0183098215412</v>
      </c>
      <c r="U15" s="51">
        <v>3038.2258628711993</v>
      </c>
      <c r="V15" s="51">
        <v>3006.433415920857</v>
      </c>
      <c r="W15" s="51">
        <v>2974.6409689705156</v>
      </c>
      <c r="X15" s="51">
        <v>2942.8485220201733</v>
      </c>
      <c r="Y15" s="51">
        <v>2911.0560750698305</v>
      </c>
      <c r="Z15" s="51">
        <v>2879.2636281194891</v>
      </c>
      <c r="AA15" s="51">
        <v>2847.4711811691463</v>
      </c>
      <c r="AB15" s="51">
        <v>2815.678734218804</v>
      </c>
      <c r="AC15" s="51">
        <v>2783.8862872684622</v>
      </c>
      <c r="AD15" s="51">
        <v>2752.0938403181203</v>
      </c>
      <c r="AE15" s="51">
        <v>2720.3013933677776</v>
      </c>
      <c r="AF15" s="51">
        <v>2688.5089464174362</v>
      </c>
      <c r="AG15" s="51">
        <v>2656.7164994670934</v>
      </c>
      <c r="AH15" s="51">
        <v>2624.9240525167511</v>
      </c>
      <c r="AI15" s="51">
        <v>2593.1316055664092</v>
      </c>
      <c r="AJ15" s="51">
        <v>2561.3391586160678</v>
      </c>
    </row>
    <row r="16" spans="1:36">
      <c r="A16" s="21" t="s">
        <v>19</v>
      </c>
      <c r="B16" s="21" t="s">
        <v>152</v>
      </c>
      <c r="C16" s="51">
        <v>7561.0934235746954</v>
      </c>
      <c r="D16" s="51">
        <v>7248.1327188812375</v>
      </c>
      <c r="E16" s="51">
        <v>6935.1720141877795</v>
      </c>
      <c r="F16" s="51">
        <v>6622.2113094943188</v>
      </c>
      <c r="G16" s="51">
        <v>6309.2506048008618</v>
      </c>
      <c r="H16" s="51">
        <v>5938.8968008746551</v>
      </c>
      <c r="I16" s="51">
        <v>5621.4404660012688</v>
      </c>
      <c r="J16" s="51">
        <v>5275.1186990900733</v>
      </c>
      <c r="K16" s="51">
        <v>4928.7969321788796</v>
      </c>
      <c r="L16" s="51">
        <v>4582.475165267686</v>
      </c>
      <c r="M16" s="51">
        <v>4236.1533983564914</v>
      </c>
      <c r="N16" s="51">
        <v>3889.8316314452964</v>
      </c>
      <c r="O16" s="51">
        <v>3543.5098645341022</v>
      </c>
      <c r="P16" s="51">
        <v>3197.1880976229099</v>
      </c>
      <c r="Q16" s="51">
        <v>3165.3956506725681</v>
      </c>
      <c r="R16" s="51">
        <v>3133.6032037222253</v>
      </c>
      <c r="S16" s="51">
        <v>3101.8107567718839</v>
      </c>
      <c r="T16" s="51">
        <v>3070.0183098215412</v>
      </c>
      <c r="U16" s="51">
        <v>3038.2258628711993</v>
      </c>
      <c r="V16" s="51">
        <v>3006.433415920857</v>
      </c>
      <c r="W16" s="51">
        <v>2974.6409689705156</v>
      </c>
      <c r="X16" s="51">
        <v>2942.8485220201733</v>
      </c>
      <c r="Y16" s="51">
        <v>2911.0560750698305</v>
      </c>
      <c r="Z16" s="51">
        <v>2879.2636281194891</v>
      </c>
      <c r="AA16" s="51">
        <v>2847.4711811691463</v>
      </c>
      <c r="AB16" s="51">
        <v>2815.678734218804</v>
      </c>
      <c r="AC16" s="51">
        <v>2783.8862872684622</v>
      </c>
      <c r="AD16" s="51">
        <v>2752.0938403181203</v>
      </c>
      <c r="AE16" s="51">
        <v>2720.3013933677776</v>
      </c>
      <c r="AF16" s="51">
        <v>2688.5089464174362</v>
      </c>
      <c r="AG16" s="51">
        <v>2656.7164994670934</v>
      </c>
      <c r="AH16" s="51">
        <v>2624.9240525167511</v>
      </c>
      <c r="AI16" s="51">
        <v>2593.1316055664092</v>
      </c>
      <c r="AJ16" s="51">
        <v>2561.3391586160678</v>
      </c>
    </row>
    <row r="17" spans="1:36">
      <c r="A17" t="s">
        <v>20</v>
      </c>
      <c r="B17" s="21" t="s">
        <v>153</v>
      </c>
      <c r="C17" s="51">
        <v>3827.2968566587979</v>
      </c>
      <c r="D17" s="51">
        <v>3802.2433357450645</v>
      </c>
      <c r="E17" s="51">
        <v>3777.1898148313317</v>
      </c>
      <c r="F17" s="51">
        <v>3748.8405107158196</v>
      </c>
      <c r="G17" s="51">
        <v>3871.4119796131486</v>
      </c>
      <c r="H17" s="51">
        <v>3778.6596720245302</v>
      </c>
      <c r="I17" s="51">
        <v>3756.1744783291601</v>
      </c>
      <c r="J17" s="51">
        <v>3735.4685235699403</v>
      </c>
      <c r="K17" s="51">
        <v>3730.1528797485335</v>
      </c>
      <c r="L17" s="51">
        <v>3723.3593399609426</v>
      </c>
      <c r="M17" s="51">
        <v>3714.6144288481087</v>
      </c>
      <c r="N17" s="51">
        <v>3702.0182827160638</v>
      </c>
      <c r="O17" s="51">
        <v>3681.7550137527423</v>
      </c>
      <c r="P17" s="51">
        <v>3667.4827963335797</v>
      </c>
      <c r="Q17" s="51">
        <v>3653.3089958493038</v>
      </c>
      <c r="R17" s="51">
        <v>3637.1365306313064</v>
      </c>
      <c r="S17" s="51">
        <v>3622.4893350177949</v>
      </c>
      <c r="T17" s="51">
        <v>3610.6915299333282</v>
      </c>
      <c r="U17" s="51">
        <v>3594.3501284311874</v>
      </c>
      <c r="V17" s="51">
        <v>3579.546566401767</v>
      </c>
      <c r="W17" s="51">
        <v>3563.8844166230579</v>
      </c>
      <c r="X17" s="51">
        <v>3550.1839599594987</v>
      </c>
      <c r="Y17" s="51">
        <v>3534.5913390452197</v>
      </c>
      <c r="Z17" s="51">
        <v>3519.446340564331</v>
      </c>
      <c r="AA17" s="51">
        <v>3507.9240153828123</v>
      </c>
      <c r="AB17" s="51">
        <v>3488.4945890831132</v>
      </c>
      <c r="AC17" s="51">
        <v>3478.7846957534184</v>
      </c>
      <c r="AD17" s="51">
        <v>3460.1166715866439</v>
      </c>
      <c r="AE17" s="51">
        <v>3449.6253865628973</v>
      </c>
      <c r="AF17" s="51">
        <v>3432.3195772046151</v>
      </c>
      <c r="AG17" s="51">
        <v>3418.2157671903647</v>
      </c>
      <c r="AH17" s="51">
        <v>3404.0558754381582</v>
      </c>
      <c r="AI17" s="51">
        <v>3389.5909346070753</v>
      </c>
      <c r="AJ17" s="51">
        <v>3349.1118667920268</v>
      </c>
    </row>
    <row r="18" spans="1:36">
      <c r="A18" s="21" t="s">
        <v>20</v>
      </c>
      <c r="B18" s="21" t="s">
        <v>154</v>
      </c>
      <c r="C18" s="51">
        <v>4013.1693740693227</v>
      </c>
      <c r="D18" s="51">
        <v>4017.7960735110714</v>
      </c>
      <c r="E18" s="51">
        <v>4022.4227729528207</v>
      </c>
      <c r="F18" s="51">
        <v>4027.0494723945694</v>
      </c>
      <c r="G18" s="51">
        <v>4031.6761718363196</v>
      </c>
      <c r="H18" s="51">
        <v>3924.8479186067329</v>
      </c>
      <c r="I18" s="51">
        <v>3907.9979263806181</v>
      </c>
      <c r="J18" s="51">
        <v>3892.839486987953</v>
      </c>
      <c r="K18" s="51">
        <v>3892.4965712044614</v>
      </c>
      <c r="L18" s="51">
        <v>3890.7506732366583</v>
      </c>
      <c r="M18" s="51">
        <v>3887.1396856209194</v>
      </c>
      <c r="N18" s="51">
        <v>3879.8171840121618</v>
      </c>
      <c r="O18" s="51">
        <v>3865.0725844764829</v>
      </c>
      <c r="P18" s="51">
        <v>3856.1245919839007</v>
      </c>
      <c r="Q18" s="51">
        <v>3847.2727596132513</v>
      </c>
      <c r="R18" s="51">
        <v>3836.4778769186792</v>
      </c>
      <c r="S18" s="51">
        <v>3827.1645377795562</v>
      </c>
      <c r="T18" s="51">
        <v>3820.6309462238723</v>
      </c>
      <c r="U18" s="51">
        <v>3809.6657894486971</v>
      </c>
      <c r="V18" s="51">
        <v>3800.1999596341152</v>
      </c>
      <c r="W18" s="51">
        <v>3789.8924556755701</v>
      </c>
      <c r="X18" s="51">
        <v>3781.5066271145329</v>
      </c>
      <c r="Y18" s="51">
        <v>3771.263442353923</v>
      </c>
      <c r="Z18" s="51">
        <v>3761.4578833934052</v>
      </c>
      <c r="AA18" s="51">
        <v>3755.2213804352559</v>
      </c>
      <c r="AB18" s="51">
        <v>3741.1891551812332</v>
      </c>
      <c r="AC18" s="51">
        <v>3736.7499962278216</v>
      </c>
      <c r="AD18" s="51">
        <v>3723.4566813781839</v>
      </c>
      <c r="AE18" s="51">
        <v>3718.2581094638181</v>
      </c>
      <c r="AF18" s="51">
        <v>3706.3053767018932</v>
      </c>
      <c r="AG18" s="51">
        <v>3697.528609572787</v>
      </c>
      <c r="AH18" s="51">
        <v>3688.6969178011091</v>
      </c>
      <c r="AI18" s="51">
        <v>3679.5626750855813</v>
      </c>
      <c r="AJ18" s="51">
        <v>3644.4357362348819</v>
      </c>
    </row>
    <row r="19" spans="1:36">
      <c r="A19" s="21" t="s">
        <v>20</v>
      </c>
      <c r="B19" s="21" t="s">
        <v>155</v>
      </c>
      <c r="C19" s="51">
        <v>4013.1693740693227</v>
      </c>
      <c r="D19" s="51">
        <v>4017.7960735110714</v>
      </c>
      <c r="E19" s="51">
        <v>4022.4227729528207</v>
      </c>
      <c r="F19" s="51">
        <v>4027.0494723945694</v>
      </c>
      <c r="G19" s="51">
        <v>4031.6761718363196</v>
      </c>
      <c r="H19" s="51">
        <v>3924.8479186067329</v>
      </c>
      <c r="I19" s="51">
        <v>3907.9979263806181</v>
      </c>
      <c r="J19" s="51">
        <v>3892.839486987953</v>
      </c>
      <c r="K19" s="51">
        <v>3892.4965712044614</v>
      </c>
      <c r="L19" s="51">
        <v>3890.7506732366583</v>
      </c>
      <c r="M19" s="51">
        <v>3887.1396856209194</v>
      </c>
      <c r="N19" s="51">
        <v>3879.8171840121618</v>
      </c>
      <c r="O19" s="51">
        <v>3865.0725844764829</v>
      </c>
      <c r="P19" s="51">
        <v>3856.1245919839007</v>
      </c>
      <c r="Q19" s="51">
        <v>3847.2727596132513</v>
      </c>
      <c r="R19" s="51">
        <v>3836.4778769186792</v>
      </c>
      <c r="S19" s="51">
        <v>3827.1645377795562</v>
      </c>
      <c r="T19" s="51">
        <v>3820.6309462238723</v>
      </c>
      <c r="U19" s="51">
        <v>3809.6657894486971</v>
      </c>
      <c r="V19" s="51">
        <v>3800.1999596341152</v>
      </c>
      <c r="W19" s="51">
        <v>3789.8924556755701</v>
      </c>
      <c r="X19" s="51">
        <v>3781.5066271145329</v>
      </c>
      <c r="Y19" s="51">
        <v>3771.263442353923</v>
      </c>
      <c r="Z19" s="51">
        <v>3761.4578833934052</v>
      </c>
      <c r="AA19" s="51">
        <v>3755.2213804352559</v>
      </c>
      <c r="AB19" s="51">
        <v>3741.1891551812332</v>
      </c>
      <c r="AC19" s="51">
        <v>3736.7499962278216</v>
      </c>
      <c r="AD19" s="51">
        <v>3723.4566813781839</v>
      </c>
      <c r="AE19" s="51">
        <v>3718.2581094638181</v>
      </c>
      <c r="AF19" s="51">
        <v>3706.3053767018932</v>
      </c>
      <c r="AG19" s="51">
        <v>3697.528609572787</v>
      </c>
      <c r="AH19" s="51">
        <v>3688.6969178011091</v>
      </c>
      <c r="AI19" s="51">
        <v>3679.5626750855813</v>
      </c>
      <c r="AJ19" s="51">
        <v>3644.4357362348819</v>
      </c>
    </row>
    <row r="20" spans="1:36">
      <c r="A20" t="s">
        <v>34</v>
      </c>
      <c r="B20" s="21" t="s">
        <v>156</v>
      </c>
      <c r="C20" s="51">
        <v>4305.3925876948315</v>
      </c>
      <c r="D20" s="51">
        <v>4238.1375223475052</v>
      </c>
      <c r="E20" s="51">
        <v>4170.8824570001798</v>
      </c>
      <c r="F20" s="51">
        <v>4103.6273916528535</v>
      </c>
      <c r="G20" s="51">
        <v>4036.3723263055281</v>
      </c>
      <c r="H20" s="51">
        <v>3969.1172609582022</v>
      </c>
      <c r="I20" s="51">
        <v>3901.8621956108764</v>
      </c>
      <c r="J20" s="51">
        <v>3834.6071302635505</v>
      </c>
      <c r="K20" s="51">
        <v>3767.3520649162247</v>
      </c>
      <c r="L20" s="51">
        <v>3700.0969995688988</v>
      </c>
      <c r="M20" s="51">
        <v>3632.841934221573</v>
      </c>
      <c r="N20" s="51">
        <v>3565.5868688742471</v>
      </c>
      <c r="O20" s="51">
        <v>3498.3318035269212</v>
      </c>
      <c r="P20" s="51">
        <v>3431.0767381795954</v>
      </c>
      <c r="Q20" s="51">
        <v>3431.0767381795954</v>
      </c>
      <c r="R20" s="51">
        <v>3431.0767381795954</v>
      </c>
      <c r="S20" s="51">
        <v>3431.0767381795954</v>
      </c>
      <c r="T20" s="51">
        <v>3431.0767381795954</v>
      </c>
      <c r="U20" s="51">
        <v>3431.0767381795954</v>
      </c>
      <c r="V20" s="51">
        <v>3431.0767381795954</v>
      </c>
      <c r="W20" s="51">
        <v>3431.0767381795954</v>
      </c>
      <c r="X20" s="51">
        <v>3431.0767381795954</v>
      </c>
      <c r="Y20" s="51">
        <v>3431.0767381795954</v>
      </c>
      <c r="Z20" s="51">
        <v>3431.0767381795954</v>
      </c>
      <c r="AA20" s="51">
        <v>3431.0767381795954</v>
      </c>
      <c r="AB20" s="51">
        <v>3431.0767381795954</v>
      </c>
      <c r="AC20" s="51">
        <v>3431.0767381795954</v>
      </c>
      <c r="AD20" s="51">
        <v>3431.0767381795954</v>
      </c>
      <c r="AE20" s="51">
        <v>3431.0767381795954</v>
      </c>
      <c r="AF20" s="51">
        <v>3431.0767381795954</v>
      </c>
      <c r="AG20" s="51">
        <v>3431.0767381795954</v>
      </c>
      <c r="AH20" s="51">
        <v>3431.0767381795954</v>
      </c>
      <c r="AI20" s="51">
        <v>3431.0767381795954</v>
      </c>
      <c r="AJ20" s="51">
        <v>3431.0767381795954</v>
      </c>
    </row>
    <row r="21" spans="1:36">
      <c r="A21" s="21" t="s">
        <v>34</v>
      </c>
      <c r="B21" s="21" t="s">
        <v>157</v>
      </c>
      <c r="C21" s="51">
        <v>5576.5909167824766</v>
      </c>
      <c r="D21" s="51">
        <v>5512.2975155754648</v>
      </c>
      <c r="E21" s="51">
        <v>5448.0041143684512</v>
      </c>
      <c r="F21" s="51">
        <v>5383.7107131614393</v>
      </c>
      <c r="G21" s="51">
        <v>5319.4173119544257</v>
      </c>
      <c r="H21" s="51">
        <v>5255.1239107474139</v>
      </c>
      <c r="I21" s="51">
        <v>5190.8305095404012</v>
      </c>
      <c r="J21" s="51">
        <v>5126.5371083333876</v>
      </c>
      <c r="K21" s="51">
        <v>5062.2437071263757</v>
      </c>
      <c r="L21" s="51">
        <v>4997.950305919363</v>
      </c>
      <c r="M21" s="51">
        <v>4933.6569047123503</v>
      </c>
      <c r="N21" s="51">
        <v>4869.3635035053376</v>
      </c>
      <c r="O21" s="51">
        <v>4805.0701022983258</v>
      </c>
      <c r="P21" s="51">
        <v>4740.7767010913121</v>
      </c>
      <c r="Q21" s="51">
        <v>4740.7767010913121</v>
      </c>
      <c r="R21" s="51">
        <v>4740.7767010913121</v>
      </c>
      <c r="S21" s="51">
        <v>4740.7767010913121</v>
      </c>
      <c r="T21" s="51">
        <v>4740.7767010913121</v>
      </c>
      <c r="U21" s="51">
        <v>4740.7767010913121</v>
      </c>
      <c r="V21" s="51">
        <v>4740.7767010913121</v>
      </c>
      <c r="W21" s="51">
        <v>4740.7767010913121</v>
      </c>
      <c r="X21" s="51">
        <v>4740.7767010913121</v>
      </c>
      <c r="Y21" s="51">
        <v>4740.7767010913121</v>
      </c>
      <c r="Z21" s="51">
        <v>4740.7767010913121</v>
      </c>
      <c r="AA21" s="51">
        <v>4740.7767010913121</v>
      </c>
      <c r="AB21" s="51">
        <v>4740.7767010913121</v>
      </c>
      <c r="AC21" s="51">
        <v>4740.7767010913121</v>
      </c>
      <c r="AD21" s="51">
        <v>4740.7767010913121</v>
      </c>
      <c r="AE21" s="51">
        <v>4740.7767010913121</v>
      </c>
      <c r="AF21" s="51">
        <v>4740.7767010913121</v>
      </c>
      <c r="AG21" s="51">
        <v>4740.7767010913121</v>
      </c>
      <c r="AH21" s="51">
        <v>4740.7767010913121</v>
      </c>
      <c r="AI21" s="51">
        <v>4740.7767010913121</v>
      </c>
      <c r="AJ21" s="51">
        <v>4740.7767010913121</v>
      </c>
    </row>
    <row r="22" spans="1:36">
      <c r="A22" s="21" t="s">
        <v>34</v>
      </c>
      <c r="B22" s="21" t="s">
        <v>158</v>
      </c>
      <c r="C22" s="51">
        <v>14196.524804379835</v>
      </c>
      <c r="D22" s="51">
        <v>13387.143107126378</v>
      </c>
      <c r="E22" s="51">
        <v>12577.761409872919</v>
      </c>
      <c r="F22" s="51">
        <v>11768.379712619462</v>
      </c>
      <c r="G22" s="51">
        <v>10958.998015366002</v>
      </c>
      <c r="H22" s="51">
        <v>10149.616318112543</v>
      </c>
      <c r="I22" s="51">
        <v>9340.2346208590861</v>
      </c>
      <c r="J22" s="51">
        <v>8530.8529236056293</v>
      </c>
      <c r="K22" s="51">
        <v>7721.4712263521697</v>
      </c>
      <c r="L22" s="51">
        <v>6912.0895290987119</v>
      </c>
      <c r="M22" s="51">
        <v>6102.7078318452532</v>
      </c>
      <c r="N22" s="51">
        <v>5293.3261345917945</v>
      </c>
      <c r="O22" s="51">
        <v>4483.9444373383367</v>
      </c>
      <c r="P22" s="51">
        <v>3674.5627400848771</v>
      </c>
      <c r="Q22" s="51">
        <v>3674.5627400848771</v>
      </c>
      <c r="R22" s="51">
        <v>3674.5627400848771</v>
      </c>
      <c r="S22" s="51">
        <v>3674.5627400848771</v>
      </c>
      <c r="T22" s="51">
        <v>3674.5627400848771</v>
      </c>
      <c r="U22" s="51">
        <v>3674.5627400848771</v>
      </c>
      <c r="V22" s="51">
        <v>3674.5627400848771</v>
      </c>
      <c r="W22" s="51">
        <v>3674.5627400848771</v>
      </c>
      <c r="X22" s="51">
        <v>3674.5627400848771</v>
      </c>
      <c r="Y22" s="51">
        <v>3674.5627400848771</v>
      </c>
      <c r="Z22" s="51">
        <v>3674.5627400848771</v>
      </c>
      <c r="AA22" s="51">
        <v>3674.5627400848771</v>
      </c>
      <c r="AB22" s="51">
        <v>3674.5627400848771</v>
      </c>
      <c r="AC22" s="51">
        <v>3674.5627400848771</v>
      </c>
      <c r="AD22" s="51">
        <v>3674.5627400848771</v>
      </c>
      <c r="AE22" s="51">
        <v>3674.5627400848771</v>
      </c>
      <c r="AF22" s="51">
        <v>3674.5627400848771</v>
      </c>
      <c r="AG22" s="51">
        <v>3674.5627400848771</v>
      </c>
      <c r="AH22" s="51">
        <v>3674.5627400848771</v>
      </c>
      <c r="AI22" s="51">
        <v>3674.5627400848771</v>
      </c>
      <c r="AJ22" s="51">
        <v>3674.5627400848771</v>
      </c>
    </row>
    <row r="23" spans="1:36">
      <c r="A23" s="21" t="s">
        <v>34</v>
      </c>
      <c r="B23" s="21" t="s">
        <v>159</v>
      </c>
      <c r="C23" s="51">
        <v>31389.002895326357</v>
      </c>
      <c r="D23" s="51">
        <v>29412.625936914043</v>
      </c>
      <c r="E23" s="51">
        <v>27436.248978501728</v>
      </c>
      <c r="F23" s="51">
        <v>25459.872020089417</v>
      </c>
      <c r="G23" s="51">
        <v>23483.495061677102</v>
      </c>
      <c r="H23" s="51">
        <v>21507.118103264791</v>
      </c>
      <c r="I23" s="51">
        <v>19530.741144852476</v>
      </c>
      <c r="J23" s="51">
        <v>17554.364186440162</v>
      </c>
      <c r="K23" s="51">
        <v>15577.987228027849</v>
      </c>
      <c r="L23" s="51">
        <v>13601.610269615536</v>
      </c>
      <c r="M23" s="51">
        <v>11625.233311203227</v>
      </c>
      <c r="N23" s="51">
        <v>9648.85635279091</v>
      </c>
      <c r="O23" s="51">
        <v>7672.4793943785926</v>
      </c>
      <c r="P23" s="51">
        <v>5696.1024359662806</v>
      </c>
      <c r="Q23" s="51">
        <v>5696.1024359662806</v>
      </c>
      <c r="R23" s="51">
        <v>5696.1024359662806</v>
      </c>
      <c r="S23" s="51">
        <v>5696.1024359662806</v>
      </c>
      <c r="T23" s="51">
        <v>5696.1024359662806</v>
      </c>
      <c r="U23" s="51">
        <v>5696.1024359662806</v>
      </c>
      <c r="V23" s="51">
        <v>5696.1024359662806</v>
      </c>
      <c r="W23" s="51">
        <v>5696.1024359662806</v>
      </c>
      <c r="X23" s="51">
        <v>5696.1024359662806</v>
      </c>
      <c r="Y23" s="51">
        <v>5696.1024359662806</v>
      </c>
      <c r="Z23" s="51">
        <v>5696.1024359662806</v>
      </c>
      <c r="AA23" s="51">
        <v>5696.1024359662806</v>
      </c>
      <c r="AB23" s="51">
        <v>5696.1024359662806</v>
      </c>
      <c r="AC23" s="51">
        <v>5696.1024359662806</v>
      </c>
      <c r="AD23" s="51">
        <v>5696.1024359662806</v>
      </c>
      <c r="AE23" s="51">
        <v>5696.1024359662806</v>
      </c>
      <c r="AF23" s="51">
        <v>5696.1024359662806</v>
      </c>
      <c r="AG23" s="51">
        <v>5696.1024359662806</v>
      </c>
      <c r="AH23" s="51">
        <v>5696.1024359662806</v>
      </c>
      <c r="AI23" s="51">
        <v>5696.1024359662806</v>
      </c>
      <c r="AJ23" s="51">
        <v>5696.1024359662806</v>
      </c>
    </row>
    <row r="24" spans="1:36">
      <c r="A24" s="21" t="s">
        <v>34</v>
      </c>
      <c r="B24" s="21" t="s">
        <v>160</v>
      </c>
      <c r="C24" s="51">
        <v>14196.524804379835</v>
      </c>
      <c r="D24" s="51">
        <v>13387.143107126378</v>
      </c>
      <c r="E24" s="51">
        <v>12577.761409872919</v>
      </c>
      <c r="F24" s="51">
        <v>11768.379712619462</v>
      </c>
      <c r="G24" s="51">
        <v>10958.998015366002</v>
      </c>
      <c r="H24" s="51">
        <v>10149.616318112543</v>
      </c>
      <c r="I24" s="51">
        <v>9340.2346208590861</v>
      </c>
      <c r="J24" s="51">
        <v>8530.8529236056293</v>
      </c>
      <c r="K24" s="51">
        <v>7721.4712263521697</v>
      </c>
      <c r="L24" s="51">
        <v>6912.0895290987119</v>
      </c>
      <c r="M24" s="51">
        <v>6102.7078318452532</v>
      </c>
      <c r="N24" s="51">
        <v>5293.3261345917945</v>
      </c>
      <c r="O24" s="51">
        <v>4483.9444373383367</v>
      </c>
      <c r="P24" s="51">
        <v>3674.5627400848771</v>
      </c>
      <c r="Q24" s="51">
        <v>3674.5627400848771</v>
      </c>
      <c r="R24" s="51">
        <v>3674.5627400848771</v>
      </c>
      <c r="S24" s="51">
        <v>3674.5627400848771</v>
      </c>
      <c r="T24" s="51">
        <v>3674.5627400848771</v>
      </c>
      <c r="U24" s="51">
        <v>3674.5627400848771</v>
      </c>
      <c r="V24" s="51">
        <v>3674.5627400848771</v>
      </c>
      <c r="W24" s="51">
        <v>3674.5627400848771</v>
      </c>
      <c r="X24" s="51">
        <v>3674.5627400848771</v>
      </c>
      <c r="Y24" s="51">
        <v>3674.5627400848771</v>
      </c>
      <c r="Z24" s="51">
        <v>3674.5627400848771</v>
      </c>
      <c r="AA24" s="51">
        <v>3674.5627400848771</v>
      </c>
      <c r="AB24" s="51">
        <v>3674.5627400848771</v>
      </c>
      <c r="AC24" s="51">
        <v>3674.5627400848771</v>
      </c>
      <c r="AD24" s="51">
        <v>3674.5627400848771</v>
      </c>
      <c r="AE24" s="51">
        <v>3674.5627400848771</v>
      </c>
      <c r="AF24" s="51">
        <v>3674.5627400848771</v>
      </c>
      <c r="AG24" s="51">
        <v>3674.5627400848771</v>
      </c>
      <c r="AH24" s="51">
        <v>3674.5627400848771</v>
      </c>
      <c r="AI24" s="51">
        <v>3674.5627400848771</v>
      </c>
      <c r="AJ24" s="51">
        <v>3674.5627400848771</v>
      </c>
    </row>
    <row r="25" spans="1:36">
      <c r="A25" s="21" t="s">
        <v>34</v>
      </c>
      <c r="B25" s="21" t="s">
        <v>161</v>
      </c>
      <c r="C25" s="51">
        <v>31389.002895326357</v>
      </c>
      <c r="D25" s="51">
        <v>29412.625936914043</v>
      </c>
      <c r="E25" s="51">
        <v>27436.248978501728</v>
      </c>
      <c r="F25" s="51">
        <v>25459.872020089417</v>
      </c>
      <c r="G25" s="51">
        <v>23483.495061677102</v>
      </c>
      <c r="H25" s="51">
        <v>21507.118103264791</v>
      </c>
      <c r="I25" s="51">
        <v>19530.741144852476</v>
      </c>
      <c r="J25" s="51">
        <v>17554.364186440162</v>
      </c>
      <c r="K25" s="51">
        <v>15577.987228027849</v>
      </c>
      <c r="L25" s="51">
        <v>13601.610269615536</v>
      </c>
      <c r="M25" s="51">
        <v>11625.233311203227</v>
      </c>
      <c r="N25" s="51">
        <v>9648.85635279091</v>
      </c>
      <c r="O25" s="51">
        <v>7672.4793943785926</v>
      </c>
      <c r="P25" s="51">
        <v>5696.1024359662806</v>
      </c>
      <c r="Q25" s="51">
        <v>5696.1024359662806</v>
      </c>
      <c r="R25" s="51">
        <v>5696.1024359662806</v>
      </c>
      <c r="S25" s="51">
        <v>5696.1024359662806</v>
      </c>
      <c r="T25" s="51">
        <v>5696.1024359662806</v>
      </c>
      <c r="U25" s="51">
        <v>5696.1024359662806</v>
      </c>
      <c r="V25" s="51">
        <v>5696.1024359662806</v>
      </c>
      <c r="W25" s="51">
        <v>5696.1024359662806</v>
      </c>
      <c r="X25" s="51">
        <v>5696.1024359662806</v>
      </c>
      <c r="Y25" s="51">
        <v>5696.1024359662806</v>
      </c>
      <c r="Z25" s="51">
        <v>5696.1024359662806</v>
      </c>
      <c r="AA25" s="51">
        <v>5696.1024359662806</v>
      </c>
      <c r="AB25" s="51">
        <v>5696.1024359662806</v>
      </c>
      <c r="AC25" s="51">
        <v>5696.1024359662806</v>
      </c>
      <c r="AD25" s="51">
        <v>5696.1024359662806</v>
      </c>
      <c r="AE25" s="51">
        <v>5696.1024359662806</v>
      </c>
      <c r="AF25" s="51">
        <v>5696.1024359662806</v>
      </c>
      <c r="AG25" s="51">
        <v>5696.1024359662806</v>
      </c>
      <c r="AH25" s="51">
        <v>5696.1024359662806</v>
      </c>
      <c r="AI25" s="51">
        <v>5696.1024359662806</v>
      </c>
      <c r="AJ25" s="51">
        <v>5696.1024359662806</v>
      </c>
    </row>
    <row r="26" spans="1:36">
      <c r="A26" t="s">
        <v>36</v>
      </c>
      <c r="B26" s="21" t="s">
        <v>162</v>
      </c>
      <c r="C26" s="51">
        <v>899.1125440742336</v>
      </c>
      <c r="D26" s="51">
        <v>897.70308814846726</v>
      </c>
      <c r="E26" s="51">
        <v>896.29363222270104</v>
      </c>
      <c r="F26" s="51">
        <v>902.71381430547433</v>
      </c>
      <c r="G26" s="51">
        <v>891.86171381434542</v>
      </c>
      <c r="H26" s="51">
        <v>885.20876908967045</v>
      </c>
      <c r="I26" s="51">
        <v>867.76048992789288</v>
      </c>
      <c r="J26" s="51">
        <v>859.68860861787778</v>
      </c>
      <c r="K26" s="51">
        <v>854.89355451672066</v>
      </c>
      <c r="L26" s="51">
        <v>850.14768910328723</v>
      </c>
      <c r="M26" s="51">
        <v>845.33323168783102</v>
      </c>
      <c r="N26" s="51">
        <v>841.66250107608801</v>
      </c>
      <c r="O26" s="51">
        <v>836.28274791352487</v>
      </c>
      <c r="P26" s="51">
        <v>833.2916691733227</v>
      </c>
      <c r="Q26" s="51">
        <v>830.5754936489833</v>
      </c>
      <c r="R26" s="51">
        <v>826.7715351573911</v>
      </c>
      <c r="S26" s="51">
        <v>823.86823037306385</v>
      </c>
      <c r="T26" s="51">
        <v>821.20674097070651</v>
      </c>
      <c r="U26" s="51">
        <v>818.02472783813232</v>
      </c>
      <c r="V26" s="51">
        <v>814.88508478318965</v>
      </c>
      <c r="W26" s="51">
        <v>812.19304936041544</v>
      </c>
      <c r="X26" s="51">
        <v>810.56013478572174</v>
      </c>
      <c r="Y26" s="51">
        <v>808.49515037607659</v>
      </c>
      <c r="Z26" s="51">
        <v>806.53181718615019</v>
      </c>
      <c r="AA26" s="51">
        <v>805.39975864873225</v>
      </c>
      <c r="AB26" s="51">
        <v>802.45149608302609</v>
      </c>
      <c r="AC26" s="51">
        <v>801.73878522314658</v>
      </c>
      <c r="AD26" s="51">
        <v>798.96213261495245</v>
      </c>
      <c r="AE26" s="51">
        <v>798.07320846175037</v>
      </c>
      <c r="AF26" s="51">
        <v>795.60857249514595</v>
      </c>
      <c r="AG26" s="51">
        <v>793.88501128096959</v>
      </c>
      <c r="AH26" s="51">
        <v>792.14873185042018</v>
      </c>
      <c r="AI26" s="51">
        <v>790.34175467816408</v>
      </c>
      <c r="AJ26" s="51">
        <v>782.45718072947386</v>
      </c>
    </row>
    <row r="27" spans="1:36">
      <c r="A27" t="s">
        <v>112</v>
      </c>
      <c r="B27" s="21" t="s">
        <v>128</v>
      </c>
      <c r="C27" s="51">
        <v>2985.7163232225957</v>
      </c>
      <c r="D27" s="51">
        <v>2311.9279513109191</v>
      </c>
      <c r="E27" s="51">
        <v>2237.7422506953185</v>
      </c>
      <c r="F27" s="51">
        <v>2165.9370386986238</v>
      </c>
      <c r="G27" s="51">
        <v>2096.4359296290145</v>
      </c>
      <c r="H27" s="51">
        <v>2029.1649888771365</v>
      </c>
      <c r="I27" s="51">
        <v>1964.0526542651769</v>
      </c>
      <c r="J27" s="51">
        <v>1901.0296599197111</v>
      </c>
      <c r="K27" s="51">
        <v>1840.0289625873329</v>
      </c>
      <c r="L27" s="51">
        <v>1780.985670314692</v>
      </c>
      <c r="M27" s="51">
        <v>1723.8369734170553</v>
      </c>
      <c r="N27" s="51">
        <v>1668.522077661974</v>
      </c>
      <c r="O27" s="51">
        <v>1614.9821395969645</v>
      </c>
      <c r="P27" s="51">
        <v>1563.1602039524087</v>
      </c>
      <c r="Q27" s="51">
        <v>1513.0011430530928</v>
      </c>
      <c r="R27" s="51">
        <v>1464.4515981739132</v>
      </c>
      <c r="S27" s="51">
        <v>1417.4599227773826</v>
      </c>
      <c r="T27" s="51">
        <v>1371.9761275725405</v>
      </c>
      <c r="U27" s="51">
        <v>1327.9518273368276</v>
      </c>
      <c r="V27" s="51">
        <v>1285.3401894443539</v>
      </c>
      <c r="W27" s="51">
        <v>1244.0958840458004</v>
      </c>
      <c r="X27" s="51">
        <v>1204.1750358469669</v>
      </c>
      <c r="Y27" s="51">
        <v>1165.5351774346534</v>
      </c>
      <c r="Z27" s="51">
        <v>1128.1352041002376</v>
      </c>
      <c r="AA27" s="51">
        <v>1091.935330112882</v>
      </c>
      <c r="AB27" s="51">
        <v>1056.8970463958572</v>
      </c>
      <c r="AC27" s="51">
        <v>1022.9830795609577</v>
      </c>
      <c r="AD27" s="51">
        <v>990.15735225743038</v>
      </c>
      <c r="AE27" s="51">
        <v>958.38494479323788</v>
      </c>
      <c r="AF27" s="51">
        <v>927.6320579878269</v>
      </c>
      <c r="AG27" s="51">
        <v>897.8659772168852</v>
      </c>
      <c r="AH27" s="51">
        <v>869.05503761084003</v>
      </c>
      <c r="AI27" s="51">
        <v>841.16859037007657</v>
      </c>
      <c r="AJ27" s="51">
        <v>814.17697016103966</v>
      </c>
    </row>
    <row r="28" spans="1:36">
      <c r="A28" s="21" t="s">
        <v>112</v>
      </c>
      <c r="B28" s="21" t="s">
        <v>129</v>
      </c>
      <c r="C28" s="51">
        <v>3068.5330578578878</v>
      </c>
      <c r="D28" s="51">
        <v>2376.0553843662383</v>
      </c>
      <c r="E28" s="51">
        <v>2299.8119472423737</v>
      </c>
      <c r="F28" s="51">
        <v>2226.0150278818182</v>
      </c>
      <c r="G28" s="51">
        <v>2154.5861218336722</v>
      </c>
      <c r="H28" s="51">
        <v>2085.4492437167528</v>
      </c>
      <c r="I28" s="51">
        <v>2018.5308463870788</v>
      </c>
      <c r="J28" s="51">
        <v>1953.7597426991299</v>
      </c>
      <c r="K28" s="51">
        <v>1891.0670297776448</v>
      </c>
      <c r="L28" s="51">
        <v>1830.3860157194129</v>
      </c>
      <c r="M28" s="51">
        <v>1771.6521486470638</v>
      </c>
      <c r="N28" s="51">
        <v>1714.8029480394093</v>
      </c>
      <c r="O28" s="51">
        <v>1659.7779382652652</v>
      </c>
      <c r="P28" s="51">
        <v>1606.518584250055</v>
      </c>
      <c r="Q28" s="51">
        <v>1554.9682292067694</v>
      </c>
      <c r="R28" s="51">
        <v>1505.0720343650162</v>
      </c>
      <c r="S28" s="51">
        <v>1456.776920634069</v>
      </c>
      <c r="T28" s="51">
        <v>1410.031512137841</v>
      </c>
      <c r="U28" s="51">
        <v>1364.7860815617244</v>
      </c>
      <c r="V28" s="51">
        <v>1320.9924972531535</v>
      </c>
      <c r="W28" s="51">
        <v>1278.6041720196135</v>
      </c>
      <c r="X28" s="51">
        <v>1237.576013569641</v>
      </c>
      <c r="Y28" s="51">
        <v>1197.8643765440718</v>
      </c>
      <c r="Z28" s="51">
        <v>1159.4270160865349</v>
      </c>
      <c r="AA28" s="51">
        <v>1122.2230429037788</v>
      </c>
      <c r="AB28" s="51">
        <v>1086.2128797680366</v>
      </c>
      <c r="AC28" s="51">
        <v>1051.3582194151525</v>
      </c>
      <c r="AD28" s="51">
        <v>1017.6219837936841</v>
      </c>
      <c r="AE28" s="51">
        <v>984.96828462162887</v>
      </c>
      <c r="AF28" s="51">
        <v>953.36238520881648</v>
      </c>
      <c r="AG28" s="51">
        <v>922.770663504352</v>
      </c>
      <c r="AH28" s="51">
        <v>893.16057632980255</v>
      </c>
      <c r="AI28" s="51">
        <v>864.50062476007906</v>
      </c>
      <c r="AJ28" s="51">
        <v>836.7603206151831</v>
      </c>
    </row>
    <row r="29" spans="1:36">
      <c r="A29" s="21" t="s">
        <v>112</v>
      </c>
      <c r="B29" s="21" t="s">
        <v>130</v>
      </c>
      <c r="C29" s="51">
        <v>3161.5232415013843</v>
      </c>
      <c r="D29" s="51">
        <v>2448.0604181635858</v>
      </c>
      <c r="E29" s="51">
        <v>2369.5064661825959</v>
      </c>
      <c r="F29" s="51">
        <v>2293.4731723218251</v>
      </c>
      <c r="G29" s="51">
        <v>2219.8796530967534</v>
      </c>
      <c r="H29" s="51">
        <v>2148.6476204315827</v>
      </c>
      <c r="I29" s="51">
        <v>2079.7012983771356</v>
      </c>
      <c r="J29" s="51">
        <v>2012.9673425011315</v>
      </c>
      <c r="K29" s="51">
        <v>1948.3747618650887</v>
      </c>
      <c r="L29" s="51">
        <v>1885.8548435048488</v>
      </c>
      <c r="M29" s="51">
        <v>1825.3410793343846</v>
      </c>
      <c r="N29" s="51">
        <v>1766.7690953951465</v>
      </c>
      <c r="O29" s="51">
        <v>1710.0765833756604</v>
      </c>
      <c r="P29" s="51">
        <v>1655.2032343285487</v>
      </c>
      <c r="Q29" s="51">
        <v>1602.0906745144566</v>
      </c>
      <c r="R29" s="51">
        <v>1550.6824033046278</v>
      </c>
      <c r="S29" s="51">
        <v>1500.9237330760816</v>
      </c>
      <c r="T29" s="51">
        <v>1452.761731035449</v>
      </c>
      <c r="U29" s="51">
        <v>1406.1451629095745</v>
      </c>
      <c r="V29" s="51">
        <v>1361.0244384429946</v>
      </c>
      <c r="W29" s="51">
        <v>1317.3515586442977</v>
      </c>
      <c r="X29" s="51">
        <v>1275.0800647252652</v>
      </c>
      <c r="Y29" s="51">
        <v>1234.164988678456</v>
      </c>
      <c r="Z29" s="51">
        <v>1194.5628054406773</v>
      </c>
      <c r="AA29" s="51">
        <v>1156.2313865914414</v>
      </c>
      <c r="AB29" s="51">
        <v>1119.1299555371572</v>
      </c>
      <c r="AC29" s="51">
        <v>1083.2190441333855</v>
      </c>
      <c r="AD29" s="51">
        <v>1048.4604506990047</v>
      </c>
      <c r="AE29" s="51">
        <v>1014.817199377634</v>
      </c>
      <c r="AF29" s="51">
        <v>982.25350080307271</v>
      </c>
      <c r="AG29" s="51">
        <v>950.73471402691735</v>
      </c>
      <c r="AH29" s="51">
        <v>920.22730966785514</v>
      </c>
      <c r="AI29" s="51">
        <v>890.69883424343266</v>
      </c>
      <c r="AJ29" s="51">
        <v>862.11787564635324</v>
      </c>
    </row>
    <row r="30" spans="1:36">
      <c r="A30" s="21" t="s">
        <v>112</v>
      </c>
      <c r="B30" s="21" t="s">
        <v>131</v>
      </c>
      <c r="C30" s="51">
        <v>3433.5732515006521</v>
      </c>
      <c r="D30" s="51">
        <v>2658.71674119727</v>
      </c>
      <c r="E30" s="51">
        <v>2573.4031984148023</v>
      </c>
      <c r="F30" s="51">
        <v>2490.8272171293211</v>
      </c>
      <c r="G30" s="51">
        <v>2410.9009538085415</v>
      </c>
      <c r="H30" s="51">
        <v>2333.5393836645871</v>
      </c>
      <c r="I30" s="51">
        <v>2258.6602102054426</v>
      </c>
      <c r="J30" s="51">
        <v>2186.1837776887369</v>
      </c>
      <c r="K30" s="51">
        <v>2116.0329863847346</v>
      </c>
      <c r="L30" s="51">
        <v>2048.1332105583892</v>
      </c>
      <c r="M30" s="51">
        <v>1982.4122190832004</v>
      </c>
      <c r="N30" s="51">
        <v>1918.8000986024451</v>
      </c>
      <c r="O30" s="51">
        <v>1857.2291791560187</v>
      </c>
      <c r="P30" s="51">
        <v>1797.6339621937846</v>
      </c>
      <c r="Q30" s="51">
        <v>1739.9510508988512</v>
      </c>
      <c r="R30" s="51">
        <v>1684.1190827466464</v>
      </c>
      <c r="S30" s="51">
        <v>1630.0786642280586</v>
      </c>
      <c r="T30" s="51">
        <v>1577.7723076671925</v>
      </c>
      <c r="U30" s="51">
        <v>1527.144370066535</v>
      </c>
      <c r="V30" s="51">
        <v>1478.1409939144726</v>
      </c>
      <c r="W30" s="51">
        <v>1430.7100498921864</v>
      </c>
      <c r="X30" s="51">
        <v>1384.8010814189906</v>
      </c>
      <c r="Y30" s="51">
        <v>1340.3652509771041</v>
      </c>
      <c r="Z30" s="51">
        <v>1297.355288158773</v>
      </c>
      <c r="AA30" s="51">
        <v>1255.7254393804665</v>
      </c>
      <c r="AB30" s="51">
        <v>1215.4314192106547</v>
      </c>
      <c r="AC30" s="51">
        <v>1176.4303632593958</v>
      </c>
      <c r="AD30" s="51">
        <v>1138.6807825796095</v>
      </c>
      <c r="AE30" s="51">
        <v>1102.1425195315371</v>
      </c>
      <c r="AF30" s="51">
        <v>1066.7767050634309</v>
      </c>
      <c r="AG30" s="51">
        <v>1032.5457173630318</v>
      </c>
      <c r="AH30" s="51">
        <v>999.41314183584836</v>
      </c>
      <c r="AI30" s="51">
        <v>967.34373236766339</v>
      </c>
      <c r="AJ30" s="51">
        <v>936.3033738300569</v>
      </c>
    </row>
    <row r="31" spans="1:36">
      <c r="A31" s="21" t="s">
        <v>112</v>
      </c>
      <c r="B31" s="21" t="s">
        <v>132</v>
      </c>
      <c r="C31" s="51">
        <v>3650.4675562858592</v>
      </c>
      <c r="D31" s="51">
        <v>2826.6643796962426</v>
      </c>
      <c r="E31" s="51">
        <v>2735.9616926622352</v>
      </c>
      <c r="F31" s="51">
        <v>2648.1694952832008</v>
      </c>
      <c r="G31" s="51">
        <v>2563.1943950664954</v>
      </c>
      <c r="H31" s="51">
        <v>2480.9459963202589</v>
      </c>
      <c r="I31" s="51">
        <v>2401.3368039913512</v>
      </c>
      <c r="J31" s="51">
        <v>2324.2821305889584</v>
      </c>
      <c r="K31" s="51">
        <v>2249.7000060948562</v>
      </c>
      <c r="L31" s="51">
        <v>2177.5110907645003</v>
      </c>
      <c r="M31" s="51">
        <v>2107.638590726162</v>
      </c>
      <c r="N31" s="51">
        <v>2040.0081762883583</v>
      </c>
      <c r="O31" s="51">
        <v>1974.5479028686386</v>
      </c>
      <c r="P31" s="51">
        <v>1911.1881344596286</v>
      </c>
      <c r="Q31" s="51">
        <v>1849.8614695509245</v>
      </c>
      <c r="R31" s="51">
        <v>1790.5026694280111</v>
      </c>
      <c r="S31" s="51">
        <v>1733.0485887719494</v>
      </c>
      <c r="T31" s="51">
        <v>1677.4381084859936</v>
      </c>
      <c r="U31" s="51">
        <v>1623.6120706776869</v>
      </c>
      <c r="V31" s="51">
        <v>1571.5132157272665</v>
      </c>
      <c r="W31" s="51">
        <v>1521.0861213754297</v>
      </c>
      <c r="X31" s="51">
        <v>1472.2771437656741</v>
      </c>
      <c r="Y31" s="51">
        <v>1425.034360378475</v>
      </c>
      <c r="Z31" s="51">
        <v>1379.3075147966138</v>
      </c>
      <c r="AA31" s="51">
        <v>1335.047963242886</v>
      </c>
      <c r="AB31" s="51">
        <v>1292.2086228333173</v>
      </c>
      <c r="AC31" s="51">
        <v>1250.7439214908497</v>
      </c>
      <c r="AD31" s="51">
        <v>1210.6097494662024</v>
      </c>
      <c r="AE31" s="51">
        <v>1171.7634124143476</v>
      </c>
      <c r="AF31" s="51">
        <v>1134.1635859766789</v>
      </c>
      <c r="AG31" s="51">
        <v>1097.7702718205549</v>
      </c>
      <c r="AH31" s="51">
        <v>1062.5447550894605</v>
      </c>
      <c r="AI31" s="51">
        <v>1028.4495632185165</v>
      </c>
      <c r="AJ31" s="51">
        <v>995.4484260715252</v>
      </c>
    </row>
    <row r="32" spans="1:36">
      <c r="A32" s="21" t="s">
        <v>112</v>
      </c>
      <c r="B32" s="21" t="s">
        <v>133</v>
      </c>
      <c r="C32" s="51">
        <v>4469.1889883621543</v>
      </c>
      <c r="D32" s="51">
        <v>3426.8301746610837</v>
      </c>
      <c r="E32" s="51">
        <v>3284.4787601696635</v>
      </c>
      <c r="F32" s="51">
        <v>3148.0406603670035</v>
      </c>
      <c r="G32" s="51">
        <v>3017.270234626817</v>
      </c>
      <c r="H32" s="51">
        <v>2891.9320462981627</v>
      </c>
      <c r="I32" s="51">
        <v>2771.800438829659</v>
      </c>
      <c r="J32" s="51">
        <v>2656.6591295016106</v>
      </c>
      <c r="K32" s="51">
        <v>2546.3008200346117</v>
      </c>
      <c r="L32" s="51">
        <v>2440.5268233735601</v>
      </c>
      <c r="M32" s="51">
        <v>2339.1467059751726</v>
      </c>
      <c r="N32" s="51">
        <v>2241.9779449549555</v>
      </c>
      <c r="O32" s="51">
        <v>2148.8455994763913</v>
      </c>
      <c r="P32" s="51">
        <v>2059.5819957906965</v>
      </c>
      <c r="Q32" s="51">
        <v>1974.0264253601119</v>
      </c>
      <c r="R32" s="51">
        <v>1892.024855521232</v>
      </c>
      <c r="S32" s="51">
        <v>1813.4296521674476</v>
      </c>
      <c r="T32" s="51">
        <v>1738.0993139512411</v>
      </c>
      <c r="U32" s="51">
        <v>1665.8982175277815</v>
      </c>
      <c r="V32" s="51">
        <v>1596.6963733811663</v>
      </c>
      <c r="W32" s="51">
        <v>1530.3691917937074</v>
      </c>
      <c r="X32" s="51">
        <v>1466.7972585369123</v>
      </c>
      <c r="Y32" s="51">
        <v>1405.8661198803206</v>
      </c>
      <c r="Z32" s="51">
        <v>1347.4660765311282</v>
      </c>
      <c r="AA32" s="51">
        <v>1291.4919861336139</v>
      </c>
      <c r="AB32" s="51">
        <v>1237.8430739727899</v>
      </c>
      <c r="AC32" s="51">
        <v>1186.4227515414743</v>
      </c>
      <c r="AD32" s="51">
        <v>1137.1384426441316</v>
      </c>
      <c r="AE32" s="51">
        <v>1089.9014167244063</v>
      </c>
      <c r="AF32" s="51">
        <v>1044.6266291162731</v>
      </c>
      <c r="AG32" s="51">
        <v>1001.2325679311979</v>
      </c>
      <c r="AH32" s="51">
        <v>959.64110730564209</v>
      </c>
      <c r="AI32" s="51">
        <v>919.77736674470782</v>
      </c>
      <c r="AJ32" s="51">
        <v>881.56957630868135</v>
      </c>
    </row>
    <row r="33" spans="1:36">
      <c r="A33" s="21" t="s">
        <v>112</v>
      </c>
      <c r="B33" s="21" t="s">
        <v>134</v>
      </c>
      <c r="C33" s="51">
        <v>4351.9349981933547</v>
      </c>
      <c r="D33" s="51">
        <v>3336.9235914630635</v>
      </c>
      <c r="E33" s="51">
        <v>3198.3069197625064</v>
      </c>
      <c r="F33" s="51">
        <v>3065.4484205662584</v>
      </c>
      <c r="G33" s="51">
        <v>2938.1088978946236</v>
      </c>
      <c r="H33" s="51">
        <v>2816.0590920309605</v>
      </c>
      <c r="I33" s="51">
        <v>2699.0792667667347</v>
      </c>
      <c r="J33" s="51">
        <v>2586.9588137925189</v>
      </c>
      <c r="K33" s="51">
        <v>2479.4958735227019</v>
      </c>
      <c r="L33" s="51">
        <v>2376.4969716712244</v>
      </c>
      <c r="M33" s="51">
        <v>2277.7766709240677</v>
      </c>
      <c r="N33" s="51">
        <v>2183.1572370813428</v>
      </c>
      <c r="O33" s="51">
        <v>2092.4683190679352</v>
      </c>
      <c r="P33" s="51">
        <v>2005.5466422365873</v>
      </c>
      <c r="Q33" s="51">
        <v>1922.2357144112441</v>
      </c>
      <c r="R33" s="51">
        <v>1842.3855441414476</v>
      </c>
      <c r="S33" s="51">
        <v>1765.8523706605008</v>
      </c>
      <c r="T33" s="51">
        <v>1692.4984050612538</v>
      </c>
      <c r="U33" s="51">
        <v>1622.1915822235069</v>
      </c>
      <c r="V33" s="51">
        <v>1554.8053230464152</v>
      </c>
      <c r="W33" s="51">
        <v>1490.2183065578211</v>
      </c>
      <c r="X33" s="51">
        <v>1428.3142514902265</v>
      </c>
      <c r="Y33" s="51">
        <v>1368.9817069301516</v>
      </c>
      <c r="Z33" s="51">
        <v>1312.1138516639774</v>
      </c>
      <c r="AA33" s="51">
        <v>1257.6083018590107</v>
      </c>
      <c r="AB33" s="51">
        <v>1205.3669267335308</v>
      </c>
      <c r="AC33" s="51">
        <v>1155.2956718839484</v>
      </c>
      <c r="AD33" s="51">
        <v>1107.3043899509998</v>
      </c>
      <c r="AE33" s="51">
        <v>1061.3066783201127</v>
      </c>
      <c r="AF33" s="51">
        <v>1017.2197235637391</v>
      </c>
      <c r="AG33" s="51">
        <v>974.9641523455972</v>
      </c>
      <c r="AH33" s="51">
        <v>934.46388851838549</v>
      </c>
      <c r="AI33" s="51">
        <v>895.64601615769845</v>
      </c>
      <c r="AJ33" s="51">
        <v>858.44064828554735</v>
      </c>
    </row>
    <row r="34" spans="1:36">
      <c r="A34" s="21" t="s">
        <v>112</v>
      </c>
      <c r="B34" s="21" t="s">
        <v>135</v>
      </c>
      <c r="C34" s="51">
        <v>4362.9480041823535</v>
      </c>
      <c r="D34" s="51">
        <v>3345.368009753518</v>
      </c>
      <c r="E34" s="51">
        <v>3206.4005547264073</v>
      </c>
      <c r="F34" s="51">
        <v>3073.205843833995</v>
      </c>
      <c r="G34" s="51">
        <v>2945.5440757872798</v>
      </c>
      <c r="H34" s="51">
        <v>2823.1854107050185</v>
      </c>
      <c r="I34" s="51">
        <v>2705.9095563142632</v>
      </c>
      <c r="J34" s="51">
        <v>2593.5053713402344</v>
      </c>
      <c r="K34" s="51">
        <v>2485.7704853714863</v>
      </c>
      <c r="L34" s="51">
        <v>2382.5109345159635</v>
      </c>
      <c r="M34" s="51">
        <v>2283.54081219201</v>
      </c>
      <c r="N34" s="51">
        <v>2188.681934425601</v>
      </c>
      <c r="O34" s="51">
        <v>2097.7635190512192</v>
      </c>
      <c r="P34" s="51">
        <v>2010.6218782388107</v>
      </c>
      <c r="Q34" s="51">
        <v>1927.1001237932469</v>
      </c>
      <c r="R34" s="51">
        <v>1847.047884695729</v>
      </c>
      <c r="S34" s="51">
        <v>1770.3210363785879</v>
      </c>
      <c r="T34" s="51">
        <v>1696.7814412460882</v>
      </c>
      <c r="U34" s="51">
        <v>1626.2966999740584</v>
      </c>
      <c r="V34" s="51">
        <v>1558.7399131406019</v>
      </c>
      <c r="W34" s="51">
        <v>1493.9894527587294</v>
      </c>
      <c r="X34" s="51">
        <v>1431.9287432995857</v>
      </c>
      <c r="Y34" s="51">
        <v>1372.4460518120284</v>
      </c>
      <c r="Z34" s="51">
        <v>1315.4342867606922</v>
      </c>
      <c r="AA34" s="51">
        <v>1260.7908052203748</v>
      </c>
      <c r="AB34" s="51">
        <v>1208.4172280796142</v>
      </c>
      <c r="AC34" s="51">
        <v>1158.2192629207639</v>
      </c>
      <c r="AD34" s="51">
        <v>1110.1065342576671</v>
      </c>
      <c r="AE34" s="51">
        <v>1063.9924208253096</v>
      </c>
      <c r="AF34" s="51">
        <v>1019.7938996284975</v>
      </c>
      <c r="AG34" s="51">
        <v>977.43139646879706</v>
      </c>
      <c r="AH34" s="51">
        <v>936.82864268062076</v>
      </c>
      <c r="AI34" s="51">
        <v>897.91253781853709</v>
      </c>
      <c r="AJ34" s="51">
        <v>860.61301804858203</v>
      </c>
    </row>
    <row r="35" spans="1:36">
      <c r="A35" s="21" t="s">
        <v>112</v>
      </c>
      <c r="B35" s="21" t="s">
        <v>136</v>
      </c>
      <c r="C35" s="51">
        <v>4522.3633673455815</v>
      </c>
      <c r="D35" s="51">
        <v>3467.6025758492578</v>
      </c>
      <c r="E35" s="51">
        <v>3323.5574652347368</v>
      </c>
      <c r="F35" s="51">
        <v>3185.4960258853316</v>
      </c>
      <c r="G35" s="51">
        <v>3053.1696945443214</v>
      </c>
      <c r="H35" s="51">
        <v>2926.340233337156</v>
      </c>
      <c r="I35" s="51">
        <v>2804.7793008524013</v>
      </c>
      <c r="J35" s="51">
        <v>2688.2680410400926</v>
      </c>
      <c r="K35" s="51">
        <v>2576.5966891873613</v>
      </c>
      <c r="L35" s="51">
        <v>2469.5641942619282</v>
      </c>
      <c r="M35" s="51">
        <v>2366.9778569435589</v>
      </c>
      <c r="N35" s="51">
        <v>2268.6529826917704</v>
      </c>
      <c r="O35" s="51">
        <v>2174.4125492252092</v>
      </c>
      <c r="P35" s="51">
        <v>2084.0868878140145</v>
      </c>
      <c r="Q35" s="51">
        <v>1997.5133778113811</v>
      </c>
      <c r="R35" s="51">
        <v>1914.536153874363</v>
      </c>
      <c r="S35" s="51">
        <v>1835.0058253467951</v>
      </c>
      <c r="T35" s="51">
        <v>1758.7792072991274</v>
      </c>
      <c r="U35" s="51">
        <v>1685.7190627409307</v>
      </c>
      <c r="V35" s="51">
        <v>1615.6938555419615</v>
      </c>
      <c r="W35" s="51">
        <v>1548.5775136169516</v>
      </c>
      <c r="X35" s="51">
        <v>1484.2492019477627</v>
      </c>
      <c r="Y35" s="51">
        <v>1422.5931050342583</v>
      </c>
      <c r="Z35" s="51">
        <v>1363.498218382224</v>
      </c>
      <c r="AA35" s="51">
        <v>1306.8581486529338</v>
      </c>
      <c r="AB35" s="51">
        <v>1252.5709221145532</v>
      </c>
      <c r="AC35" s="51">
        <v>1200.5388010505255</v>
      </c>
      <c r="AD35" s="51">
        <v>1150.6681077943945</v>
      </c>
      <c r="AE35" s="51">
        <v>1102.8690560742732</v>
      </c>
      <c r="AF35" s="51">
        <v>1057.0555893633011</v>
      </c>
      <c r="AG35" s="51">
        <v>1013.1452259450706</v>
      </c>
      <c r="AH35" s="51">
        <v>971.05891041507095</v>
      </c>
      <c r="AI35" s="51">
        <v>930.72087135080551</v>
      </c>
      <c r="AJ35" s="51">
        <v>892.05848489432526</v>
      </c>
    </row>
    <row r="36" spans="1:36">
      <c r="A36" s="21" t="s">
        <v>112</v>
      </c>
      <c r="B36" s="21" t="s">
        <v>137</v>
      </c>
      <c r="C36" s="51">
        <v>4645.8187533874998</v>
      </c>
      <c r="D36" s="51">
        <v>3562.2641896710356</v>
      </c>
      <c r="E36" s="51">
        <v>3414.2868110599238</v>
      </c>
      <c r="F36" s="51">
        <v>3272.4564511466701</v>
      </c>
      <c r="G36" s="51">
        <v>3136.5177611798194</v>
      </c>
      <c r="H36" s="51">
        <v>3006.2259996612993</v>
      </c>
      <c r="I36" s="51">
        <v>2881.3465917183621</v>
      </c>
      <c r="J36" s="51">
        <v>2761.654706779329</v>
      </c>
      <c r="K36" s="51">
        <v>2646.9348537927985</v>
      </c>
      <c r="L36" s="51">
        <v>2536.9804932615498</v>
      </c>
      <c r="M36" s="51">
        <v>2431.593665392661</v>
      </c>
      <c r="N36" s="51">
        <v>2330.5846336943641</v>
      </c>
      <c r="O36" s="51">
        <v>2233.7715433779836</v>
      </c>
      <c r="P36" s="51">
        <v>2140.9800939499464</v>
      </c>
      <c r="Q36" s="51">
        <v>2052.0432254043985</v>
      </c>
      <c r="R36" s="51">
        <v>1966.8008174514741</v>
      </c>
      <c r="S36" s="51">
        <v>1885.0994012396864</v>
      </c>
      <c r="T36" s="51">
        <v>1806.791883053455</v>
      </c>
      <c r="U36" s="51">
        <v>1731.7372794883067</v>
      </c>
      <c r="V36" s="51">
        <v>1659.8004636269652</v>
      </c>
      <c r="W36" s="51">
        <v>1590.8519217593539</v>
      </c>
      <c r="X36" s="51">
        <v>1524.7675202085138</v>
      </c>
      <c r="Y36" s="51">
        <v>1461.4282818426316</v>
      </c>
      <c r="Z36" s="51">
        <v>1400.720171870815</v>
      </c>
      <c r="AA36" s="51">
        <v>1342.5338925369713</v>
      </c>
      <c r="AB36" s="51">
        <v>1286.7646863421496</v>
      </c>
      <c r="AC36" s="51">
        <v>1233.312147441085</v>
      </c>
      <c r="AD36" s="51">
        <v>1182.0800408733724</v>
      </c>
      <c r="AE36" s="51">
        <v>1132.9761293038293</v>
      </c>
      <c r="AF36" s="51">
        <v>1085.9120069601051</v>
      </c>
      <c r="AG36" s="51">
        <v>1040.8029404685697</v>
      </c>
      <c r="AH36" s="51">
        <v>997.56771630191452</v>
      </c>
      <c r="AI36" s="51">
        <v>956.12849456382617</v>
      </c>
      <c r="AJ36" s="51">
        <v>916.41066884747761</v>
      </c>
    </row>
    <row r="37" spans="1:36">
      <c r="A37" s="21" t="s">
        <v>112</v>
      </c>
      <c r="B37" s="21" t="s">
        <v>169</v>
      </c>
      <c r="C37" s="51">
        <v>4654.7690040318539</v>
      </c>
      <c r="D37" s="51">
        <v>3569.1269535995061</v>
      </c>
      <c r="E37" s="51">
        <v>3420.864493994372</v>
      </c>
      <c r="F37" s="51">
        <v>3278.760895425547</v>
      </c>
      <c r="G37" s="51">
        <v>3142.5603172077649</v>
      </c>
      <c r="H37" s="51">
        <v>3012.0175463442001</v>
      </c>
      <c r="I37" s="51">
        <v>2886.8975560495314</v>
      </c>
      <c r="J37" s="51">
        <v>2766.9750826120726</v>
      </c>
      <c r="K37" s="51">
        <v>2652.0342198331646</v>
      </c>
      <c r="L37" s="51">
        <v>2541.8680303136503</v>
      </c>
      <c r="M37" s="51">
        <v>2436.2781728876248</v>
      </c>
      <c r="N37" s="51">
        <v>2335.0745455326669</v>
      </c>
      <c r="O37" s="51">
        <v>2238.0749431136883</v>
      </c>
      <c r="P37" s="51">
        <v>2145.1047293441816</v>
      </c>
      <c r="Q37" s="51">
        <v>2055.996522374287</v>
      </c>
      <c r="R37" s="51">
        <v>1970.5898934396141</v>
      </c>
      <c r="S37" s="51">
        <v>1888.7310780282639</v>
      </c>
      <c r="T37" s="51">
        <v>1810.2726990460546</v>
      </c>
      <c r="U37" s="51">
        <v>1735.073501481532</v>
      </c>
      <c r="V37" s="51">
        <v>1662.9980980930625</v>
      </c>
      <c r="W37" s="51">
        <v>1593.9167256601547</v>
      </c>
      <c r="X37" s="51">
        <v>1527.7050113601613</v>
      </c>
      <c r="Y37" s="51">
        <v>1464.2437488497546</v>
      </c>
      <c r="Z37" s="51">
        <v>1403.4186836480349</v>
      </c>
      <c r="AA37" s="51">
        <v>1345.1203074348796</v>
      </c>
      <c r="AB37" s="51">
        <v>1289.2436608941953</v>
      </c>
      <c r="AC37" s="51">
        <v>1235.6881447471087</v>
      </c>
      <c r="AD37" s="51">
        <v>1184.3573386348894</v>
      </c>
      <c r="AE37" s="51">
        <v>1135.1588275255247</v>
      </c>
      <c r="AF37" s="51">
        <v>1088.0040353314052</v>
      </c>
      <c r="AG37" s="51">
        <v>1042.8080654385828</v>
      </c>
      <c r="AH37" s="51">
        <v>999.4895478604758</v>
      </c>
      <c r="AI37" s="51">
        <v>957.97049274085646</v>
      </c>
      <c r="AJ37" s="51">
        <v>918.17614994235737</v>
      </c>
    </row>
    <row r="38" spans="1:36" s="21" customFormat="1">
      <c r="A38" s="21" t="s">
        <v>112</v>
      </c>
      <c r="B38" s="21" t="s">
        <v>170</v>
      </c>
      <c r="C38" s="51">
        <v>4598.9063450796984</v>
      </c>
      <c r="D38" s="51">
        <v>3526.2932659142152</v>
      </c>
      <c r="E38" s="51">
        <v>3379.8101288080397</v>
      </c>
      <c r="F38" s="51">
        <v>3239.4119392199505</v>
      </c>
      <c r="G38" s="51">
        <v>3104.8459268514034</v>
      </c>
      <c r="H38" s="51">
        <v>2975.8698215476343</v>
      </c>
      <c r="I38" s="51">
        <v>2852.2514171189609</v>
      </c>
      <c r="J38" s="51">
        <v>2733.768153281062</v>
      </c>
      <c r="K38" s="51">
        <v>2620.2067149615677</v>
      </c>
      <c r="L38" s="51">
        <v>2511.3626482515538</v>
      </c>
      <c r="M38" s="51">
        <v>2407.0399923105188</v>
      </c>
      <c r="N38" s="51">
        <v>2307.0509265621099</v>
      </c>
      <c r="O38" s="51">
        <v>2211.2154325454453</v>
      </c>
      <c r="P38" s="51">
        <v>2119.3609698132118</v>
      </c>
      <c r="Q38" s="51">
        <v>2031.3221652930381</v>
      </c>
      <c r="R38" s="51">
        <v>1946.9405155528857</v>
      </c>
      <c r="S38" s="51">
        <v>1866.0641014344012</v>
      </c>
      <c r="T38" s="51">
        <v>1788.547314540484</v>
      </c>
      <c r="U38" s="51">
        <v>1714.2505950846244</v>
      </c>
      <c r="V38" s="51">
        <v>1643.0401806300511</v>
      </c>
      <c r="W38" s="51">
        <v>1574.7878652663176</v>
      </c>
      <c r="X38" s="51">
        <v>1509.3707687897595</v>
      </c>
      <c r="Y38" s="51">
        <v>1446.6711154722518</v>
      </c>
      <c r="Z38" s="51">
        <v>1386.5760220199707</v>
      </c>
      <c r="AA38" s="51">
        <v>1328.9772943404032</v>
      </c>
      <c r="AB38" s="51">
        <v>1273.7712327517083</v>
      </c>
      <c r="AC38" s="51">
        <v>1220.8584452837335</v>
      </c>
      <c r="AD38" s="51">
        <v>1170.1436687345501</v>
      </c>
      <c r="AE38" s="51">
        <v>1121.5355971603537</v>
      </c>
      <c r="AF38" s="51">
        <v>1074.9467174899316</v>
      </c>
      <c r="AG38" s="51">
        <v>1030.2931519677554</v>
      </c>
      <c r="AH38" s="51">
        <v>987.49450714201976</v>
      </c>
      <c r="AI38" s="51">
        <v>946.47372912576566</v>
      </c>
      <c r="AJ38" s="51">
        <v>907.15696487048797</v>
      </c>
    </row>
    <row r="39" spans="1:36" s="21" customFormat="1">
      <c r="A39" s="21" t="s">
        <v>112</v>
      </c>
      <c r="B39" s="21" t="s">
        <v>171</v>
      </c>
      <c r="C39" s="51">
        <v>4826.7338115915436</v>
      </c>
      <c r="D39" s="51">
        <v>3700.9840294716305</v>
      </c>
      <c r="E39" s="51">
        <v>3547.24419272657</v>
      </c>
      <c r="F39" s="51">
        <v>3399.8907486852281</v>
      </c>
      <c r="G39" s="51">
        <v>3258.6584049378462</v>
      </c>
      <c r="H39" s="51">
        <v>3123.2928893901912</v>
      </c>
      <c r="I39" s="51">
        <v>2993.5504924767934</v>
      </c>
      <c r="J39" s="51">
        <v>2869.1976283907561</v>
      </c>
      <c r="K39" s="51">
        <v>2750.0104145402051</v>
      </c>
      <c r="L39" s="51">
        <v>2635.7742684742116</v>
      </c>
      <c r="M39" s="51">
        <v>2526.2835215525324</v>
      </c>
      <c r="N39" s="51">
        <v>2421.3410486635935</v>
      </c>
      <c r="O39" s="51">
        <v>2320.7579133240984</v>
      </c>
      <c r="P39" s="51">
        <v>2224.3530275212843</v>
      </c>
      <c r="Q39" s="51">
        <v>2131.9528256854155</v>
      </c>
      <c r="R39" s="51">
        <v>2043.3909522055569</v>
      </c>
      <c r="S39" s="51">
        <v>1958.507961926005</v>
      </c>
      <c r="T39" s="51">
        <v>1877.1510330841932</v>
      </c>
      <c r="U39" s="51">
        <v>1799.1736921732177</v>
      </c>
      <c r="V39" s="51">
        <v>1724.4355502336516</v>
      </c>
      <c r="W39" s="51">
        <v>1652.8020500998643</v>
      </c>
      <c r="X39" s="51">
        <v>1584.1442241457946</v>
      </c>
      <c r="Y39" s="51">
        <v>1518.3384620940265</v>
      </c>
      <c r="Z39" s="51">
        <v>1455.2662884701358</v>
      </c>
      <c r="AA39" s="51">
        <v>1394.8141493016431</v>
      </c>
      <c r="AB39" s="51">
        <v>1336.8732076775448</v>
      </c>
      <c r="AC39" s="51">
        <v>1281.3391478003578</v>
      </c>
      <c r="AD39" s="51">
        <v>1228.1119871778876</v>
      </c>
      <c r="AE39" s="51">
        <v>1177.0958966166065</v>
      </c>
      <c r="AF39" s="51">
        <v>1128.1990276925453</v>
      </c>
      <c r="AG39" s="51">
        <v>1081.3333473890966</v>
      </c>
      <c r="AH39" s="51">
        <v>1036.4144796040002</v>
      </c>
      <c r="AI39" s="51">
        <v>993.361553240175</v>
      </c>
      <c r="AJ39" s="51">
        <v>952.09705660689235</v>
      </c>
    </row>
    <row r="40" spans="1:36" s="21" customFormat="1">
      <c r="A40" s="21" t="s">
        <v>112</v>
      </c>
      <c r="B40" s="21" t="s">
        <v>172</v>
      </c>
      <c r="C40" s="51">
        <v>4996.613495139718</v>
      </c>
      <c r="D40" s="51">
        <v>3831.242299408455</v>
      </c>
      <c r="E40" s="51">
        <v>3672.0915003368045</v>
      </c>
      <c r="F40" s="51">
        <v>3519.5518667477068</v>
      </c>
      <c r="G40" s="51">
        <v>3373.3487691118557</v>
      </c>
      <c r="H40" s="51">
        <v>3233.2189860818416</v>
      </c>
      <c r="I40" s="51">
        <v>3098.9102305933138</v>
      </c>
      <c r="J40" s="51">
        <v>2970.1806956520263</v>
      </c>
      <c r="K40" s="51">
        <v>2846.7986189890089</v>
      </c>
      <c r="L40" s="51">
        <v>2728.5418658000685</v>
      </c>
      <c r="M40" s="51">
        <v>2615.1975288184112</v>
      </c>
      <c r="N40" s="51">
        <v>2506.5615450003384</v>
      </c>
      <c r="O40" s="51">
        <v>2402.4383281339269</v>
      </c>
      <c r="P40" s="51">
        <v>2302.6404167092419</v>
      </c>
      <c r="Q40" s="51">
        <v>2206.988136416101</v>
      </c>
      <c r="R40" s="51">
        <v>2115.3092766617842</v>
      </c>
      <c r="S40" s="51">
        <v>2027.4387805262679</v>
      </c>
      <c r="T40" s="51">
        <v>1943.2184475968083</v>
      </c>
      <c r="U40" s="51">
        <v>1862.4966491468504</v>
      </c>
      <c r="V40" s="51">
        <v>1785.1280551464763</v>
      </c>
      <c r="W40" s="51">
        <v>1710.9733726129155</v>
      </c>
      <c r="X40" s="51">
        <v>1639.8990948300391</v>
      </c>
      <c r="Y40" s="51">
        <v>1571.7772609853425</v>
      </c>
      <c r="Z40" s="51">
        <v>1506.4852257916691</v>
      </c>
      <c r="AA40" s="51">
        <v>1443.9054386789103</v>
      </c>
      <c r="AB40" s="51">
        <v>1383.9252321581343</v>
      </c>
      <c r="AC40" s="51">
        <v>1326.4366189771324</v>
      </c>
      <c r="AD40" s="51">
        <v>1271.3360977021653</v>
      </c>
      <c r="AE40" s="51">
        <v>1218.5244663759051</v>
      </c>
      <c r="AF40" s="51">
        <v>1167.9066439160663</v>
      </c>
      <c r="AG40" s="51">
        <v>1119.3914989331897</v>
      </c>
      <c r="AH40" s="51">
        <v>1072.8916856593762</v>
      </c>
      <c r="AI40" s="51">
        <v>1028.3234866925859</v>
      </c>
      <c r="AJ40" s="51">
        <v>985.60666227337867</v>
      </c>
    </row>
    <row r="41" spans="1:36" s="21" customFormat="1">
      <c r="A41" s="21" t="s">
        <v>112</v>
      </c>
      <c r="B41" s="21" t="s">
        <v>173</v>
      </c>
      <c r="C41" s="51">
        <v>5256.8000129437169</v>
      </c>
      <c r="D41" s="51">
        <v>4030.7449412910241</v>
      </c>
      <c r="E41" s="51">
        <v>3863.3067507178184</v>
      </c>
      <c r="F41" s="51">
        <v>3702.8239860201707</v>
      </c>
      <c r="G41" s="51">
        <v>3549.0077170027362</v>
      </c>
      <c r="H41" s="51">
        <v>3401.5810157054448</v>
      </c>
      <c r="I41" s="51">
        <v>3260.2784578275305</v>
      </c>
      <c r="J41" s="51">
        <v>3124.8456448625411</v>
      </c>
      <c r="K41" s="51">
        <v>2995.0387460839843</v>
      </c>
      <c r="L41" s="51">
        <v>2870.6240595570007</v>
      </c>
      <c r="M41" s="51">
        <v>2751.3775913857398</v>
      </c>
      <c r="N41" s="51">
        <v>2637.0846524388917</v>
      </c>
      <c r="O41" s="51">
        <v>2527.539471827361</v>
      </c>
      <c r="P41" s="51">
        <v>2422.5448264381698</v>
      </c>
      <c r="Q41" s="51">
        <v>2321.9116858576176</v>
      </c>
      <c r="R41" s="51">
        <v>2225.4588720444331</v>
      </c>
      <c r="S41" s="51">
        <v>2133.0127331401795</v>
      </c>
      <c r="T41" s="51">
        <v>2044.4068308296735</v>
      </c>
      <c r="U41" s="51">
        <v>1959.4816406885229</v>
      </c>
      <c r="V41" s="51">
        <v>1878.084264978311</v>
      </c>
      <c r="W41" s="51">
        <v>1800.0681573723418</v>
      </c>
      <c r="X41" s="51">
        <v>1725.2928591163495</v>
      </c>
      <c r="Y41" s="51">
        <v>1653.6237461491601</v>
      </c>
      <c r="Z41" s="51">
        <v>1584.931786728027</v>
      </c>
      <c r="AA41" s="51">
        <v>1519.0933091222726</v>
      </c>
      <c r="AB41" s="51">
        <v>1455.9897789569952</v>
      </c>
      <c r="AC41" s="51">
        <v>1395.5075858059804</v>
      </c>
      <c r="AD41" s="51">
        <v>1337.5378386495911</v>
      </c>
      <c r="AE41" s="51">
        <v>1281.9761698293976</v>
      </c>
      <c r="AF41" s="51">
        <v>1228.7225471465763</v>
      </c>
      <c r="AG41" s="51">
        <v>1177.6810937657958</v>
      </c>
      <c r="AH41" s="51">
        <v>1128.7599156003375</v>
      </c>
      <c r="AI41" s="51">
        <v>1081.8709358676856</v>
      </c>
      <c r="AJ41" s="51">
        <v>1036.9297365177197</v>
      </c>
    </row>
    <row r="42" spans="1:36" s="21" customFormat="1"/>
    <row r="43" spans="1:36" s="51" customFormat="1">
      <c r="A43" s="53" t="s">
        <v>217</v>
      </c>
      <c r="B43" s="53"/>
    </row>
    <row r="44" spans="1:36" s="51" customFormat="1">
      <c r="A44"/>
      <c r="B44" s="21"/>
    </row>
    <row r="45" spans="1:36" s="51" customFormat="1">
      <c r="A45" t="s">
        <v>178</v>
      </c>
      <c r="B45" s="21">
        <v>12.491269722013936</v>
      </c>
    </row>
    <row r="46" spans="1:36" s="51" customFormat="1">
      <c r="A46" t="s">
        <v>179</v>
      </c>
      <c r="B46" s="21">
        <v>24.982539444027871</v>
      </c>
    </row>
    <row r="47" spans="1:36" s="51" customFormat="1">
      <c r="A47" t="s">
        <v>180</v>
      </c>
      <c r="B47" s="21">
        <v>49.965078888055743</v>
      </c>
    </row>
    <row r="48" spans="1:36" s="51" customFormat="1">
      <c r="A48" t="s">
        <v>181</v>
      </c>
      <c r="B48" s="21">
        <v>320</v>
      </c>
    </row>
    <row r="49" spans="1:35" s="51" customFormat="1">
      <c r="A49" t="s">
        <v>182</v>
      </c>
      <c r="B49" s="21">
        <v>320</v>
      </c>
    </row>
    <row r="50" spans="1:35" s="51" customFormat="1">
      <c r="A50" t="s">
        <v>183</v>
      </c>
      <c r="B50" s="21">
        <v>12.491269722013936</v>
      </c>
    </row>
    <row r="51" spans="1:35" s="51" customFormat="1">
      <c r="A51" t="s">
        <v>184</v>
      </c>
      <c r="B51" s="21">
        <v>24.982539444027871</v>
      </c>
    </row>
    <row r="52" spans="1:35" s="51" customFormat="1">
      <c r="A52" t="s">
        <v>185</v>
      </c>
      <c r="B52" s="21">
        <v>49.965078888055743</v>
      </c>
    </row>
    <row r="53" spans="1:35" s="51" customFormat="1">
      <c r="A53" t="s">
        <v>186</v>
      </c>
      <c r="B53" s="21">
        <v>99.930157776111486</v>
      </c>
    </row>
    <row r="54" spans="1:35" s="51" customFormat="1">
      <c r="A54" t="s">
        <v>187</v>
      </c>
      <c r="B54" s="21">
        <v>199.86031555222297</v>
      </c>
    </row>
    <row r="55" spans="1:35" s="51" customFormat="1">
      <c r="A55" t="s">
        <v>188</v>
      </c>
      <c r="B55" s="21">
        <v>199.86031555222297</v>
      </c>
    </row>
    <row r="56" spans="1:35" s="51" customFormat="1">
      <c r="A56" t="s">
        <v>189</v>
      </c>
      <c r="B56" s="21">
        <v>199.86031555222297</v>
      </c>
    </row>
    <row r="57" spans="1:35" s="51" customFormat="1">
      <c r="A57" t="s">
        <v>190</v>
      </c>
      <c r="B57" s="21">
        <v>199.86031555222297</v>
      </c>
    </row>
    <row r="58" spans="1:35" s="51" customFormat="1">
      <c r="A58" t="s">
        <v>191</v>
      </c>
      <c r="B58" s="21">
        <v>199.86031555222297</v>
      </c>
    </row>
    <row r="59" spans="1:35" s="51" customFormat="1">
      <c r="A59" t="s">
        <v>192</v>
      </c>
      <c r="B59" s="21">
        <v>143.39977640871999</v>
      </c>
    </row>
    <row r="60" spans="1:35" s="51" customFormat="1"/>
    <row r="61" spans="1:35" s="21" customFormat="1">
      <c r="A61" s="53" t="s">
        <v>216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</row>
    <row r="62" spans="1:35">
      <c r="A62" s="21"/>
      <c r="B62" s="21">
        <v>2017</v>
      </c>
      <c r="C62" s="45">
        <v>2018</v>
      </c>
      <c r="D62" s="45">
        <v>2019</v>
      </c>
      <c r="E62" s="45">
        <v>2020</v>
      </c>
      <c r="F62" s="45">
        <v>2021</v>
      </c>
      <c r="G62" s="45">
        <v>2022</v>
      </c>
      <c r="H62" s="45">
        <v>2023</v>
      </c>
      <c r="I62" s="45">
        <v>2024</v>
      </c>
      <c r="J62" s="45">
        <v>2025</v>
      </c>
      <c r="K62" s="45">
        <v>2026</v>
      </c>
      <c r="L62" s="45">
        <v>2027</v>
      </c>
      <c r="M62" s="45">
        <v>2028</v>
      </c>
      <c r="N62" s="45">
        <v>2029</v>
      </c>
      <c r="O62" s="45">
        <v>2030</v>
      </c>
      <c r="P62" s="45">
        <v>2031</v>
      </c>
      <c r="Q62" s="45">
        <v>2032</v>
      </c>
      <c r="R62" s="45">
        <v>2033</v>
      </c>
      <c r="S62" s="45">
        <v>2034</v>
      </c>
      <c r="T62" s="45">
        <v>2035</v>
      </c>
      <c r="U62" s="45">
        <v>2036</v>
      </c>
      <c r="V62" s="45">
        <v>2037</v>
      </c>
      <c r="W62" s="45">
        <v>2038</v>
      </c>
      <c r="X62" s="45">
        <v>2039</v>
      </c>
      <c r="Y62" s="45">
        <v>2040</v>
      </c>
      <c r="Z62" s="45">
        <v>2041</v>
      </c>
      <c r="AA62" s="45">
        <v>2042</v>
      </c>
      <c r="AB62" s="45">
        <v>2043</v>
      </c>
      <c r="AC62" s="45">
        <v>2044</v>
      </c>
      <c r="AD62" s="45">
        <v>2045</v>
      </c>
      <c r="AE62" s="45">
        <v>2046</v>
      </c>
      <c r="AF62" s="45">
        <v>2047</v>
      </c>
      <c r="AG62" s="45">
        <v>2048</v>
      </c>
      <c r="AH62" s="45">
        <v>2049</v>
      </c>
      <c r="AI62" s="45">
        <v>2050</v>
      </c>
    </row>
    <row r="63" spans="1:35">
      <c r="A63" s="21" t="s">
        <v>15</v>
      </c>
      <c r="B63" s="21">
        <f t="shared" ref="B63:AI63" si="0">AVERAGEIF($A$3:$A$41,$A63,C$3:C$41)/AVERAGEIF($A$3:$A$41,$A63,$C$3:$C$41)</f>
        <v>1</v>
      </c>
      <c r="C63" s="51">
        <f t="shared" si="0"/>
        <v>0.99361387867111461</v>
      </c>
      <c r="D63" s="51">
        <f t="shared" si="0"/>
        <v>0.98722775734222923</v>
      </c>
      <c r="E63" s="51">
        <f t="shared" si="0"/>
        <v>0.98084163601334406</v>
      </c>
      <c r="F63" s="51">
        <f t="shared" si="0"/>
        <v>0.97445551468445868</v>
      </c>
      <c r="G63" s="51">
        <f t="shared" si="0"/>
        <v>0.96806939335557329</v>
      </c>
      <c r="H63" s="51">
        <f t="shared" si="0"/>
        <v>0.96168327202668813</v>
      </c>
      <c r="I63" s="51">
        <f t="shared" si="0"/>
        <v>0.95575502423058456</v>
      </c>
      <c r="J63" s="51">
        <f t="shared" si="0"/>
        <v>0.95376418570365662</v>
      </c>
      <c r="K63" s="51">
        <f t="shared" si="0"/>
        <v>0.95139261374308337</v>
      </c>
      <c r="L63" s="51">
        <f t="shared" si="0"/>
        <v>0.94852007231170787</v>
      </c>
      <c r="M63" s="51">
        <f t="shared" si="0"/>
        <v>0.94466258129256508</v>
      </c>
      <c r="N63" s="51">
        <f t="shared" si="0"/>
        <v>0.93884950207788953</v>
      </c>
      <c r="O63" s="51">
        <f t="shared" si="0"/>
        <v>0.93456496865882499</v>
      </c>
      <c r="P63" s="51">
        <f t="shared" si="0"/>
        <v>0.93030546804985181</v>
      </c>
      <c r="Q63" s="51">
        <f t="shared" si="0"/>
        <v>0.92553728258489454</v>
      </c>
      <c r="R63" s="51">
        <f t="shared" si="0"/>
        <v>0.9211574901041627</v>
      </c>
      <c r="S63" s="51">
        <f t="shared" si="0"/>
        <v>0.91750184895739795</v>
      </c>
      <c r="T63" s="51">
        <f t="shared" si="0"/>
        <v>0.91269144432598337</v>
      </c>
      <c r="U63" s="51">
        <f t="shared" si="0"/>
        <v>0.90827188751369381</v>
      </c>
      <c r="V63" s="51">
        <f t="shared" si="0"/>
        <v>0.90363470423676473</v>
      </c>
      <c r="W63" s="51">
        <f t="shared" si="0"/>
        <v>0.89949479347065597</v>
      </c>
      <c r="X63" s="51">
        <f t="shared" si="0"/>
        <v>0.89487579418408858</v>
      </c>
      <c r="Y63" s="51">
        <f t="shared" si="0"/>
        <v>0.89037032831183294</v>
      </c>
      <c r="Z63" s="51">
        <f t="shared" si="0"/>
        <v>0.88678090500801032</v>
      </c>
      <c r="AA63" s="51">
        <f t="shared" si="0"/>
        <v>0.88119299673102536</v>
      </c>
      <c r="AB63" s="51">
        <f t="shared" si="0"/>
        <v>0.87806005588995828</v>
      </c>
      <c r="AC63" s="51">
        <f t="shared" si="0"/>
        <v>0.87266621682046297</v>
      </c>
      <c r="AD63" s="51">
        <f t="shared" si="0"/>
        <v>0.86933443748820738</v>
      </c>
      <c r="AE63" s="51">
        <f t="shared" si="0"/>
        <v>0.86428508846842067</v>
      </c>
      <c r="AF63" s="51">
        <f t="shared" si="0"/>
        <v>0.86004245813458313</v>
      </c>
      <c r="AG63" s="51">
        <f t="shared" si="0"/>
        <v>0.85578564375138377</v>
      </c>
      <c r="AH63" s="51">
        <f t="shared" si="0"/>
        <v>0.85145208680729234</v>
      </c>
      <c r="AI63" s="51">
        <f t="shared" si="0"/>
        <v>0.84058920735081899</v>
      </c>
    </row>
    <row r="64" spans="1:35">
      <c r="A64" s="21" t="s">
        <v>33</v>
      </c>
      <c r="B64" s="21">
        <f t="shared" ref="B64:AI64" si="1">AVERAGEIF($A$3:$A$41,$A64,C$3:C$41)/AVERAGEIF($A$3:$A$41,$A64,$C$3:$C$41)</f>
        <v>1</v>
      </c>
      <c r="C64" s="51">
        <f t="shared" si="1"/>
        <v>0.99289565601927343</v>
      </c>
      <c r="D64" s="51">
        <f t="shared" si="1"/>
        <v>0.98579131203854686</v>
      </c>
      <c r="E64" s="51">
        <f t="shared" si="1"/>
        <v>0.97868696805782029</v>
      </c>
      <c r="F64" s="51">
        <f t="shared" si="1"/>
        <v>0.9715826240770935</v>
      </c>
      <c r="G64" s="51">
        <f t="shared" si="1"/>
        <v>0.96447828009636694</v>
      </c>
      <c r="H64" s="51">
        <f t="shared" si="1"/>
        <v>0.94986509740833081</v>
      </c>
      <c r="I64" s="51">
        <f t="shared" si="1"/>
        <v>0.94251232636883664</v>
      </c>
      <c r="J64" s="51">
        <f t="shared" si="1"/>
        <v>0.93884141486351436</v>
      </c>
      <c r="K64" s="51">
        <f t="shared" si="1"/>
        <v>0.93509506075622273</v>
      </c>
      <c r="L64" s="51">
        <f t="shared" si="1"/>
        <v>0.93114650465823812</v>
      </c>
      <c r="M64" s="51">
        <f t="shared" si="1"/>
        <v>0.92776809620357947</v>
      </c>
      <c r="N64" s="51">
        <f t="shared" si="1"/>
        <v>0.92249404190792728</v>
      </c>
      <c r="O64" s="51">
        <f t="shared" si="1"/>
        <v>0.91950118460718078</v>
      </c>
      <c r="P64" s="51">
        <f t="shared" si="1"/>
        <v>0.91672504132656596</v>
      </c>
      <c r="Q64" s="51">
        <f t="shared" si="1"/>
        <v>0.91296593219468369</v>
      </c>
      <c r="R64" s="51">
        <f t="shared" si="1"/>
        <v>0.91001053553845368</v>
      </c>
      <c r="S64" s="51">
        <f t="shared" si="1"/>
        <v>0.90746245925091229</v>
      </c>
      <c r="T64" s="51">
        <f t="shared" si="1"/>
        <v>0.90416225095749481</v>
      </c>
      <c r="U64" s="51">
        <f t="shared" si="1"/>
        <v>0.90101490638278403</v>
      </c>
      <c r="V64" s="51">
        <f t="shared" si="1"/>
        <v>0.89813993680267379</v>
      </c>
      <c r="W64" s="51">
        <f t="shared" si="1"/>
        <v>0.89622430569802169</v>
      </c>
      <c r="X64" s="51">
        <f t="shared" si="1"/>
        <v>0.89383097648089882</v>
      </c>
      <c r="Y64" s="51">
        <f t="shared" si="1"/>
        <v>0.89155001563415048</v>
      </c>
      <c r="Z64" s="51">
        <f t="shared" si="1"/>
        <v>0.89018794212555774</v>
      </c>
      <c r="AA64" s="51">
        <f t="shared" si="1"/>
        <v>0.88681844175674396</v>
      </c>
      <c r="AB64" s="51">
        <f t="shared" si="1"/>
        <v>0.88591957066847604</v>
      </c>
      <c r="AC64" s="51">
        <f t="shared" si="1"/>
        <v>0.88274004210700152</v>
      </c>
      <c r="AD64" s="51">
        <f t="shared" si="1"/>
        <v>0.88164624452454521</v>
      </c>
      <c r="AE64" s="51">
        <f t="shared" si="1"/>
        <v>0.87881160892440002</v>
      </c>
      <c r="AF64" s="51">
        <f t="shared" si="1"/>
        <v>0.8767956515348625</v>
      </c>
      <c r="AG64" s="51">
        <f t="shared" si="1"/>
        <v>0.87476556369092151</v>
      </c>
      <c r="AH64" s="51">
        <f t="shared" si="1"/>
        <v>0.87265754775778004</v>
      </c>
      <c r="AI64" s="51">
        <f t="shared" si="1"/>
        <v>0.8638396791213292</v>
      </c>
    </row>
    <row r="65" spans="1:35">
      <c r="A65" s="21" t="s">
        <v>16</v>
      </c>
      <c r="B65" s="21">
        <f t="shared" ref="B65:AI65" si="2">AVERAGEIF($A$3:$A$41,$A65,C$3:C$41)/AVERAGEIF($A$3:$A$41,$A65,$C$3:$C$41)</f>
        <v>1</v>
      </c>
      <c r="C65" s="51">
        <f t="shared" si="2"/>
        <v>0.99299706323394998</v>
      </c>
      <c r="D65" s="51">
        <f t="shared" si="2"/>
        <v>0.98599412646789986</v>
      </c>
      <c r="E65" s="51">
        <f t="shared" si="2"/>
        <v>0.97899118970184984</v>
      </c>
      <c r="F65" s="51">
        <f t="shared" si="2"/>
        <v>0.97198825293579971</v>
      </c>
      <c r="G65" s="51">
        <f t="shared" si="2"/>
        <v>0.9649853161697497</v>
      </c>
      <c r="H65" s="51">
        <f t="shared" si="2"/>
        <v>0.95798237940369968</v>
      </c>
      <c r="I65" s="51">
        <f t="shared" si="2"/>
        <v>0.9514380268203958</v>
      </c>
      <c r="J65" s="51">
        <f t="shared" si="2"/>
        <v>0.94881266625648586</v>
      </c>
      <c r="K65" s="51">
        <f t="shared" si="2"/>
        <v>0.94580560403108094</v>
      </c>
      <c r="L65" s="51">
        <f t="shared" si="2"/>
        <v>0.94229815162946873</v>
      </c>
      <c r="M65" s="51">
        <f t="shared" si="2"/>
        <v>0.93781099262875101</v>
      </c>
      <c r="N65" s="51">
        <f t="shared" si="2"/>
        <v>0.93138304519871018</v>
      </c>
      <c r="O65" s="51">
        <f t="shared" si="2"/>
        <v>0.92647245464194639</v>
      </c>
      <c r="P65" s="51">
        <f t="shared" si="2"/>
        <v>0.92158644841071546</v>
      </c>
      <c r="Q65" s="51">
        <f t="shared" si="2"/>
        <v>0.91619674484378688</v>
      </c>
      <c r="R65" s="51">
        <f t="shared" si="2"/>
        <v>0.91119190892101065</v>
      </c>
      <c r="S65" s="51">
        <f t="shared" si="2"/>
        <v>0.90690285527447145</v>
      </c>
      <c r="T65" s="51">
        <f t="shared" si="2"/>
        <v>0.90147225680378973</v>
      </c>
      <c r="U65" s="51">
        <f t="shared" si="2"/>
        <v>0.89642801084429113</v>
      </c>
      <c r="V65" s="51">
        <f t="shared" si="2"/>
        <v>0.8911693178724599</v>
      </c>
      <c r="W65" s="51">
        <f t="shared" si="2"/>
        <v>0.88640131346991513</v>
      </c>
      <c r="X65" s="51">
        <f t="shared" si="2"/>
        <v>0.88116090900532995</v>
      </c>
      <c r="Y65" s="51">
        <f t="shared" si="2"/>
        <v>0.8760326516087541</v>
      </c>
      <c r="Z65" s="51">
        <f t="shared" si="2"/>
        <v>0.87180517776536537</v>
      </c>
      <c r="AA65" s="51">
        <f t="shared" si="2"/>
        <v>0.86561351805612274</v>
      </c>
      <c r="AB65" s="51">
        <f t="shared" si="2"/>
        <v>0.86183332046796002</v>
      </c>
      <c r="AC65" s="51">
        <f t="shared" si="2"/>
        <v>0.85583377022979312</v>
      </c>
      <c r="AD65" s="51">
        <f t="shared" si="2"/>
        <v>0.85185654996956839</v>
      </c>
      <c r="AE65" s="51">
        <f t="shared" si="2"/>
        <v>0.84619628302670113</v>
      </c>
      <c r="AF65" s="51">
        <f t="shared" si="2"/>
        <v>0.84132630906727179</v>
      </c>
      <c r="AG65" s="51">
        <f t="shared" si="2"/>
        <v>0.83644191361051734</v>
      </c>
      <c r="AH65" s="51">
        <f t="shared" si="2"/>
        <v>0.83148261136523338</v>
      </c>
      <c r="AI65" s="51">
        <f t="shared" si="2"/>
        <v>0.82015272478064627</v>
      </c>
    </row>
    <row r="66" spans="1:35">
      <c r="A66" s="21" t="s">
        <v>17</v>
      </c>
      <c r="B66" s="21">
        <f t="shared" ref="B66:AI66" si="3">AVERAGEIF($A$3:$A$41,$A66,C$3:C$41)/AVERAGEIF($A$3:$A$41,$A66,$C$3:$C$41)</f>
        <v>1</v>
      </c>
      <c r="C66" s="51">
        <f t="shared" si="3"/>
        <v>0.98500285010457367</v>
      </c>
      <c r="D66" s="51">
        <f t="shared" si="3"/>
        <v>0.97000570020914689</v>
      </c>
      <c r="E66" s="51">
        <f t="shared" si="3"/>
        <v>0.95500855031372067</v>
      </c>
      <c r="F66" s="51">
        <f t="shared" si="3"/>
        <v>0.94001140041829412</v>
      </c>
      <c r="G66" s="51">
        <f t="shared" si="3"/>
        <v>0.92501425052286779</v>
      </c>
      <c r="H66" s="51">
        <f t="shared" si="3"/>
        <v>0.91001710062744134</v>
      </c>
      <c r="I66" s="51">
        <f t="shared" si="3"/>
        <v>0.8950199507320149</v>
      </c>
      <c r="J66" s="51">
        <f t="shared" si="3"/>
        <v>0.88002280083658868</v>
      </c>
      <c r="K66" s="51">
        <f t="shared" si="3"/>
        <v>0.86502565094116191</v>
      </c>
      <c r="L66" s="51">
        <f t="shared" si="3"/>
        <v>0.85002850104573568</v>
      </c>
      <c r="M66" s="51">
        <f t="shared" si="3"/>
        <v>0.83503135115030913</v>
      </c>
      <c r="N66" s="51">
        <f t="shared" si="3"/>
        <v>0.82003420125488258</v>
      </c>
      <c r="O66" s="51">
        <f t="shared" si="3"/>
        <v>0.80503705135945625</v>
      </c>
      <c r="P66" s="51">
        <f t="shared" si="3"/>
        <v>0.79003990146402991</v>
      </c>
      <c r="Q66" s="51">
        <f t="shared" si="3"/>
        <v>0.77504275156860336</v>
      </c>
      <c r="R66" s="51">
        <f t="shared" si="3"/>
        <v>0.76004560167317692</v>
      </c>
      <c r="S66" s="51">
        <f t="shared" si="3"/>
        <v>0.74504845177775059</v>
      </c>
      <c r="T66" s="51">
        <f t="shared" si="3"/>
        <v>0.73005130188232414</v>
      </c>
      <c r="U66" s="51">
        <f t="shared" si="3"/>
        <v>0.72612221934481047</v>
      </c>
      <c r="V66" s="51">
        <f t="shared" si="3"/>
        <v>0.72219313680729702</v>
      </c>
      <c r="W66" s="51">
        <f t="shared" si="3"/>
        <v>0.71826405426978335</v>
      </c>
      <c r="X66" s="51">
        <f t="shared" si="3"/>
        <v>0.71433497173226956</v>
      </c>
      <c r="Y66" s="51">
        <f t="shared" si="3"/>
        <v>0.71040588919475611</v>
      </c>
      <c r="Z66" s="51">
        <f t="shared" si="3"/>
        <v>0.70647680665724244</v>
      </c>
      <c r="AA66" s="51">
        <f t="shared" si="3"/>
        <v>0.70254772411972888</v>
      </c>
      <c r="AB66" s="51">
        <f t="shared" si="3"/>
        <v>0.69861864158221521</v>
      </c>
      <c r="AC66" s="51">
        <f t="shared" si="3"/>
        <v>0.69468955904470164</v>
      </c>
      <c r="AD66" s="51">
        <f t="shared" si="3"/>
        <v>0.69076047650718797</v>
      </c>
      <c r="AE66" s="51">
        <f t="shared" si="3"/>
        <v>0.68683139396967441</v>
      </c>
      <c r="AF66" s="51">
        <f t="shared" si="3"/>
        <v>0.68290231143216074</v>
      </c>
      <c r="AG66" s="51">
        <f t="shared" si="3"/>
        <v>0.67897322889464717</v>
      </c>
      <c r="AH66" s="51">
        <f t="shared" si="3"/>
        <v>0.67504414635713361</v>
      </c>
      <c r="AI66" s="51">
        <f t="shared" si="3"/>
        <v>0.67111506381962005</v>
      </c>
    </row>
    <row r="67" spans="1:35" s="21" customFormat="1">
      <c r="A67" s="21" t="s">
        <v>19</v>
      </c>
      <c r="B67" s="21">
        <f t="shared" ref="B67:AI67" si="4">AVERAGEIF($A$3:$A$41,$A67,C$3:C$41)/AVERAGEIF($A$3:$A$41,$A67,$C$3:$C$41)</f>
        <v>1</v>
      </c>
      <c r="C67" s="51">
        <f t="shared" si="4"/>
        <v>0.95860906787400912</v>
      </c>
      <c r="D67" s="51">
        <f t="shared" si="4"/>
        <v>0.9172181357480178</v>
      </c>
      <c r="E67" s="51">
        <f t="shared" si="4"/>
        <v>0.87582720362202637</v>
      </c>
      <c r="F67" s="51">
        <f t="shared" si="4"/>
        <v>0.83443627149603539</v>
      </c>
      <c r="G67" s="51">
        <f t="shared" si="4"/>
        <v>0.78545475742407822</v>
      </c>
      <c r="H67" s="51">
        <f t="shared" si="4"/>
        <v>0.7434692512162604</v>
      </c>
      <c r="I67" s="51">
        <f t="shared" si="4"/>
        <v>0.69766611832130099</v>
      </c>
      <c r="J67" s="51">
        <f t="shared" si="4"/>
        <v>0.6518629854263418</v>
      </c>
      <c r="K67" s="51">
        <f t="shared" si="4"/>
        <v>0.60605985253138261</v>
      </c>
      <c r="L67" s="51">
        <f t="shared" si="4"/>
        <v>0.56025671963642332</v>
      </c>
      <c r="M67" s="51">
        <f t="shared" si="4"/>
        <v>0.51445358674146391</v>
      </c>
      <c r="N67" s="51">
        <f t="shared" si="4"/>
        <v>0.46865045384650467</v>
      </c>
      <c r="O67" s="51">
        <f t="shared" si="4"/>
        <v>0.42284732095154565</v>
      </c>
      <c r="P67" s="51">
        <f t="shared" si="4"/>
        <v>0.41864257896922646</v>
      </c>
      <c r="Q67" s="51">
        <f t="shared" si="4"/>
        <v>0.41443783698690723</v>
      </c>
      <c r="R67" s="51">
        <f t="shared" si="4"/>
        <v>0.4102330950045881</v>
      </c>
      <c r="S67" s="51">
        <f t="shared" si="4"/>
        <v>0.40602835302226875</v>
      </c>
      <c r="T67" s="51">
        <f t="shared" si="4"/>
        <v>0.40182361103994962</v>
      </c>
      <c r="U67" s="51">
        <f t="shared" si="4"/>
        <v>0.39761886905763044</v>
      </c>
      <c r="V67" s="51">
        <f t="shared" si="4"/>
        <v>0.39341412707531132</v>
      </c>
      <c r="W67" s="51">
        <f t="shared" si="4"/>
        <v>0.38920938509299208</v>
      </c>
      <c r="X67" s="51">
        <f t="shared" si="4"/>
        <v>0.38500464311067273</v>
      </c>
      <c r="Y67" s="51">
        <f t="shared" si="4"/>
        <v>0.38079990112835366</v>
      </c>
      <c r="Z67" s="51">
        <f t="shared" si="4"/>
        <v>0.37659515914603442</v>
      </c>
      <c r="AA67" s="51">
        <f t="shared" si="4"/>
        <v>0.37239041716371518</v>
      </c>
      <c r="AB67" s="51">
        <f t="shared" si="4"/>
        <v>0.36818567518139605</v>
      </c>
      <c r="AC67" s="51">
        <f t="shared" si="4"/>
        <v>0.36398093319907687</v>
      </c>
      <c r="AD67" s="51">
        <f t="shared" si="4"/>
        <v>0.35977619121675758</v>
      </c>
      <c r="AE67" s="51">
        <f t="shared" si="4"/>
        <v>0.35557144923443851</v>
      </c>
      <c r="AF67" s="51">
        <f t="shared" si="4"/>
        <v>0.35136670725211921</v>
      </c>
      <c r="AG67" s="51">
        <f t="shared" si="4"/>
        <v>0.34716196526979998</v>
      </c>
      <c r="AH67" s="51">
        <f t="shared" si="4"/>
        <v>0.34295722328748079</v>
      </c>
      <c r="AI67" s="51">
        <f t="shared" si="4"/>
        <v>0.33875248130516172</v>
      </c>
    </row>
    <row r="68" spans="1:35">
      <c r="A68" s="21" t="s">
        <v>20</v>
      </c>
      <c r="B68" s="21">
        <f t="shared" ref="B68:AI68" si="5">AVERAGEIF($A$3:$A$41,$A68,C$3:C$41)/AVERAGEIF($A$3:$A$41,$A68,$C$3:$C$41)</f>
        <v>1</v>
      </c>
      <c r="C68" s="51">
        <f t="shared" si="5"/>
        <v>0.99866706531590688</v>
      </c>
      <c r="D68" s="51">
        <f t="shared" si="5"/>
        <v>0.99733413063181364</v>
      </c>
      <c r="E68" s="51">
        <f t="shared" si="5"/>
        <v>0.99572315608622486</v>
      </c>
      <c r="F68" s="51">
        <f t="shared" si="5"/>
        <v>1.006844205541084</v>
      </c>
      <c r="G68" s="51">
        <f t="shared" si="5"/>
        <v>0.98099485229086403</v>
      </c>
      <c r="H68" s="51">
        <f t="shared" si="5"/>
        <v>0.97625494126096368</v>
      </c>
      <c r="I68" s="51">
        <f t="shared" si="5"/>
        <v>0.97195053751129057</v>
      </c>
      <c r="J68" s="51">
        <f t="shared" si="5"/>
        <v>0.97144423922539058</v>
      </c>
      <c r="K68" s="51">
        <f t="shared" si="5"/>
        <v>0.97057654461538967</v>
      </c>
      <c r="L68" s="51">
        <f t="shared" si="5"/>
        <v>0.96922954130968253</v>
      </c>
      <c r="M68" s="51">
        <f t="shared" si="5"/>
        <v>0.96693141521083936</v>
      </c>
      <c r="N68" s="51">
        <f t="shared" si="5"/>
        <v>0.96273418242138675</v>
      </c>
      <c r="O68" s="51">
        <f t="shared" si="5"/>
        <v>0.96002039877923506</v>
      </c>
      <c r="P68" s="51">
        <f t="shared" si="5"/>
        <v>0.95733114239508632</v>
      </c>
      <c r="Q68" s="51">
        <f t="shared" si="5"/>
        <v>0.95414543365001081</v>
      </c>
      <c r="R68" s="51">
        <f t="shared" si="5"/>
        <v>0.95133837301468205</v>
      </c>
      <c r="S68" s="51">
        <f t="shared" si="5"/>
        <v>0.94924070534335847</v>
      </c>
      <c r="T68" s="51">
        <f t="shared" si="5"/>
        <v>0.94601201531706791</v>
      </c>
      <c r="U68" s="51">
        <f t="shared" si="5"/>
        <v>0.94316603432158919</v>
      </c>
      <c r="V68" s="51">
        <f t="shared" si="5"/>
        <v>0.94010560974761981</v>
      </c>
      <c r="W68" s="51">
        <f t="shared" si="5"/>
        <v>0.93753491204764161</v>
      </c>
      <c r="X68" s="51">
        <f t="shared" si="5"/>
        <v>0.93449120532015484</v>
      </c>
      <c r="Y68" s="51">
        <f t="shared" si="5"/>
        <v>0.93155909929288172</v>
      </c>
      <c r="Z68" s="51">
        <f t="shared" si="5"/>
        <v>0.92953479789727411</v>
      </c>
      <c r="AA68" s="51">
        <f t="shared" si="5"/>
        <v>0.92552810506553873</v>
      </c>
      <c r="AB68" s="51">
        <f t="shared" si="5"/>
        <v>0.92395996075469167</v>
      </c>
      <c r="AC68" s="51">
        <f t="shared" si="5"/>
        <v>0.92014217392752329</v>
      </c>
      <c r="AD68" s="51">
        <f t="shared" si="5"/>
        <v>0.91837997796090998</v>
      </c>
      <c r="AE68" s="51">
        <f t="shared" si="5"/>
        <v>0.91490329989722352</v>
      </c>
      <c r="AF68" s="51">
        <f t="shared" si="5"/>
        <v>0.91223261342364481</v>
      </c>
      <c r="AG68" s="51">
        <f t="shared" si="5"/>
        <v>0.90954792862679801</v>
      </c>
      <c r="AH68" s="51">
        <f t="shared" si="5"/>
        <v>0.90678646139822128</v>
      </c>
      <c r="AI68" s="51">
        <f t="shared" si="5"/>
        <v>0.89744477508287412</v>
      </c>
    </row>
    <row r="69" spans="1:35">
      <c r="A69" s="21" t="s">
        <v>34</v>
      </c>
      <c r="B69" s="21">
        <f t="shared" ref="B69:AI69" si="6">AVERAGEIF($A$3:$A$41,$A69,C$3:C$41)/AVERAGEIF($A$3:$A$41,$A69,$C$3:$C$41)</f>
        <v>1</v>
      </c>
      <c r="C69" s="51">
        <f t="shared" si="6"/>
        <v>0.94356363905780227</v>
      </c>
      <c r="D69" s="51">
        <f t="shared" si="6"/>
        <v>0.88712727811560432</v>
      </c>
      <c r="E69" s="51">
        <f t="shared" si="6"/>
        <v>0.83069091717340648</v>
      </c>
      <c r="F69" s="51">
        <f t="shared" si="6"/>
        <v>0.77425455623120853</v>
      </c>
      <c r="G69" s="51">
        <f t="shared" si="6"/>
        <v>0.71781819528901092</v>
      </c>
      <c r="H69" s="51">
        <f t="shared" si="6"/>
        <v>0.66138183434681308</v>
      </c>
      <c r="I69" s="51">
        <f t="shared" si="6"/>
        <v>0.60494547340461513</v>
      </c>
      <c r="J69" s="51">
        <f t="shared" si="6"/>
        <v>0.54850911246241718</v>
      </c>
      <c r="K69" s="51">
        <f t="shared" si="6"/>
        <v>0.49207275152021934</v>
      </c>
      <c r="L69" s="51">
        <f t="shared" si="6"/>
        <v>0.4356363905780215</v>
      </c>
      <c r="M69" s="51">
        <f t="shared" si="6"/>
        <v>0.37920002963582355</v>
      </c>
      <c r="N69" s="51">
        <f t="shared" si="6"/>
        <v>0.3227636686936256</v>
      </c>
      <c r="O69" s="51">
        <f t="shared" si="6"/>
        <v>0.26632730775142766</v>
      </c>
      <c r="P69" s="51">
        <f t="shared" si="6"/>
        <v>0.26632730775142766</v>
      </c>
      <c r="Q69" s="51">
        <f t="shared" si="6"/>
        <v>0.26632730775142766</v>
      </c>
      <c r="R69" s="51">
        <f t="shared" si="6"/>
        <v>0.26632730775142766</v>
      </c>
      <c r="S69" s="51">
        <f t="shared" si="6"/>
        <v>0.26632730775142766</v>
      </c>
      <c r="T69" s="51">
        <f t="shared" si="6"/>
        <v>0.26632730775142766</v>
      </c>
      <c r="U69" s="51">
        <f t="shared" si="6"/>
        <v>0.26632730775142766</v>
      </c>
      <c r="V69" s="51">
        <f t="shared" si="6"/>
        <v>0.26632730775142766</v>
      </c>
      <c r="W69" s="51">
        <f t="shared" si="6"/>
        <v>0.26632730775142766</v>
      </c>
      <c r="X69" s="51">
        <f t="shared" si="6"/>
        <v>0.26632730775142766</v>
      </c>
      <c r="Y69" s="51">
        <f t="shared" si="6"/>
        <v>0.26632730775142766</v>
      </c>
      <c r="Z69" s="51">
        <f t="shared" si="6"/>
        <v>0.26632730775142766</v>
      </c>
      <c r="AA69" s="51">
        <f t="shared" si="6"/>
        <v>0.26632730775142766</v>
      </c>
      <c r="AB69" s="51">
        <f t="shared" si="6"/>
        <v>0.26632730775142766</v>
      </c>
      <c r="AC69" s="51">
        <f t="shared" si="6"/>
        <v>0.26632730775142766</v>
      </c>
      <c r="AD69" s="51">
        <f t="shared" si="6"/>
        <v>0.26632730775142766</v>
      </c>
      <c r="AE69" s="51">
        <f t="shared" si="6"/>
        <v>0.26632730775142766</v>
      </c>
      <c r="AF69" s="51">
        <f t="shared" si="6"/>
        <v>0.26632730775142766</v>
      </c>
      <c r="AG69" s="51">
        <f t="shared" si="6"/>
        <v>0.26632730775142766</v>
      </c>
      <c r="AH69" s="51">
        <f t="shared" si="6"/>
        <v>0.26632730775142766</v>
      </c>
      <c r="AI69" s="51">
        <f t="shared" si="6"/>
        <v>0.26632730775142766</v>
      </c>
    </row>
    <row r="70" spans="1:35">
      <c r="A70" s="21" t="s">
        <v>36</v>
      </c>
      <c r="B70" s="21">
        <f t="shared" ref="B70:AI70" si="7">AVERAGEIF($A$3:$A$41,$A70,C$3:C$41)/AVERAGEIF($A$3:$A$41,$A70,$C$3:$C$41)</f>
        <v>1</v>
      </c>
      <c r="C70" s="51">
        <f t="shared" si="7"/>
        <v>0.99843239210146095</v>
      </c>
      <c r="D70" s="51">
        <f t="shared" si="7"/>
        <v>0.99686478420292202</v>
      </c>
      <c r="E70" s="51">
        <f t="shared" si="7"/>
        <v>1.0040053609027875</v>
      </c>
      <c r="F70" s="51">
        <f t="shared" si="7"/>
        <v>0.99193556990426157</v>
      </c>
      <c r="G70" s="51">
        <f t="shared" si="7"/>
        <v>0.9845361127745369</v>
      </c>
      <c r="H70" s="51">
        <f t="shared" si="7"/>
        <v>0.96513000029532214</v>
      </c>
      <c r="I70" s="51">
        <f t="shared" si="7"/>
        <v>0.95615239080336878</v>
      </c>
      <c r="J70" s="51">
        <f t="shared" si="7"/>
        <v>0.95081929414849531</v>
      </c>
      <c r="K70" s="51">
        <f t="shared" si="7"/>
        <v>0.94554090553662251</v>
      </c>
      <c r="L70" s="51">
        <f t="shared" si="7"/>
        <v>0.94018622836390731</v>
      </c>
      <c r="M70" s="51">
        <f t="shared" si="7"/>
        <v>0.93610361308294421</v>
      </c>
      <c r="N70" s="51">
        <f t="shared" si="7"/>
        <v>0.9301202095613057</v>
      </c>
      <c r="O70" s="51">
        <f t="shared" si="7"/>
        <v>0.92679350840479824</v>
      </c>
      <c r="P70" s="51">
        <f t="shared" si="7"/>
        <v>0.92377255675392778</v>
      </c>
      <c r="Q70" s="51">
        <f t="shared" si="7"/>
        <v>0.91954176438353663</v>
      </c>
      <c r="R70" s="51">
        <f t="shared" si="7"/>
        <v>0.91631268610689376</v>
      </c>
      <c r="S70" s="51">
        <f t="shared" si="7"/>
        <v>0.91335255678838023</v>
      </c>
      <c r="T70" s="51">
        <f t="shared" si="7"/>
        <v>0.90981349690811741</v>
      </c>
      <c r="U70" s="51">
        <f t="shared" si="7"/>
        <v>0.90632156135940878</v>
      </c>
      <c r="V70" s="51">
        <f t="shared" si="7"/>
        <v>0.90332745851820551</v>
      </c>
      <c r="W70" s="51">
        <f t="shared" si="7"/>
        <v>0.90151131816352381</v>
      </c>
      <c r="X70" s="51">
        <f t="shared" si="7"/>
        <v>0.89921462636086258</v>
      </c>
      <c r="Y70" s="51">
        <f t="shared" si="7"/>
        <v>0.8970309918393935</v>
      </c>
      <c r="Z70" s="51">
        <f t="shared" si="7"/>
        <v>0.89577190748462732</v>
      </c>
      <c r="AA70" s="51">
        <f t="shared" si="7"/>
        <v>0.89249282681209385</v>
      </c>
      <c r="AB70" s="51">
        <f t="shared" si="7"/>
        <v>0.89170014422238164</v>
      </c>
      <c r="AC70" s="51">
        <f t="shared" si="7"/>
        <v>0.88861192948609069</v>
      </c>
      <c r="AD70" s="51">
        <f t="shared" si="7"/>
        <v>0.88762326109406264</v>
      </c>
      <c r="AE70" s="51">
        <f t="shared" si="7"/>
        <v>0.88488207370562277</v>
      </c>
      <c r="AF70" s="51">
        <f t="shared" si="7"/>
        <v>0.88296511544991185</v>
      </c>
      <c r="AG70" s="51">
        <f t="shared" si="7"/>
        <v>0.88103401189453079</v>
      </c>
      <c r="AH70" s="51">
        <f t="shared" si="7"/>
        <v>0.87902427775817016</v>
      </c>
      <c r="AI70" s="51">
        <f t="shared" si="7"/>
        <v>0.8702549929776886</v>
      </c>
    </row>
    <row r="71" spans="1:35">
      <c r="A71" s="21" t="s">
        <v>112</v>
      </c>
      <c r="B71" s="21">
        <f t="shared" ref="B71:AI71" si="8">(SUMPRODUCT(C$27:C$41,$B$45:$B$59)/SUM($B$45:$B$59))/(SUMPRODUCT($C$27:$C$41,$B$45:$B$59)/SUM($B$45:$B$59))</f>
        <v>1</v>
      </c>
      <c r="C71" s="21">
        <f t="shared" si="8"/>
        <v>0.76893251532958939</v>
      </c>
      <c r="D71" s="21">
        <f t="shared" si="8"/>
        <v>0.73908611988359929</v>
      </c>
      <c r="E71" s="21">
        <f t="shared" si="8"/>
        <v>0.71041231821700446</v>
      </c>
      <c r="F71" s="21">
        <f t="shared" si="8"/>
        <v>0.68286455787608569</v>
      </c>
      <c r="G71" s="21">
        <f t="shared" si="8"/>
        <v>0.65639815098108378</v>
      </c>
      <c r="H71" s="21">
        <f t="shared" si="8"/>
        <v>0.63097019899268714</v>
      </c>
      <c r="I71" s="21">
        <f t="shared" si="8"/>
        <v>0.60653952053245963</v>
      </c>
      <c r="J71" s="21">
        <f t="shared" si="8"/>
        <v>0.58306658213263374</v>
      </c>
      <c r="K71" s="21">
        <f t="shared" si="8"/>
        <v>0.56051343179579671</v>
      </c>
      <c r="L71" s="21">
        <f t="shared" si="8"/>
        <v>0.53884363524988776</v>
      </c>
      <c r="M71" s="21">
        <f t="shared" si="8"/>
        <v>0.51802221478861732</v>
      </c>
      <c r="N71" s="21">
        <f t="shared" si="8"/>
        <v>0.49801559059191758</v>
      </c>
      <c r="O71" s="21">
        <f t="shared" si="8"/>
        <v>0.47879152442534423</v>
      </c>
      <c r="P71" s="21">
        <f t="shared" si="8"/>
        <v>0.46031906562148955</v>
      </c>
      <c r="Q71" s="21">
        <f t="shared" si="8"/>
        <v>0.44256849925043112</v>
      </c>
      <c r="R71" s="21">
        <f t="shared" si="8"/>
        <v>0.4255112963900457</v>
      </c>
      <c r="S71" s="21">
        <f t="shared" si="8"/>
        <v>0.40912006641066312</v>
      </c>
      <c r="T71" s="21">
        <f t="shared" si="8"/>
        <v>0.39336851119203725</v>
      </c>
      <c r="U71" s="21">
        <f t="shared" si="8"/>
        <v>0.3782313811939606</v>
      </c>
      <c r="V71" s="21">
        <f t="shared" si="8"/>
        <v>0.36368443330506955</v>
      </c>
      <c r="W71" s="21">
        <f t="shared" si="8"/>
        <v>0.34970439039746898</v>
      </c>
      <c r="X71" s="21">
        <f t="shared" si="8"/>
        <v>0.33626890251776775</v>
      </c>
      <c r="Y71" s="21">
        <f t="shared" si="8"/>
        <v>0.3233565096479471</v>
      </c>
      <c r="Z71" s="21">
        <f t="shared" si="8"/>
        <v>0.31094660597221052</v>
      </c>
      <c r="AA71" s="21">
        <f t="shared" si="8"/>
        <v>0.29901940558856843</v>
      </c>
      <c r="AB71" s="21">
        <f t="shared" si="8"/>
        <v>0.2875559096064163</v>
      </c>
      <c r="AC71" s="21">
        <f t="shared" si="8"/>
        <v>0.27653787457376039</v>
      </c>
      <c r="AD71" s="21">
        <f t="shared" si="8"/>
        <v>0.26594778218005038</v>
      </c>
      <c r="AE71" s="21">
        <f t="shared" si="8"/>
        <v>0.25576881018278191</v>
      </c>
      <c r="AF71" s="21">
        <f t="shared" si="8"/>
        <v>0.24598480450814955</v>
      </c>
      <c r="AG71" s="21">
        <f t="shared" si="8"/>
        <v>0.23658025247806094</v>
      </c>
      <c r="AH71" s="21">
        <f t="shared" si="8"/>
        <v>0.22754025711776654</v>
      </c>
      <c r="AI71" s="21">
        <f t="shared" si="8"/>
        <v>0.21885051250023072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1"/>
  <sheetViews>
    <sheetView workbookViewId="0">
      <selection activeCell="O86" sqref="O86"/>
    </sheetView>
  </sheetViews>
  <sheetFormatPr defaultRowHeight="14.25"/>
  <cols>
    <col min="1" max="1" width="31.86328125" style="51" customWidth="1"/>
    <col min="2" max="2" width="27.73046875" style="51" customWidth="1"/>
    <col min="3" max="6" width="9.06640625" style="51"/>
    <col min="7" max="7" width="20" style="51" customWidth="1"/>
    <col min="8" max="16384" width="9.06640625" style="51"/>
  </cols>
  <sheetData>
    <row r="1" spans="1:40">
      <c r="A1" s="69" t="s">
        <v>0</v>
      </c>
      <c r="B1" s="70"/>
      <c r="C1" s="70"/>
    </row>
    <row r="3" spans="1:40">
      <c r="A3" s="53" t="s">
        <v>301</v>
      </c>
      <c r="B3" s="53" t="s">
        <v>302</v>
      </c>
      <c r="C3" s="71" t="s">
        <v>303</v>
      </c>
      <c r="H3" s="51">
        <v>2019</v>
      </c>
      <c r="I3" s="51">
        <v>2020</v>
      </c>
      <c r="J3" s="51">
        <v>2021</v>
      </c>
      <c r="K3" s="51">
        <v>2022</v>
      </c>
      <c r="L3" s="51">
        <v>2023</v>
      </c>
      <c r="M3" s="51">
        <v>2024</v>
      </c>
      <c r="N3" s="51">
        <v>2025</v>
      </c>
      <c r="O3" s="51">
        <v>2026</v>
      </c>
      <c r="P3" s="51">
        <v>2027</v>
      </c>
      <c r="Q3" s="51">
        <v>2028</v>
      </c>
      <c r="R3" s="51">
        <v>2029</v>
      </c>
      <c r="S3" s="51">
        <v>2030</v>
      </c>
      <c r="T3" s="51">
        <v>2031</v>
      </c>
      <c r="U3" s="51">
        <v>2032</v>
      </c>
      <c r="V3" s="51">
        <v>2033</v>
      </c>
      <c r="W3" s="51">
        <v>2034</v>
      </c>
      <c r="X3" s="51">
        <v>2035</v>
      </c>
      <c r="Y3" s="51">
        <v>2036</v>
      </c>
      <c r="Z3" s="51">
        <v>2037</v>
      </c>
      <c r="AA3" s="51">
        <v>2038</v>
      </c>
      <c r="AB3" s="51">
        <v>2039</v>
      </c>
      <c r="AC3" s="51">
        <v>2040</v>
      </c>
      <c r="AD3" s="51">
        <v>2041</v>
      </c>
      <c r="AE3" s="51">
        <v>2042</v>
      </c>
      <c r="AF3" s="51">
        <v>2043</v>
      </c>
      <c r="AG3" s="51">
        <v>2044</v>
      </c>
      <c r="AH3" s="51">
        <v>2045</v>
      </c>
      <c r="AI3" s="51">
        <v>2046</v>
      </c>
      <c r="AJ3" s="51">
        <v>2047</v>
      </c>
      <c r="AK3" s="51">
        <v>2048</v>
      </c>
      <c r="AL3" s="51">
        <v>2049</v>
      </c>
      <c r="AM3" s="51">
        <v>2050</v>
      </c>
    </row>
    <row r="4" spans="1:40">
      <c r="A4" s="51" t="s">
        <v>304</v>
      </c>
      <c r="B4" s="51" t="s">
        <v>305</v>
      </c>
      <c r="C4" s="72">
        <v>0.15</v>
      </c>
      <c r="G4" s="73" t="s">
        <v>306</v>
      </c>
      <c r="H4" s="74">
        <v>1564.9579649390171</v>
      </c>
      <c r="I4" s="74">
        <v>1538.2120881126405</v>
      </c>
      <c r="J4" s="74">
        <v>1510.8286883939854</v>
      </c>
      <c r="K4" s="74">
        <v>1482.8077657830506</v>
      </c>
      <c r="L4" s="74">
        <v>1454.1493202798374</v>
      </c>
      <c r="M4" s="74">
        <v>1424.8533518843453</v>
      </c>
      <c r="N4" s="74">
        <v>1394.9198605965739</v>
      </c>
      <c r="O4" s="74">
        <v>1364.3488464165241</v>
      </c>
      <c r="P4" s="74">
        <v>1333.1403093441952</v>
      </c>
      <c r="Q4" s="74">
        <v>1301.2942493795872</v>
      </c>
      <c r="R4" s="74">
        <v>1268.8106665227003</v>
      </c>
      <c r="S4" s="74">
        <v>1235.6895607735348</v>
      </c>
      <c r="T4" s="74">
        <v>1223.4204763739842</v>
      </c>
      <c r="U4" s="74">
        <v>1211.1142961881496</v>
      </c>
      <c r="V4" s="74">
        <v>1198.771020216031</v>
      </c>
      <c r="W4" s="74">
        <v>1186.3906484576282</v>
      </c>
      <c r="X4" s="74">
        <v>1173.9731809129419</v>
      </c>
      <c r="Y4" s="74">
        <v>1161.5186175819713</v>
      </c>
      <c r="Z4" s="74">
        <v>1149.0269584647162</v>
      </c>
      <c r="AA4" s="74">
        <v>1136.4982035611781</v>
      </c>
      <c r="AB4" s="74">
        <v>1123.9323528713553</v>
      </c>
      <c r="AC4" s="74">
        <v>1111.3294063952487</v>
      </c>
      <c r="AD4" s="74">
        <v>1098.6893641328584</v>
      </c>
      <c r="AE4" s="74">
        <v>1086.012226084184</v>
      </c>
      <c r="AF4" s="74">
        <v>1073.2979922492254</v>
      </c>
      <c r="AG4" s="74">
        <v>1060.5466626279831</v>
      </c>
      <c r="AH4" s="74">
        <v>1047.7582372204565</v>
      </c>
      <c r="AI4" s="74">
        <v>1034.9327160266462</v>
      </c>
      <c r="AJ4" s="74">
        <v>1022.0700990465522</v>
      </c>
      <c r="AK4" s="74">
        <v>1009.1703862801738</v>
      </c>
      <c r="AL4" s="74">
        <v>996.23357772751115</v>
      </c>
      <c r="AM4" s="74">
        <v>983.25967338856481</v>
      </c>
      <c r="AN4" s="75"/>
    </row>
    <row r="5" spans="1:40">
      <c r="A5" s="51" t="s">
        <v>304</v>
      </c>
      <c r="B5" s="51" t="s">
        <v>307</v>
      </c>
      <c r="C5" s="72">
        <v>0.37</v>
      </c>
      <c r="G5" s="76" t="s">
        <v>308</v>
      </c>
      <c r="H5" s="77">
        <v>1541.9739744892429</v>
      </c>
      <c r="I5" s="77">
        <v>1490.8714410677835</v>
      </c>
      <c r="J5" s="77">
        <v>1437.7587186087369</v>
      </c>
      <c r="K5" s="77">
        <v>1382.6358071121026</v>
      </c>
      <c r="L5" s="77">
        <v>1325.5027065778818</v>
      </c>
      <c r="M5" s="77">
        <v>1266.3594170060728</v>
      </c>
      <c r="N5" s="77">
        <v>1205.2059383966773</v>
      </c>
      <c r="O5" s="77">
        <v>1142.0422707496946</v>
      </c>
      <c r="P5" s="77">
        <v>1076.8684140651246</v>
      </c>
      <c r="Q5" s="77">
        <v>1009.6843683429673</v>
      </c>
      <c r="R5" s="77">
        <v>940.49013358322293</v>
      </c>
      <c r="S5" s="77">
        <v>869.28570978589119</v>
      </c>
      <c r="T5" s="77">
        <v>858.7982511387255</v>
      </c>
      <c r="U5" s="77">
        <v>848.22786816397866</v>
      </c>
      <c r="V5" s="77">
        <v>837.57456086165098</v>
      </c>
      <c r="W5" s="77">
        <v>826.83832923174225</v>
      </c>
      <c r="X5" s="77">
        <v>816.01917327425258</v>
      </c>
      <c r="Y5" s="77">
        <v>805.11709298918186</v>
      </c>
      <c r="Z5" s="77">
        <v>794.13208837653008</v>
      </c>
      <c r="AA5" s="77">
        <v>783.06415943629736</v>
      </c>
      <c r="AB5" s="77">
        <v>771.91330616848359</v>
      </c>
      <c r="AC5" s="77">
        <v>760.67952857308887</v>
      </c>
      <c r="AD5" s="77">
        <v>749.36282665011288</v>
      </c>
      <c r="AE5" s="77">
        <v>737.96320039955617</v>
      </c>
      <c r="AF5" s="77">
        <v>726.48064982141852</v>
      </c>
      <c r="AG5" s="77">
        <v>714.91517491569982</v>
      </c>
      <c r="AH5" s="77">
        <v>703.26677568239973</v>
      </c>
      <c r="AI5" s="77">
        <v>691.53545212151914</v>
      </c>
      <c r="AJ5" s="77">
        <v>679.72120423305705</v>
      </c>
      <c r="AK5" s="77">
        <v>667.82403201701425</v>
      </c>
      <c r="AL5" s="77">
        <v>655.84393547339062</v>
      </c>
      <c r="AM5" s="77">
        <v>643.78091460218548</v>
      </c>
    </row>
    <row r="6" spans="1:40">
      <c r="A6" s="51" t="s">
        <v>304</v>
      </c>
      <c r="B6" s="51" t="s">
        <v>309</v>
      </c>
      <c r="C6" s="72">
        <v>0.16</v>
      </c>
    </row>
    <row r="7" spans="1:40">
      <c r="A7" s="51" t="s">
        <v>310</v>
      </c>
      <c r="B7" s="51" t="s">
        <v>311</v>
      </c>
      <c r="C7" s="72">
        <v>0.04</v>
      </c>
      <c r="G7" s="51" t="s">
        <v>312</v>
      </c>
      <c r="H7" s="51">
        <v>1750.7580673054586</v>
      </c>
      <c r="I7" s="51">
        <v>1714.8418206232893</v>
      </c>
      <c r="J7" s="51">
        <v>1678.5952959178042</v>
      </c>
      <c r="K7" s="51">
        <v>1642.0184931890035</v>
      </c>
      <c r="L7" s="51">
        <v>1605.1114124368844</v>
      </c>
      <c r="M7" s="51">
        <v>1567.8740536614496</v>
      </c>
      <c r="N7" s="51">
        <v>1530.3064168626979</v>
      </c>
      <c r="O7" s="51">
        <v>1492.4085020406299</v>
      </c>
      <c r="P7" s="51">
        <v>1454.1803091952443</v>
      </c>
      <c r="Q7" s="51">
        <v>1415.621838326543</v>
      </c>
      <c r="R7" s="51">
        <v>1376.7330894345243</v>
      </c>
      <c r="S7" s="51">
        <v>1337.5140625191891</v>
      </c>
      <c r="T7" s="51">
        <v>1297.9647575805379</v>
      </c>
      <c r="U7" s="51">
        <v>1284.5735276032503</v>
      </c>
      <c r="V7" s="51">
        <v>1271.1640607466834</v>
      </c>
      <c r="W7" s="51">
        <v>1257.7363570108389</v>
      </c>
      <c r="X7" s="51">
        <v>1244.2904163957137</v>
      </c>
      <c r="Y7" s="51">
        <v>1230.8262389013109</v>
      </c>
      <c r="Z7" s="51">
        <v>1217.3438245276282</v>
      </c>
      <c r="AA7" s="51">
        <v>1203.8431732746669</v>
      </c>
      <c r="AB7" s="51">
        <v>1190.3242851424272</v>
      </c>
      <c r="AC7" s="51">
        <v>1176.7871601309078</v>
      </c>
      <c r="AD7" s="51">
        <v>1163.2317982401094</v>
      </c>
      <c r="AE7" s="51">
        <v>1149.6581994700318</v>
      </c>
      <c r="AF7" s="51">
        <v>1136.0663638206759</v>
      </c>
      <c r="AG7" s="51">
        <v>1122.456291292041</v>
      </c>
      <c r="AH7" s="51">
        <v>1108.827981884127</v>
      </c>
      <c r="AI7" s="51">
        <v>1095.1814355969341</v>
      </c>
      <c r="AJ7" s="51">
        <v>1081.5166524304614</v>
      </c>
      <c r="AK7" s="51">
        <v>1067.8336323847107</v>
      </c>
      <c r="AL7" s="51">
        <v>1054.132375459681</v>
      </c>
      <c r="AM7" s="51">
        <v>1040.4128816553716</v>
      </c>
      <c r="AN7" s="51">
        <v>1026.6751509717835</v>
      </c>
    </row>
    <row r="8" spans="1:40">
      <c r="A8" s="51" t="s">
        <v>310</v>
      </c>
      <c r="B8" s="51" t="s">
        <v>313</v>
      </c>
      <c r="C8" s="72">
        <v>0.03</v>
      </c>
      <c r="G8" s="51" t="s">
        <v>314</v>
      </c>
      <c r="H8" s="51">
        <v>1613.6088727292877</v>
      </c>
      <c r="I8" s="51">
        <v>1584.179506448455</v>
      </c>
      <c r="J8" s="51">
        <v>1554.2389467286343</v>
      </c>
      <c r="K8" s="51">
        <v>1523.787193569827</v>
      </c>
      <c r="L8" s="51">
        <v>1492.8242469720287</v>
      </c>
      <c r="M8" s="51">
        <v>1461.3501069352446</v>
      </c>
      <c r="N8" s="51">
        <v>1429.3647734594724</v>
      </c>
      <c r="O8" s="51">
        <v>1396.8682465447114</v>
      </c>
      <c r="P8" s="51">
        <v>1363.860526190962</v>
      </c>
      <c r="Q8" s="51">
        <v>1330.3416123982249</v>
      </c>
      <c r="R8" s="51">
        <v>1296.3115051665002</v>
      </c>
      <c r="S8" s="51">
        <v>1261.7702044957864</v>
      </c>
      <c r="T8" s="51">
        <v>1226.7177103860852</v>
      </c>
      <c r="U8" s="51">
        <v>1214.2657915025954</v>
      </c>
      <c r="V8" s="51">
        <v>1201.787328767012</v>
      </c>
      <c r="W8" s="51">
        <v>1189.2823221793358</v>
      </c>
      <c r="X8" s="51">
        <v>1176.7507717395667</v>
      </c>
      <c r="Y8" s="51">
        <v>1164.1926774477051</v>
      </c>
      <c r="Z8" s="51">
        <v>1151.6080393037496</v>
      </c>
      <c r="AA8" s="51">
        <v>1138.9968573077015</v>
      </c>
      <c r="AB8" s="51">
        <v>1126.3591314595603</v>
      </c>
      <c r="AC8" s="51">
        <v>1113.6948617593262</v>
      </c>
      <c r="AD8" s="51">
        <v>1101.0040482069987</v>
      </c>
      <c r="AE8" s="51">
        <v>1088.2866908025787</v>
      </c>
      <c r="AF8" s="51">
        <v>1075.5427895460655</v>
      </c>
      <c r="AG8" s="51">
        <v>1062.7723444374587</v>
      </c>
      <c r="AH8" s="51">
        <v>1049.9753554767599</v>
      </c>
      <c r="AI8" s="51">
        <v>1037.1518226639676</v>
      </c>
      <c r="AJ8" s="51">
        <v>1024.301745999082</v>
      </c>
      <c r="AK8" s="51">
        <v>1011.4251254821039</v>
      </c>
      <c r="AL8" s="51">
        <v>998.52196111303226</v>
      </c>
      <c r="AM8" s="51">
        <v>985.5922528918677</v>
      </c>
      <c r="AN8" s="51">
        <v>972.63600081861068</v>
      </c>
    </row>
    <row r="9" spans="1:40">
      <c r="A9" s="51" t="s">
        <v>310</v>
      </c>
      <c r="B9" s="51" t="s">
        <v>315</v>
      </c>
      <c r="C9" s="72">
        <v>0.03</v>
      </c>
      <c r="G9" s="51" t="s">
        <v>316</v>
      </c>
      <c r="H9" s="51">
        <v>1569.557675780635</v>
      </c>
      <c r="I9" s="51">
        <v>1544.5625390187488</v>
      </c>
      <c r="J9" s="51">
        <v>1518.9174276469855</v>
      </c>
      <c r="K9" s="51">
        <v>1492.6223416653449</v>
      </c>
      <c r="L9" s="51">
        <v>1465.6772810738266</v>
      </c>
      <c r="M9" s="51">
        <v>1438.0822458724306</v>
      </c>
      <c r="N9" s="51">
        <v>1409.8372360611568</v>
      </c>
      <c r="O9" s="51">
        <v>1380.9422516400057</v>
      </c>
      <c r="P9" s="51">
        <v>1351.3972926089766</v>
      </c>
      <c r="Q9" s="51">
        <v>1321.2023589680705</v>
      </c>
      <c r="R9" s="51">
        <v>1290.3574507172864</v>
      </c>
      <c r="S9" s="51">
        <v>1258.8625678566245</v>
      </c>
      <c r="T9" s="51">
        <v>1226.7177103860852</v>
      </c>
      <c r="U9" s="51">
        <v>1214.3695204051016</v>
      </c>
      <c r="V9" s="51">
        <v>1201.985279365899</v>
      </c>
      <c r="W9" s="51">
        <v>1189.5649872684755</v>
      </c>
      <c r="X9" s="51">
        <v>1177.1086441128323</v>
      </c>
      <c r="Y9" s="51">
        <v>1164.6162498989688</v>
      </c>
      <c r="Z9" s="51">
        <v>1152.0878046268863</v>
      </c>
      <c r="AA9" s="51">
        <v>1139.5233082965831</v>
      </c>
      <c r="AB9" s="51">
        <v>1126.9227609080601</v>
      </c>
      <c r="AC9" s="51">
        <v>1114.2861624613174</v>
      </c>
      <c r="AD9" s="51">
        <v>1101.6135129563552</v>
      </c>
      <c r="AE9" s="51">
        <v>1088.9048123931723</v>
      </c>
      <c r="AF9" s="51">
        <v>1076.1600607717696</v>
      </c>
      <c r="AG9" s="51">
        <v>1063.3792580921477</v>
      </c>
      <c r="AH9" s="51">
        <v>1050.5624043543055</v>
      </c>
      <c r="AI9" s="51">
        <v>1037.7094995582438</v>
      </c>
      <c r="AJ9" s="51">
        <v>1024.8205437039614</v>
      </c>
      <c r="AK9" s="51">
        <v>1011.8955367914598</v>
      </c>
      <c r="AL9" s="51">
        <v>998.9344788207377</v>
      </c>
      <c r="AM9" s="51">
        <v>985.93736979179607</v>
      </c>
      <c r="AN9" s="51">
        <v>972.90420970463435</v>
      </c>
    </row>
    <row r="10" spans="1:40">
      <c r="A10" s="51" t="s">
        <v>310</v>
      </c>
      <c r="B10" s="51" t="s">
        <v>317</v>
      </c>
      <c r="C10" s="72">
        <v>0.03</v>
      </c>
      <c r="G10" s="51" t="s">
        <v>318</v>
      </c>
      <c r="H10" s="51">
        <v>1555.8836815857014</v>
      </c>
      <c r="I10" s="51">
        <v>1532.52612541861</v>
      </c>
      <c r="J10" s="51">
        <v>1508.4280344455412</v>
      </c>
      <c r="K10" s="51">
        <v>1483.5894086664955</v>
      </c>
      <c r="L10" s="51">
        <v>1458.0102480814714</v>
      </c>
      <c r="M10" s="51">
        <v>1431.6905526904698</v>
      </c>
      <c r="N10" s="51">
        <v>1404.6303224934909</v>
      </c>
      <c r="O10" s="51">
        <v>1376.8295574905333</v>
      </c>
      <c r="P10" s="51">
        <v>1348.2882576815996</v>
      </c>
      <c r="Q10" s="51">
        <v>1319.0064230666874</v>
      </c>
      <c r="R10" s="51">
        <v>1288.9840536457971</v>
      </c>
      <c r="S10" s="51">
        <v>1258.2211494189301</v>
      </c>
      <c r="T10" s="51">
        <v>1226.7177103860852</v>
      </c>
      <c r="U10" s="51">
        <v>1214.8174827715311</v>
      </c>
      <c r="V10" s="51">
        <v>1202.8722271857096</v>
      </c>
      <c r="W10" s="51">
        <v>1190.8819436286199</v>
      </c>
      <c r="X10" s="51">
        <v>1178.8466321002622</v>
      </c>
      <c r="Y10" s="51">
        <v>1166.7662926006371</v>
      </c>
      <c r="Z10" s="51">
        <v>1154.6409251297437</v>
      </c>
      <c r="AA10" s="51">
        <v>1142.4705296875816</v>
      </c>
      <c r="AB10" s="51">
        <v>1130.2551062741527</v>
      </c>
      <c r="AC10" s="51">
        <v>1117.9946548894548</v>
      </c>
      <c r="AD10" s="51">
        <v>1105.6891755334898</v>
      </c>
      <c r="AE10" s="51">
        <v>1093.3386682062571</v>
      </c>
      <c r="AF10" s="51">
        <v>1080.9431329077563</v>
      </c>
      <c r="AG10" s="51">
        <v>1068.5025696379867</v>
      </c>
      <c r="AH10" s="51">
        <v>1056.01697839695</v>
      </c>
      <c r="AI10" s="51">
        <v>1043.4863591846449</v>
      </c>
      <c r="AJ10" s="51">
        <v>1030.9107120010724</v>
      </c>
      <c r="AK10" s="51">
        <v>1018.2900368462319</v>
      </c>
      <c r="AL10" s="51">
        <v>1005.6243337201233</v>
      </c>
      <c r="AM10" s="51">
        <v>992.91360262274623</v>
      </c>
      <c r="AN10" s="51">
        <v>980.1578435541021</v>
      </c>
    </row>
    <row r="11" spans="1:40">
      <c r="A11" s="51" t="s">
        <v>310</v>
      </c>
      <c r="B11" s="51" t="s">
        <v>319</v>
      </c>
      <c r="C11" s="72">
        <v>0.08</v>
      </c>
    </row>
    <row r="12" spans="1:40">
      <c r="A12" s="51" t="s">
        <v>310</v>
      </c>
      <c r="B12" s="51" t="s">
        <v>320</v>
      </c>
      <c r="C12" s="72">
        <v>0.02</v>
      </c>
      <c r="G12" s="51" t="s">
        <v>321</v>
      </c>
      <c r="H12" s="51">
        <v>1750.7580673054586</v>
      </c>
      <c r="I12" s="51">
        <v>1690.5034948638927</v>
      </c>
      <c r="J12" s="51">
        <v>1628.9224497924565</v>
      </c>
      <c r="K12" s="51">
        <v>1566.0149320911464</v>
      </c>
      <c r="L12" s="51">
        <v>1501.7809417599638</v>
      </c>
      <c r="M12" s="51">
        <v>1436.2204787989099</v>
      </c>
      <c r="N12" s="51">
        <v>1369.3335432079823</v>
      </c>
      <c r="O12" s="51">
        <v>1301.120134987184</v>
      </c>
      <c r="P12" s="51">
        <v>1231.5802541365126</v>
      </c>
      <c r="Q12" s="51">
        <v>1160.7139006559692</v>
      </c>
      <c r="R12" s="51">
        <v>1088.5210745455531</v>
      </c>
      <c r="S12" s="51">
        <v>1015.0017758052646</v>
      </c>
      <c r="T12" s="51">
        <v>940.15600443510436</v>
      </c>
      <c r="U12" s="51">
        <v>927.4367975491607</v>
      </c>
      <c r="V12" s="51">
        <v>914.67546477954431</v>
      </c>
      <c r="W12" s="51">
        <v>901.87200612625577</v>
      </c>
      <c r="X12" s="51">
        <v>889.02642158929427</v>
      </c>
      <c r="Y12" s="51">
        <v>876.13871116866017</v>
      </c>
      <c r="Z12" s="51">
        <v>863.20887486435379</v>
      </c>
      <c r="AA12" s="51">
        <v>850.23691267637457</v>
      </c>
      <c r="AB12" s="51">
        <v>837.22282460472263</v>
      </c>
      <c r="AC12" s="51">
        <v>824.16661064939876</v>
      </c>
      <c r="AD12" s="51">
        <v>811.06827081040183</v>
      </c>
      <c r="AE12" s="51">
        <v>797.92780508773228</v>
      </c>
      <c r="AF12" s="51">
        <v>784.74521348139024</v>
      </c>
      <c r="AG12" s="51">
        <v>771.52049599137558</v>
      </c>
      <c r="AH12" s="51">
        <v>758.25365261768889</v>
      </c>
      <c r="AI12" s="51">
        <v>744.94468336032855</v>
      </c>
      <c r="AJ12" s="51">
        <v>731.59358821929663</v>
      </c>
      <c r="AK12" s="51">
        <v>718.20036719459154</v>
      </c>
      <c r="AL12" s="51">
        <v>704.76502028621417</v>
      </c>
      <c r="AM12" s="51">
        <v>691.28754749416441</v>
      </c>
      <c r="AN12" s="51">
        <v>677.76794881844148</v>
      </c>
    </row>
    <row r="13" spans="1:40">
      <c r="A13" s="51" t="s">
        <v>310</v>
      </c>
      <c r="B13" s="51" t="s">
        <v>322</v>
      </c>
      <c r="C13" s="72">
        <v>0</v>
      </c>
      <c r="G13" s="51" t="s">
        <v>323</v>
      </c>
      <c r="H13" s="51">
        <v>1613.6088727292877</v>
      </c>
      <c r="I13" s="51">
        <v>1560.3956697255649</v>
      </c>
      <c r="J13" s="51">
        <v>1505.4252719628419</v>
      </c>
      <c r="K13" s="51">
        <v>1448.69767944112</v>
      </c>
      <c r="L13" s="51">
        <v>1390.2128921603987</v>
      </c>
      <c r="M13" s="51">
        <v>1329.9709101206786</v>
      </c>
      <c r="N13" s="51">
        <v>1267.9717333219594</v>
      </c>
      <c r="O13" s="51">
        <v>1204.2153617642416</v>
      </c>
      <c r="P13" s="51">
        <v>1138.7017954475245</v>
      </c>
      <c r="Q13" s="51">
        <v>1071.4310343718087</v>
      </c>
      <c r="R13" s="51">
        <v>1002.4030785370932</v>
      </c>
      <c r="S13" s="51">
        <v>931.61792794337896</v>
      </c>
      <c r="T13" s="51">
        <v>859.07558259066548</v>
      </c>
      <c r="U13" s="51">
        <v>848.57904591876866</v>
      </c>
      <c r="V13" s="51">
        <v>838.02427116801266</v>
      </c>
      <c r="W13" s="51">
        <v>827.41125833839703</v>
      </c>
      <c r="X13" s="51">
        <v>816.74000742992257</v>
      </c>
      <c r="Y13" s="51">
        <v>806.01051844258882</v>
      </c>
      <c r="Z13" s="51">
        <v>795.22279137639566</v>
      </c>
      <c r="AA13" s="51">
        <v>784.37682623134276</v>
      </c>
      <c r="AB13" s="51">
        <v>773.47262300743091</v>
      </c>
      <c r="AC13" s="51">
        <v>762.51018170466034</v>
      </c>
      <c r="AD13" s="51">
        <v>751.4895023230298</v>
      </c>
      <c r="AE13" s="51">
        <v>740.41058486254053</v>
      </c>
      <c r="AF13" s="51">
        <v>729.27342932319141</v>
      </c>
      <c r="AG13" s="51">
        <v>718.07803570498368</v>
      </c>
      <c r="AH13" s="51">
        <v>706.8244040079162</v>
      </c>
      <c r="AI13" s="51">
        <v>695.51253423198932</v>
      </c>
      <c r="AJ13" s="51">
        <v>684.14242637720338</v>
      </c>
      <c r="AK13" s="51">
        <v>672.71408044355826</v>
      </c>
      <c r="AL13" s="51">
        <v>661.22749643105385</v>
      </c>
      <c r="AM13" s="51">
        <v>649.68267433969004</v>
      </c>
      <c r="AN13" s="51">
        <v>638.07961416946716</v>
      </c>
    </row>
    <row r="14" spans="1:40">
      <c r="A14" s="51" t="s">
        <v>95</v>
      </c>
      <c r="B14" s="51" t="s">
        <v>324</v>
      </c>
      <c r="C14" s="72">
        <v>0.03</v>
      </c>
      <c r="G14" s="51" t="s">
        <v>325</v>
      </c>
      <c r="H14" s="51">
        <v>1569.557675780635</v>
      </c>
      <c r="I14" s="51">
        <v>1521.5520124775639</v>
      </c>
      <c r="J14" s="51">
        <v>1471.5097713933833</v>
      </c>
      <c r="K14" s="51">
        <v>1419.4309525280967</v>
      </c>
      <c r="L14" s="51">
        <v>1365.3155558817018</v>
      </c>
      <c r="M14" s="51">
        <v>1309.1635814541994</v>
      </c>
      <c r="N14" s="51">
        <v>1250.9750292455888</v>
      </c>
      <c r="O14" s="51">
        <v>1190.749899255871</v>
      </c>
      <c r="P14" s="51">
        <v>1128.488191485045</v>
      </c>
      <c r="Q14" s="51">
        <v>1064.189905933112</v>
      </c>
      <c r="R14" s="51">
        <v>997.85504260007053</v>
      </c>
      <c r="S14" s="51">
        <v>929.48360148592201</v>
      </c>
      <c r="T14" s="51">
        <v>859.07558259066548</v>
      </c>
      <c r="U14" s="51">
        <v>848.74092650101488</v>
      </c>
      <c r="V14" s="51">
        <v>838.32666366780995</v>
      </c>
      <c r="W14" s="51">
        <v>827.83279409104944</v>
      </c>
      <c r="X14" s="51">
        <v>817.25931777073379</v>
      </c>
      <c r="Y14" s="51">
        <v>806.60623470686301</v>
      </c>
      <c r="Z14" s="51">
        <v>795.87354489943698</v>
      </c>
      <c r="AA14" s="51">
        <v>785.0612483484565</v>
      </c>
      <c r="AB14" s="51">
        <v>774.1693450539201</v>
      </c>
      <c r="AC14" s="51">
        <v>763.1978350158289</v>
      </c>
      <c r="AD14" s="51">
        <v>752.14671823418303</v>
      </c>
      <c r="AE14" s="51">
        <v>741.01599470898111</v>
      </c>
      <c r="AF14" s="51">
        <v>729.80566444022452</v>
      </c>
      <c r="AG14" s="51">
        <v>718.51572742791291</v>
      </c>
      <c r="AH14" s="51">
        <v>707.14618367204594</v>
      </c>
      <c r="AI14" s="51">
        <v>695.69703317262395</v>
      </c>
      <c r="AJ14" s="51">
        <v>684.16827592964671</v>
      </c>
      <c r="AK14" s="51">
        <v>672.55991194311434</v>
      </c>
      <c r="AL14" s="51">
        <v>660.87194121302684</v>
      </c>
      <c r="AM14" s="51">
        <v>649.10436373938467</v>
      </c>
      <c r="AN14" s="51">
        <v>637.25717952218656</v>
      </c>
    </row>
    <row r="15" spans="1:40">
      <c r="A15" s="51" t="s">
        <v>95</v>
      </c>
      <c r="B15" s="51" t="s">
        <v>326</v>
      </c>
      <c r="C15" s="72">
        <v>0.06</v>
      </c>
      <c r="G15" s="51" t="s">
        <v>327</v>
      </c>
      <c r="H15" s="51">
        <v>1555.8836815857014</v>
      </c>
      <c r="I15" s="51">
        <v>1510.0980044534476</v>
      </c>
      <c r="J15" s="51">
        <v>1462.079297421074</v>
      </c>
      <c r="K15" s="51">
        <v>1411.827560488578</v>
      </c>
      <c r="L15" s="51">
        <v>1359.3427936559608</v>
      </c>
      <c r="M15" s="51">
        <v>1304.6249969232233</v>
      </c>
      <c r="N15" s="51">
        <v>1247.6741702903637</v>
      </c>
      <c r="O15" s="51">
        <v>1188.4903137573833</v>
      </c>
      <c r="P15" s="51">
        <v>1127.0734273242822</v>
      </c>
      <c r="Q15" s="51">
        <v>1063.4235109910594</v>
      </c>
      <c r="R15" s="51">
        <v>997.5405647577162</v>
      </c>
      <c r="S15" s="51">
        <v>929.42458862425144</v>
      </c>
      <c r="T15" s="51">
        <v>859.07558259066548</v>
      </c>
      <c r="U15" s="51">
        <v>849.0772087006078</v>
      </c>
      <c r="V15" s="51">
        <v>838.97775368879832</v>
      </c>
      <c r="W15" s="51">
        <v>828.77721755523669</v>
      </c>
      <c r="X15" s="51">
        <v>818.47560029992326</v>
      </c>
      <c r="Y15" s="51">
        <v>808.07290192285802</v>
      </c>
      <c r="Z15" s="51">
        <v>797.56912242404076</v>
      </c>
      <c r="AA15" s="51">
        <v>786.96426180347157</v>
      </c>
      <c r="AB15" s="51">
        <v>776.25832006115104</v>
      </c>
      <c r="AC15" s="51">
        <v>765.45129719707791</v>
      </c>
      <c r="AD15" s="51">
        <v>754.54319321125308</v>
      </c>
      <c r="AE15" s="51">
        <v>743.53400810367634</v>
      </c>
      <c r="AF15" s="51">
        <v>732.42374187434768</v>
      </c>
      <c r="AG15" s="51">
        <v>721.21239452326722</v>
      </c>
      <c r="AH15" s="51">
        <v>709.89996605043495</v>
      </c>
      <c r="AI15" s="51">
        <v>698.4864564558502</v>
      </c>
      <c r="AJ15" s="51">
        <v>686.97186573951456</v>
      </c>
      <c r="AK15" s="51">
        <v>675.3561939014262</v>
      </c>
      <c r="AL15" s="51">
        <v>663.63944094158626</v>
      </c>
      <c r="AM15" s="51">
        <v>651.8216068599944</v>
      </c>
      <c r="AN15" s="51">
        <v>639.9026916566504</v>
      </c>
    </row>
    <row r="17" spans="1:39" ht="43.15" thickBot="1">
      <c r="A17" s="1" t="s">
        <v>328</v>
      </c>
      <c r="H17" s="56" t="s">
        <v>329</v>
      </c>
      <c r="I17" s="51" t="s">
        <v>330</v>
      </c>
      <c r="J17" s="51" t="s">
        <v>331</v>
      </c>
      <c r="K17" s="51" t="s">
        <v>332</v>
      </c>
    </row>
    <row r="18" spans="1:39">
      <c r="A18" s="51">
        <v>2019</v>
      </c>
      <c r="B18" s="78">
        <v>2025</v>
      </c>
      <c r="C18" s="78">
        <v>2030</v>
      </c>
      <c r="D18" s="78">
        <v>2050</v>
      </c>
      <c r="G18" s="1" t="s">
        <v>333</v>
      </c>
      <c r="H18" s="51">
        <v>1714.8418206232893</v>
      </c>
      <c r="I18" s="51">
        <v>43</v>
      </c>
      <c r="J18" s="51">
        <v>0</v>
      </c>
      <c r="K18" s="79">
        <v>153</v>
      </c>
    </row>
    <row r="19" spans="1:39">
      <c r="A19" s="80">
        <f>SUM(C12:C15,C7:C10)</f>
        <v>0.24</v>
      </c>
      <c r="B19" s="81">
        <v>0.23</v>
      </c>
      <c r="C19" s="82">
        <v>0.19</v>
      </c>
      <c r="D19" s="82">
        <v>0.11</v>
      </c>
      <c r="G19" s="51" t="s">
        <v>334</v>
      </c>
      <c r="H19" s="51">
        <v>1584.179506448455</v>
      </c>
      <c r="I19" s="51">
        <v>43</v>
      </c>
      <c r="J19" s="51">
        <v>0</v>
      </c>
      <c r="K19" s="83">
        <v>152</v>
      </c>
    </row>
    <row r="20" spans="1:39">
      <c r="G20" s="51" t="s">
        <v>335</v>
      </c>
      <c r="H20" s="51">
        <v>1544.5625390187488</v>
      </c>
      <c r="I20" s="51">
        <v>43</v>
      </c>
      <c r="J20" s="51">
        <v>0</v>
      </c>
      <c r="K20" s="84">
        <v>304</v>
      </c>
    </row>
    <row r="21" spans="1:39">
      <c r="G21" s="51" t="s">
        <v>336</v>
      </c>
      <c r="H21" s="51">
        <v>1532.52612541861</v>
      </c>
      <c r="I21" s="51">
        <v>43</v>
      </c>
      <c r="J21" s="85">
        <v>0</v>
      </c>
      <c r="K21" s="83">
        <v>606</v>
      </c>
    </row>
    <row r="23" spans="1:39">
      <c r="G23" s="86" t="s">
        <v>337</v>
      </c>
      <c r="H23" s="51">
        <v>1.0940919037199124</v>
      </c>
    </row>
    <row r="25" spans="1:39">
      <c r="G25" s="86" t="s">
        <v>338</v>
      </c>
    </row>
    <row r="26" spans="1:39">
      <c r="G26" s="51" t="s">
        <v>339</v>
      </c>
      <c r="H26" s="51">
        <v>2019</v>
      </c>
      <c r="I26" s="51">
        <v>2020</v>
      </c>
      <c r="J26" s="51">
        <v>2021</v>
      </c>
      <c r="K26" s="51">
        <v>2022</v>
      </c>
      <c r="L26" s="51">
        <v>2023</v>
      </c>
      <c r="M26" s="51">
        <v>2024</v>
      </c>
      <c r="N26" s="51">
        <v>2025</v>
      </c>
      <c r="O26" s="51">
        <v>2026</v>
      </c>
      <c r="P26" s="51">
        <v>2027</v>
      </c>
      <c r="Q26" s="51">
        <v>2028</v>
      </c>
      <c r="R26" s="51">
        <v>2029</v>
      </c>
      <c r="S26" s="51">
        <v>2030</v>
      </c>
      <c r="T26" s="51">
        <v>2031</v>
      </c>
      <c r="U26" s="51">
        <v>2032</v>
      </c>
      <c r="V26" s="51">
        <v>2033</v>
      </c>
      <c r="W26" s="51">
        <v>2034</v>
      </c>
      <c r="X26" s="51">
        <v>2035</v>
      </c>
      <c r="Y26" s="51">
        <v>2036</v>
      </c>
      <c r="Z26" s="51">
        <v>2037</v>
      </c>
      <c r="AA26" s="51">
        <v>2038</v>
      </c>
      <c r="AB26" s="51">
        <v>2039</v>
      </c>
      <c r="AC26" s="51">
        <v>2040</v>
      </c>
      <c r="AD26" s="51">
        <v>2041</v>
      </c>
      <c r="AE26" s="51">
        <v>2042</v>
      </c>
      <c r="AF26" s="51">
        <v>2043</v>
      </c>
      <c r="AG26" s="51">
        <v>2044</v>
      </c>
      <c r="AH26" s="51">
        <v>2045</v>
      </c>
      <c r="AI26" s="51">
        <v>2046</v>
      </c>
      <c r="AJ26" s="51">
        <v>2047</v>
      </c>
      <c r="AK26" s="51">
        <v>2048</v>
      </c>
      <c r="AL26" s="51">
        <v>2049</v>
      </c>
      <c r="AM26" s="51">
        <v>2050</v>
      </c>
    </row>
    <row r="27" spans="1:39">
      <c r="G27" s="51" t="s">
        <v>340</v>
      </c>
      <c r="H27" s="87">
        <v>1430840</v>
      </c>
      <c r="I27" s="87">
        <v>1399270</v>
      </c>
      <c r="J27" s="87">
        <v>1370960</v>
      </c>
      <c r="K27" s="87">
        <v>1343280</v>
      </c>
      <c r="L27" s="87">
        <v>1312640</v>
      </c>
      <c r="M27" s="87">
        <v>1285130</v>
      </c>
      <c r="N27" s="87">
        <v>1260520</v>
      </c>
      <c r="O27" s="87">
        <v>1226840</v>
      </c>
      <c r="P27" s="87">
        <v>1198160</v>
      </c>
      <c r="Q27" s="87">
        <v>1173640</v>
      </c>
      <c r="R27" s="87">
        <v>1149670</v>
      </c>
      <c r="S27" s="87">
        <v>1126440</v>
      </c>
      <c r="T27" s="87">
        <v>1113440</v>
      </c>
      <c r="U27" s="87">
        <v>1100610</v>
      </c>
      <c r="V27" s="87">
        <v>1088100</v>
      </c>
      <c r="W27" s="87">
        <v>1075650</v>
      </c>
      <c r="X27" s="87">
        <v>1063310</v>
      </c>
      <c r="Y27" s="87">
        <v>1051350</v>
      </c>
      <c r="Z27" s="87">
        <v>1039560</v>
      </c>
      <c r="AA27" s="87">
        <v>1027810</v>
      </c>
      <c r="AB27" s="87">
        <v>1016160</v>
      </c>
      <c r="AC27" s="87">
        <v>1004710</v>
      </c>
      <c r="AD27" s="87">
        <v>993351</v>
      </c>
      <c r="AE27" s="87">
        <v>982293</v>
      </c>
      <c r="AF27" s="87">
        <v>971265</v>
      </c>
      <c r="AG27" s="87">
        <v>960236</v>
      </c>
      <c r="AH27" s="87">
        <v>949413</v>
      </c>
      <c r="AI27" s="87">
        <v>938612</v>
      </c>
      <c r="AJ27" s="87">
        <v>927987</v>
      </c>
      <c r="AK27" s="87">
        <v>917391</v>
      </c>
      <c r="AL27" s="87">
        <v>906898</v>
      </c>
      <c r="AM27" s="87">
        <v>896402</v>
      </c>
    </row>
    <row r="28" spans="1:39">
      <c r="G28" s="51" t="s">
        <v>341</v>
      </c>
      <c r="H28" s="87">
        <v>1565.4704595185992</v>
      </c>
      <c r="I28" s="87">
        <v>1530.9299781181619</v>
      </c>
      <c r="J28" s="87">
        <v>1499.9562363238513</v>
      </c>
      <c r="K28" s="87">
        <v>1469.671772428884</v>
      </c>
      <c r="L28" s="87">
        <v>1436.1487964989058</v>
      </c>
      <c r="M28" s="87">
        <v>1406.0503282275711</v>
      </c>
      <c r="N28" s="87">
        <v>1379.1247264770238</v>
      </c>
      <c r="O28" s="87">
        <v>1342.2757111597373</v>
      </c>
      <c r="P28" s="87">
        <v>1310.8971553610502</v>
      </c>
      <c r="Q28" s="87">
        <v>1284.0700218818379</v>
      </c>
      <c r="R28" s="87">
        <v>1257.8446389496717</v>
      </c>
      <c r="S28" s="87">
        <v>1232.4288840262579</v>
      </c>
      <c r="T28" s="87">
        <v>1218.2056892778992</v>
      </c>
      <c r="U28" s="87">
        <v>1204.1684901531728</v>
      </c>
      <c r="V28" s="87">
        <v>1190.4814004376367</v>
      </c>
      <c r="W28" s="87">
        <v>1176.8599562363238</v>
      </c>
      <c r="X28" s="87">
        <v>1163.3588621444198</v>
      </c>
      <c r="Y28" s="87">
        <v>1150.2735229759298</v>
      </c>
      <c r="Z28" s="87">
        <v>1137.3741794310722</v>
      </c>
      <c r="AA28" s="87">
        <v>1124.5185995623633</v>
      </c>
      <c r="AB28" s="87">
        <v>1111.7724288840261</v>
      </c>
      <c r="AC28" s="87">
        <v>1099.2450765864332</v>
      </c>
      <c r="AD28" s="87">
        <v>1086.8172866520786</v>
      </c>
      <c r="AE28" s="87">
        <v>1074.7188183807439</v>
      </c>
      <c r="AF28" s="87">
        <v>1062.6531728665207</v>
      </c>
      <c r="AG28" s="87">
        <v>1050.5864332603937</v>
      </c>
      <c r="AH28" s="87">
        <v>1038.7450765864332</v>
      </c>
      <c r="AI28" s="87">
        <v>1026.9277899343545</v>
      </c>
      <c r="AJ28" s="87">
        <v>1015.3030634573304</v>
      </c>
      <c r="AK28" s="87">
        <v>1003.7100656455142</v>
      </c>
      <c r="AL28" s="87">
        <v>992.22975929978111</v>
      </c>
      <c r="AM28" s="87">
        <v>980.74617067833685</v>
      </c>
    </row>
    <row r="30" spans="1:39">
      <c r="A30" s="69" t="s">
        <v>48</v>
      </c>
      <c r="B30" s="70"/>
      <c r="C30" s="70"/>
    </row>
    <row r="32" spans="1:39">
      <c r="A32" s="1" t="s">
        <v>342</v>
      </c>
      <c r="H32" s="51">
        <v>2019</v>
      </c>
      <c r="I32" s="51">
        <v>2020</v>
      </c>
      <c r="J32" s="51">
        <v>2021</v>
      </c>
      <c r="K32" s="51">
        <v>2022</v>
      </c>
      <c r="L32" s="51">
        <v>2023</v>
      </c>
      <c r="M32" s="51">
        <v>2024</v>
      </c>
      <c r="N32" s="51">
        <v>2025</v>
      </c>
      <c r="O32" s="51">
        <v>2026</v>
      </c>
      <c r="P32" s="51">
        <v>2027</v>
      </c>
      <c r="Q32" s="51">
        <v>2028</v>
      </c>
      <c r="R32" s="51">
        <v>2029</v>
      </c>
      <c r="S32" s="51">
        <v>2030</v>
      </c>
      <c r="T32" s="51">
        <v>2031</v>
      </c>
      <c r="U32" s="51">
        <v>2032</v>
      </c>
      <c r="V32" s="51">
        <v>2033</v>
      </c>
      <c r="W32" s="51">
        <v>2034</v>
      </c>
      <c r="X32" s="51">
        <v>2035</v>
      </c>
      <c r="Y32" s="51">
        <v>2036</v>
      </c>
      <c r="Z32" s="51">
        <v>2037</v>
      </c>
      <c r="AA32" s="51">
        <v>2038</v>
      </c>
      <c r="AB32" s="51">
        <v>2039</v>
      </c>
      <c r="AC32" s="51">
        <v>2040</v>
      </c>
      <c r="AD32" s="51">
        <v>2041</v>
      </c>
      <c r="AE32" s="51">
        <v>2042</v>
      </c>
      <c r="AF32" s="51">
        <v>2043</v>
      </c>
      <c r="AG32" s="51">
        <v>2044</v>
      </c>
      <c r="AH32" s="51">
        <v>2045</v>
      </c>
      <c r="AI32" s="51">
        <v>2046</v>
      </c>
      <c r="AJ32" s="51">
        <v>2047</v>
      </c>
      <c r="AK32" s="51">
        <v>2048</v>
      </c>
      <c r="AL32" s="51">
        <v>2049</v>
      </c>
      <c r="AM32" s="51">
        <v>2050</v>
      </c>
    </row>
    <row r="33" spans="1:40">
      <c r="A33" s="53" t="s">
        <v>302</v>
      </c>
      <c r="B33" s="71" t="s">
        <v>303</v>
      </c>
      <c r="G33" s="73" t="s">
        <v>306</v>
      </c>
      <c r="H33" s="74">
        <v>4837.8531553008725</v>
      </c>
      <c r="I33" s="74">
        <v>4537.6571030202886</v>
      </c>
      <c r="J33" s="74">
        <v>4270.6520093489053</v>
      </c>
      <c r="K33" s="74">
        <v>4030.1803043655764</v>
      </c>
      <c r="L33" s="74">
        <v>3812.7734327200283</v>
      </c>
      <c r="M33" s="74">
        <v>3616.1579001970217</v>
      </c>
      <c r="N33" s="74">
        <v>3438.6109601798307</v>
      </c>
      <c r="O33" s="74">
        <v>3278.69937654351</v>
      </c>
      <c r="P33" s="74">
        <v>3135.1567828107145</v>
      </c>
      <c r="Q33" s="74">
        <v>3006.8198067468188</v>
      </c>
      <c r="R33" s="74">
        <v>2892.5921062659472</v>
      </c>
      <c r="S33" s="74">
        <v>2791.4228503166478</v>
      </c>
      <c r="T33" s="74">
        <v>2702.2931973338405</v>
      </c>
      <c r="U33" s="74">
        <v>2624.2074499793666</v>
      </c>
      <c r="V33" s="74">
        <v>2556.1870704012108</v>
      </c>
      <c r="W33" s="74">
        <v>2497.2665130374967</v>
      </c>
      <c r="X33" s="74">
        <v>2446.4902503466587</v>
      </c>
      <c r="Y33" s="74">
        <v>2402.9106037684251</v>
      </c>
      <c r="Z33" s="74">
        <v>2365.5861316963856</v>
      </c>
      <c r="AA33" s="74">
        <v>2333.5804111657576</v>
      </c>
      <c r="AB33" s="74">
        <v>2305.9611032193111</v>
      </c>
      <c r="AC33" s="74">
        <v>2281.7992262022781</v>
      </c>
      <c r="AD33" s="74">
        <v>2260.1685838331068</v>
      </c>
      <c r="AE33" s="74">
        <v>2240.1453101034358</v>
      </c>
      <c r="AF33" s="74">
        <v>2220.8075034898643</v>
      </c>
      <c r="AG33" s="74">
        <v>2201.2349302369312</v>
      </c>
      <c r="AH33" s="74">
        <v>2180.5087816280516</v>
      </c>
      <c r="AI33" s="74">
        <v>2157.7114738693845</v>
      </c>
      <c r="AJ33" s="74">
        <v>2131.926481913054</v>
      </c>
      <c r="AK33" s="74">
        <v>2102.2382005384761</v>
      </c>
      <c r="AL33" s="74">
        <v>2067.7318274964014</v>
      </c>
      <c r="AM33" s="74">
        <v>2027.4932646400202</v>
      </c>
      <c r="AN33" s="75"/>
    </row>
    <row r="34" spans="1:40">
      <c r="A34" s="51" t="s">
        <v>343</v>
      </c>
      <c r="B34" s="72">
        <v>0.31</v>
      </c>
      <c r="G34" s="76" t="s">
        <v>308</v>
      </c>
      <c r="H34" s="77">
        <v>4760.5140442926458</v>
      </c>
      <c r="I34" s="77">
        <v>4393.6248517719423</v>
      </c>
      <c r="J34" s="77">
        <v>4066.4625499046529</v>
      </c>
      <c r="K34" s="77">
        <v>3771.0913039352336</v>
      </c>
      <c r="L34" s="77">
        <v>3503.3443401175086</v>
      </c>
      <c r="M34" s="77">
        <v>3260.4004992367936</v>
      </c>
      <c r="N34" s="77">
        <v>3040.0225117087057</v>
      </c>
      <c r="O34" s="77">
        <v>2840.2629078629902</v>
      </c>
      <c r="P34" s="77">
        <v>2659.3373831362669</v>
      </c>
      <c r="Q34" s="77">
        <v>2495.5678924493668</v>
      </c>
      <c r="R34" s="77">
        <v>2347.357692451274</v>
      </c>
      <c r="S34" s="77">
        <v>2213.1817860665674</v>
      </c>
      <c r="T34" s="77">
        <v>2091.5848176530794</v>
      </c>
      <c r="U34" s="77">
        <v>1981.1823398836152</v>
      </c>
      <c r="V34" s="77">
        <v>1921.845697769046</v>
      </c>
      <c r="W34" s="77">
        <v>1870.7225558663063</v>
      </c>
      <c r="X34" s="77">
        <v>1826.8445042011826</v>
      </c>
      <c r="Y34" s="77">
        <v>1789.2883790653477</v>
      </c>
      <c r="Z34" s="77">
        <v>1757.1695677521175</v>
      </c>
      <c r="AA34" s="77">
        <v>1729.6356578777627</v>
      </c>
      <c r="AB34" s="77">
        <v>1705.8605534065837</v>
      </c>
      <c r="AC34" s="77">
        <v>1685.0392050409991</v>
      </c>
      <c r="AD34" s="77">
        <v>1666.3831001928436</v>
      </c>
      <c r="AE34" s="77">
        <v>1649.1166383604627</v>
      </c>
      <c r="AF34" s="77">
        <v>1632.474491651926</v>
      </c>
      <c r="AG34" s="77">
        <v>1615.7000262251117</v>
      </c>
      <c r="AH34" s="77">
        <v>1598.044845554881</v>
      </c>
      <c r="AI34" s="77">
        <v>1578.7695160971568</v>
      </c>
      <c r="AJ34" s="77">
        <v>1557.1455548023293</v>
      </c>
      <c r="AK34" s="77">
        <v>1532.4588015488391</v>
      </c>
      <c r="AL34" s="77">
        <v>1504.0143765797852</v>
      </c>
      <c r="AM34" s="77">
        <v>1471.1435490360013</v>
      </c>
    </row>
    <row r="35" spans="1:40">
      <c r="A35" s="51" t="s">
        <v>317</v>
      </c>
      <c r="B35" s="72">
        <v>0.32</v>
      </c>
    </row>
    <row r="36" spans="1:40">
      <c r="A36" s="51" t="s">
        <v>344</v>
      </c>
      <c r="B36" s="72">
        <v>0.28000000000000003</v>
      </c>
      <c r="G36" s="76" t="s">
        <v>312</v>
      </c>
      <c r="H36" s="88">
        <v>4066.3038662426356</v>
      </c>
      <c r="I36" s="88">
        <v>3837.7273665048419</v>
      </c>
      <c r="J36" s="88">
        <v>3649.9168775661192</v>
      </c>
      <c r="K36" s="88">
        <v>3485.0596170550875</v>
      </c>
      <c r="L36" s="88">
        <v>3337.2451096643831</v>
      </c>
      <c r="M36" s="88">
        <v>3203.5756323754272</v>
      </c>
      <c r="N36" s="88">
        <v>3082.2824702346147</v>
      </c>
      <c r="O36" s="88">
        <v>2972.1172151264177</v>
      </c>
      <c r="P36" s="88">
        <v>2872.1049676877351</v>
      </c>
      <c r="Q36" s="88">
        <v>2781.4284750326333</v>
      </c>
      <c r="R36" s="88">
        <v>2699.367785850191</v>
      </c>
      <c r="S36" s="88">
        <v>2625.2662741074309</v>
      </c>
      <c r="T36" s="88">
        <v>2558.5103093331932</v>
      </c>
      <c r="U36" s="88">
        <v>2498.5164824291442</v>
      </c>
      <c r="V36" s="88">
        <v>2444.723249302916</v>
      </c>
      <c r="W36" s="88">
        <v>2396.5852769141807</v>
      </c>
      <c r="X36" s="88">
        <v>2353.5695064066808</v>
      </c>
      <c r="Y36" s="88">
        <v>2315.1523432313766</v>
      </c>
      <c r="Z36" s="88">
        <v>2280.8176079939212</v>
      </c>
      <c r="AA36" s="88">
        <v>2250.0550135267358</v>
      </c>
      <c r="AB36" s="88">
        <v>2222.3590139149755</v>
      </c>
      <c r="AC36" s="88">
        <v>2197.2279215212743</v>
      </c>
      <c r="AD36" s="88">
        <v>2174.1632204468865</v>
      </c>
      <c r="AE36" s="88">
        <v>2152.66902621395</v>
      </c>
      <c r="AF36" s="88">
        <v>2132.2516558196116</v>
      </c>
      <c r="AG36" s="88">
        <v>2112.4192821655415</v>
      </c>
      <c r="AH36" s="88">
        <v>2092.6816537409645</v>
      </c>
      <c r="AI36" s="88">
        <v>2072.549865309652</v>
      </c>
      <c r="AJ36" s="88">
        <v>2051.5361688545445</v>
      </c>
      <c r="AK36" s="88">
        <v>2029.1538165858494</v>
      </c>
      <c r="AL36" s="88">
        <v>2004.9169297006467</v>
      </c>
      <c r="AM36" s="88">
        <v>1978.3403879857453</v>
      </c>
      <c r="AN36" s="88">
        <v>1948.9397364134529</v>
      </c>
    </row>
    <row r="37" spans="1:40">
      <c r="A37" s="51" t="s">
        <v>345</v>
      </c>
      <c r="B37" s="72">
        <v>0.02</v>
      </c>
      <c r="G37" s="76" t="s">
        <v>314</v>
      </c>
      <c r="H37" s="89">
        <v>4114.4814943516785</v>
      </c>
      <c r="I37" s="89">
        <v>3882.8788073149194</v>
      </c>
      <c r="J37" s="89">
        <v>3693.1323984642922</v>
      </c>
      <c r="K37" s="89">
        <v>3526.8047791054755</v>
      </c>
      <c r="L37" s="89">
        <v>3377.7886926476308</v>
      </c>
      <c r="M37" s="89">
        <v>3243.0979526244951</v>
      </c>
      <c r="N37" s="89">
        <v>3120.9159719939307</v>
      </c>
      <c r="O37" s="89">
        <v>3009.9651772045472</v>
      </c>
      <c r="P37" s="89">
        <v>2909.2513369495796</v>
      </c>
      <c r="Q37" s="89">
        <v>2817.9435342816851</v>
      </c>
      <c r="R37" s="89">
        <v>2735.3116521234506</v>
      </c>
      <c r="S37" s="89">
        <v>2660.691175416538</v>
      </c>
      <c r="T37" s="89">
        <v>2593.4621304888974</v>
      </c>
      <c r="U37" s="89">
        <v>2533.0358515938592</v>
      </c>
      <c r="V37" s="89">
        <v>2478.8463241058398</v>
      </c>
      <c r="W37" s="89">
        <v>2430.3443272891486</v>
      </c>
      <c r="X37" s="89">
        <v>2386.9933558873399</v>
      </c>
      <c r="Y37" s="89">
        <v>2348.2667092225329</v>
      </c>
      <c r="Z37" s="89">
        <v>2313.6453683694658</v>
      </c>
      <c r="AA37" s="89">
        <v>2282.6164184735608</v>
      </c>
      <c r="AB37" s="89">
        <v>2254.6718563957907</v>
      </c>
      <c r="AC37" s="89">
        <v>2229.3076759917085</v>
      </c>
      <c r="AD37" s="89">
        <v>2206.0231568893787</v>
      </c>
      <c r="AE37" s="89">
        <v>2184.3203047455313</v>
      </c>
      <c r="AF37" s="89">
        <v>2163.7034058417935</v>
      </c>
      <c r="AG37" s="89">
        <v>2143.6786690898693</v>
      </c>
      <c r="AH37" s="89">
        <v>2123.7539356363018</v>
      </c>
      <c r="AI37" s="89">
        <v>2103.4384413049447</v>
      </c>
      <c r="AJ37" s="89">
        <v>2082.242620744461</v>
      </c>
      <c r="AK37" s="89">
        <v>2059.6779447920644</v>
      </c>
      <c r="AL37" s="89">
        <v>2035.2567845146305</v>
      </c>
      <c r="AM37" s="89">
        <v>2008.4922968424287</v>
      </c>
      <c r="AN37" s="89">
        <v>1978.8983278067196</v>
      </c>
    </row>
    <row r="38" spans="1:40">
      <c r="A38" s="51" t="s">
        <v>320</v>
      </c>
      <c r="B38" s="72">
        <v>0.03</v>
      </c>
      <c r="G38" s="76" t="s">
        <v>346</v>
      </c>
      <c r="H38" s="88">
        <v>5679.8005659761338</v>
      </c>
      <c r="I38" s="88">
        <v>5270.0880017004374</v>
      </c>
      <c r="J38" s="88">
        <v>4917.1902021699616</v>
      </c>
      <c r="K38" s="88">
        <v>4601.9217194439134</v>
      </c>
      <c r="L38" s="88">
        <v>4317.5039534699736</v>
      </c>
      <c r="M38" s="88">
        <v>4060.2987675674726</v>
      </c>
      <c r="N38" s="88">
        <v>3827.844891964955</v>
      </c>
      <c r="O38" s="88">
        <v>3618.2234196245654</v>
      </c>
      <c r="P38" s="88">
        <v>3429.8005463434906</v>
      </c>
      <c r="Q38" s="88">
        <v>3261.1067970571162</v>
      </c>
      <c r="R38" s="88">
        <v>3110.7741229061826</v>
      </c>
      <c r="S38" s="88">
        <v>2977.5004846786956</v>
      </c>
      <c r="T38" s="88">
        <v>2860.0286613136714</v>
      </c>
      <c r="U38" s="88">
        <v>2757.132934212093</v>
      </c>
      <c r="V38" s="88">
        <v>2667.610376642243</v>
      </c>
      <c r="W38" s="88">
        <v>2590.2749601136957</v>
      </c>
      <c r="X38" s="88">
        <v>2523.9534506248533</v>
      </c>
      <c r="Y38" s="88">
        <v>2467.4824796749322</v>
      </c>
      <c r="Z38" s="88">
        <v>2419.706408247509</v>
      </c>
      <c r="AA38" s="88">
        <v>2379.4757393254299</v>
      </c>
      <c r="AB38" s="88">
        <v>2345.6459181267815</v>
      </c>
      <c r="AC38" s="88">
        <v>2317.0764117001722</v>
      </c>
      <c r="AD38" s="88">
        <v>2292.6299932833717</v>
      </c>
      <c r="AE38" s="88">
        <v>2271.172179081409</v>
      </c>
      <c r="AF38" s="88">
        <v>2251.5707800952277</v>
      </c>
      <c r="AG38" s="88">
        <v>2232.6955419023984</v>
      </c>
      <c r="AH38" s="88">
        <v>2213.4178524574763</v>
      </c>
      <c r="AI38" s="88">
        <v>2192.6105030583672</v>
      </c>
      <c r="AJ38" s="88">
        <v>2169.1474912768658</v>
      </c>
      <c r="AK38" s="88">
        <v>2141.9038573118387</v>
      </c>
      <c r="AL38" s="88">
        <v>2109.7555471855189</v>
      </c>
      <c r="AM38" s="88">
        <v>2071.5792976666289</v>
      </c>
      <c r="AN38" s="88">
        <v>2026.2525389067091</v>
      </c>
    </row>
    <row r="39" spans="1:40">
      <c r="A39" s="51" t="s">
        <v>347</v>
      </c>
      <c r="B39" s="72">
        <v>0.04</v>
      </c>
      <c r="G39" s="76" t="s">
        <v>348</v>
      </c>
      <c r="H39" s="88">
        <v>5782.9608691436943</v>
      </c>
      <c r="I39" s="88">
        <v>5366.8758761524505</v>
      </c>
      <c r="J39" s="88">
        <v>5009.8209277922806</v>
      </c>
      <c r="K39" s="88">
        <v>4691.3567803347096</v>
      </c>
      <c r="L39" s="88">
        <v>4404.3090017505901</v>
      </c>
      <c r="M39" s="88">
        <v>4144.8607940889824</v>
      </c>
      <c r="N39" s="88">
        <v>3910.453609527126</v>
      </c>
      <c r="O39" s="88">
        <v>3699.1087686825394</v>
      </c>
      <c r="P39" s="88">
        <v>3509.152410564634</v>
      </c>
      <c r="Q39" s="88">
        <v>3339.0863670819749</v>
      </c>
      <c r="R39" s="88">
        <v>3187.5209102181198</v>
      </c>
      <c r="S39" s="88">
        <v>3053.1368863320963</v>
      </c>
      <c r="T39" s="88">
        <v>2934.663059218467</v>
      </c>
      <c r="U39" s="88">
        <v>2830.861873605887</v>
      </c>
      <c r="V39" s="88">
        <v>2740.5201422035616</v>
      </c>
      <c r="W39" s="88">
        <v>2662.4427445166129</v>
      </c>
      <c r="X39" s="88">
        <v>2595.4482393091184</v>
      </c>
      <c r="Y39" s="88">
        <v>2538.3657330694277</v>
      </c>
      <c r="Z39" s="88">
        <v>2490.0325962829602</v>
      </c>
      <c r="AA39" s="88">
        <v>2449.2927661686417</v>
      </c>
      <c r="AB39" s="88">
        <v>2414.9954639482694</v>
      </c>
      <c r="AC39" s="88">
        <v>2385.9942107935567</v>
      </c>
      <c r="AD39" s="88">
        <v>2361.1460626964276</v>
      </c>
      <c r="AE39" s="88">
        <v>2339.3110082989474</v>
      </c>
      <c r="AF39" s="88">
        <v>2319.3514897298319</v>
      </c>
      <c r="AG39" s="88">
        <v>2300.1320174751199</v>
      </c>
      <c r="AH39" s="88">
        <v>2280.5188579722121</v>
      </c>
      <c r="AI39" s="88">
        <v>2259.3797780464765</v>
      </c>
      <c r="AJ39" s="88">
        <v>2235.5838342139541</v>
      </c>
      <c r="AK39" s="88">
        <v>2208.0011977179647</v>
      </c>
      <c r="AL39" s="88">
        <v>2175.5030082650896</v>
      </c>
      <c r="AM39" s="88">
        <v>2136.96125099045</v>
      </c>
      <c r="AN39" s="88">
        <v>2091.2486523610996</v>
      </c>
    </row>
    <row r="40" spans="1:40">
      <c r="A40" s="51" t="s">
        <v>349</v>
      </c>
      <c r="B40" s="72">
        <v>0.01</v>
      </c>
    </row>
    <row r="41" spans="1:40" ht="14.65" thickBot="1">
      <c r="B41" s="72"/>
      <c r="G41" s="73" t="s">
        <v>321</v>
      </c>
      <c r="H41" s="90">
        <v>4066.3038662426356</v>
      </c>
      <c r="I41" s="90">
        <v>3786.5949064622014</v>
      </c>
      <c r="J41" s="90">
        <v>3554.0143177959708</v>
      </c>
      <c r="K41" s="90">
        <v>3346.9724987072236</v>
      </c>
      <c r="L41" s="90">
        <v>3158.5542022726108</v>
      </c>
      <c r="M41" s="90">
        <v>2985.4625343448342</v>
      </c>
      <c r="N41" s="90">
        <v>2825.7135096410698</v>
      </c>
      <c r="O41" s="90">
        <v>2677.9036656527396</v>
      </c>
      <c r="P41" s="90">
        <v>2540.9204884654487</v>
      </c>
      <c r="Q41" s="90">
        <v>2413.8118227763439</v>
      </c>
      <c r="R41" s="90">
        <v>2295.7220487286645</v>
      </c>
      <c r="S41" s="90">
        <v>2185.8595068297686</v>
      </c>
      <c r="T41" s="90">
        <v>2083.4797061193522</v>
      </c>
      <c r="U41" s="90">
        <v>1987.876928676676</v>
      </c>
      <c r="V41" s="90">
        <v>1898.3804409593504</v>
      </c>
      <c r="W41" s="90">
        <v>1854.083621985839</v>
      </c>
      <c r="X41" s="90">
        <v>1814.6673285618883</v>
      </c>
      <c r="Y41" s="90">
        <v>1779.594172757983</v>
      </c>
      <c r="Z41" s="90">
        <v>1748.3472542310808</v>
      </c>
      <c r="AA41" s="90">
        <v>1720.4269949696861</v>
      </c>
      <c r="AB41" s="90">
        <v>1695.3484231151876</v>
      </c>
      <c r="AC41" s="90">
        <v>1672.6388411337466</v>
      </c>
      <c r="AD41" s="90">
        <v>1651.8358436568681</v>
      </c>
      <c r="AE41" s="90">
        <v>1632.4856680015851</v>
      </c>
      <c r="AF41" s="90">
        <v>1614.1418705246786</v>
      </c>
      <c r="AG41" s="90">
        <v>1596.3643277150054</v>
      </c>
      <c r="AH41" s="90">
        <v>1578.7185644407884</v>
      </c>
      <c r="AI41" s="90">
        <v>1560.7754145731487</v>
      </c>
      <c r="AJ41" s="90">
        <v>1542.1110224373681</v>
      </c>
      <c r="AK41" s="90">
        <v>1522.3071981105591</v>
      </c>
      <c r="AL41" s="90">
        <v>1500.9521463278811</v>
      </c>
      <c r="AM41" s="90">
        <v>1477.6415986035988</v>
      </c>
      <c r="AN41" s="90">
        <v>1451.9803923218951</v>
      </c>
    </row>
    <row r="42" spans="1:40" ht="15" thickTop="1" thickBot="1">
      <c r="A42" s="51" t="s">
        <v>350</v>
      </c>
      <c r="B42" s="72">
        <v>0.3</v>
      </c>
      <c r="G42" s="73" t="s">
        <v>323</v>
      </c>
      <c r="H42" s="91">
        <v>4114.4814943516785</v>
      </c>
      <c r="I42" s="91">
        <v>3831.0774723791287</v>
      </c>
      <c r="J42" s="91">
        <v>3596.0873850497173</v>
      </c>
      <c r="K42" s="91">
        <v>3387.1547807782954</v>
      </c>
      <c r="L42" s="91">
        <v>3197.1276537732224</v>
      </c>
      <c r="M42" s="91">
        <v>3022.6046358760996</v>
      </c>
      <c r="N42" s="91">
        <v>2861.5463508129469</v>
      </c>
      <c r="O42" s="91">
        <v>2712.5163827310885</v>
      </c>
      <c r="P42" s="91">
        <v>2574.3809823232377</v>
      </c>
      <c r="Q42" s="91">
        <v>2446.1734828659551</v>
      </c>
      <c r="R42" s="91">
        <v>2327.0278971553653</v>
      </c>
      <c r="S42" s="91">
        <v>2216.1449027076574</v>
      </c>
      <c r="T42" s="91">
        <v>2112.7741966877438</v>
      </c>
      <c r="U42" s="91">
        <v>2016.2055695689633</v>
      </c>
      <c r="V42" s="91">
        <v>1925.7647725033798</v>
      </c>
      <c r="W42" s="91">
        <v>1881.1218042683281</v>
      </c>
      <c r="X42" s="91">
        <v>1841.3873984989584</v>
      </c>
      <c r="Y42" s="91">
        <v>1806.0210074217043</v>
      </c>
      <c r="Z42" s="91">
        <v>1774.5028810940389</v>
      </c>
      <c r="AA42" s="91">
        <v>1746.3308413621687</v>
      </c>
      <c r="AB42" s="91">
        <v>1721.0175187994719</v>
      </c>
      <c r="AC42" s="91">
        <v>1698.0879841884932</v>
      </c>
      <c r="AD42" s="91">
        <v>1677.077737342951</v>
      </c>
      <c r="AE42" s="91">
        <v>1657.5310345357675</v>
      </c>
      <c r="AF42" s="91">
        <v>1638.9995464593821</v>
      </c>
      <c r="AG42" s="91">
        <v>1621.041344744586</v>
      </c>
      <c r="AH42" s="91">
        <v>1603.2202188195699</v>
      </c>
      <c r="AI42" s="91">
        <v>1585.1053278680952</v>
      </c>
      <c r="AJ42" s="91">
        <v>1566.2711960037341</v>
      </c>
      <c r="AK42" s="91">
        <v>1546.2980634441562</v>
      </c>
      <c r="AL42" s="91">
        <v>1524.7726132968062</v>
      </c>
      <c r="AM42" s="91">
        <v>1501.2891034887616</v>
      </c>
      <c r="AN42" s="91">
        <v>1475.450947600998</v>
      </c>
    </row>
    <row r="43" spans="1:40" ht="15" thickTop="1" thickBot="1">
      <c r="A43" s="51" t="s">
        <v>351</v>
      </c>
      <c r="B43" s="72">
        <v>0.7</v>
      </c>
      <c r="G43" s="73" t="s">
        <v>352</v>
      </c>
      <c r="H43" s="91">
        <v>5679.8005659761338</v>
      </c>
      <c r="I43" s="91">
        <v>5180.7338524326624</v>
      </c>
      <c r="J43" s="91">
        <v>4750.9879185237578</v>
      </c>
      <c r="K43" s="91">
        <v>4367.2793547793899</v>
      </c>
      <c r="L43" s="91">
        <v>4021.4670285225939</v>
      </c>
      <c r="M43" s="91">
        <v>3709.0881876322633</v>
      </c>
      <c r="N43" s="91">
        <v>3426.9806188147686</v>
      </c>
      <c r="O43" s="91">
        <v>3172.539683524798</v>
      </c>
      <c r="P43" s="91">
        <v>2943.4353503149287</v>
      </c>
      <c r="Q43" s="91">
        <v>2737.4937111365311</v>
      </c>
      <c r="R43" s="91">
        <v>2552.6466753661039</v>
      </c>
      <c r="S43" s="91">
        <v>2386.9125364234133</v>
      </c>
      <c r="T43" s="91">
        <v>2238.3910249501964</v>
      </c>
      <c r="U43" s="91">
        <v>2105.2649488714073</v>
      </c>
      <c r="V43" s="91">
        <v>1985.8043683793144</v>
      </c>
      <c r="W43" s="91">
        <v>1919.5033974689682</v>
      </c>
      <c r="X43" s="91">
        <v>1863.0155325803414</v>
      </c>
      <c r="Y43" s="91">
        <v>1815.1650227906994</v>
      </c>
      <c r="Z43" s="91">
        <v>1774.8330953994223</v>
      </c>
      <c r="AA43" s="91">
        <v>1740.9496088219705</v>
      </c>
      <c r="AB43" s="91">
        <v>1712.4849817680804</v>
      </c>
      <c r="AC43" s="91">
        <v>1688.4426168258217</v>
      </c>
      <c r="AD43" s="91">
        <v>1667.8520584323298</v>
      </c>
      <c r="AE43" s="91">
        <v>1649.7631119515688</v>
      </c>
      <c r="AF43" s="91">
        <v>1633.241116101663</v>
      </c>
      <c r="AG43" s="91">
        <v>1617.3635188873195</v>
      </c>
      <c r="AH43" s="91">
        <v>1601.2178694827505</v>
      </c>
      <c r="AI43" s="91">
        <v>1583.9013147969783</v>
      </c>
      <c r="AJ43" s="91">
        <v>1564.5216872081048</v>
      </c>
      <c r="AK43" s="91">
        <v>1542.2002957117193</v>
      </c>
      <c r="AL43" s="91">
        <v>1516.0765942743592</v>
      </c>
      <c r="AM43" s="91">
        <v>1485.3150109430453</v>
      </c>
      <c r="AN43" s="91">
        <v>1449.11440187263</v>
      </c>
    </row>
    <row r="44" spans="1:40" ht="14.65" thickTop="1">
      <c r="B44" s="72"/>
      <c r="G44" s="73" t="s">
        <v>353</v>
      </c>
      <c r="H44" s="91">
        <v>5782.9608691436943</v>
      </c>
      <c r="I44" s="91">
        <v>5276.1107934434094</v>
      </c>
      <c r="J44" s="91">
        <v>4841.1928853634081</v>
      </c>
      <c r="K44" s="91">
        <v>4453.3880066891097</v>
      </c>
      <c r="L44" s="91">
        <v>4104.0784489949856</v>
      </c>
      <c r="M44" s="91">
        <v>3788.5894016930129</v>
      </c>
      <c r="N44" s="91">
        <v>3503.6447725184398</v>
      </c>
      <c r="O44" s="91">
        <v>3246.5709526174592</v>
      </c>
      <c r="P44" s="91">
        <v>3014.9924350052202</v>
      </c>
      <c r="Q44" s="91">
        <v>2806.7033732792033</v>
      </c>
      <c r="R44" s="91">
        <v>2619.6121470481935</v>
      </c>
      <c r="S44" s="91">
        <v>2451.7190780336537</v>
      </c>
      <c r="T44" s="91">
        <v>2301.109801268241</v>
      </c>
      <c r="U44" s="91">
        <v>2165.9558621561732</v>
      </c>
      <c r="V44" s="91">
        <v>2044.5182156542946</v>
      </c>
      <c r="W44" s="91">
        <v>1977.526932967053</v>
      </c>
      <c r="X44" s="91">
        <v>1920.4131849492228</v>
      </c>
      <c r="Y44" s="91">
        <v>1871.993617821149</v>
      </c>
      <c r="Z44" s="91">
        <v>1831.1425856106814</v>
      </c>
      <c r="AA44" s="91">
        <v>1796.7836654420178</v>
      </c>
      <c r="AB44" s="91">
        <v>1767.8814761258711</v>
      </c>
      <c r="AC44" s="91">
        <v>1743.4340117203851</v>
      </c>
      <c r="AD44" s="91">
        <v>1722.4657259484072</v>
      </c>
      <c r="AE44" s="91">
        <v>1704.0215915428826</v>
      </c>
      <c r="AF44" s="91">
        <v>1687.162324989888</v>
      </c>
      <c r="AG44" s="91">
        <v>1670.9609255816276</v>
      </c>
      <c r="AH44" s="91">
        <v>1654.5006403191574</v>
      </c>
      <c r="AI44" s="91">
        <v>1636.8744427414722</v>
      </c>
      <c r="AJ44" s="91">
        <v>1617.1861117482051</v>
      </c>
      <c r="AK44" s="91">
        <v>1594.5530225174946</v>
      </c>
      <c r="AL44" s="91">
        <v>1568.1108235308734</v>
      </c>
      <c r="AM44" s="91">
        <v>1537.0202839912367</v>
      </c>
      <c r="AN44" s="91">
        <v>1500.4767772893517</v>
      </c>
    </row>
    <row r="45" spans="1:40">
      <c r="A45" s="1" t="s">
        <v>328</v>
      </c>
      <c r="B45" s="72"/>
    </row>
    <row r="46" spans="1:40" ht="28.9" thickBot="1">
      <c r="A46" s="92">
        <f>B43*SUM(B37:B40,B35)</f>
        <v>0.29399999999999998</v>
      </c>
      <c r="B46" s="72" t="s">
        <v>354</v>
      </c>
      <c r="H46" s="56" t="s">
        <v>355</v>
      </c>
      <c r="I46" s="51" t="s">
        <v>330</v>
      </c>
      <c r="J46" s="51" t="s">
        <v>331</v>
      </c>
      <c r="K46" s="51" t="s">
        <v>356</v>
      </c>
    </row>
    <row r="47" spans="1:40">
      <c r="B47" s="72"/>
      <c r="G47" s="1" t="s">
        <v>357</v>
      </c>
      <c r="H47" s="51">
        <v>3837.7273665048419</v>
      </c>
      <c r="I47" s="51">
        <v>116</v>
      </c>
      <c r="J47" s="51">
        <v>0</v>
      </c>
      <c r="K47" s="79">
        <v>13.57</v>
      </c>
    </row>
    <row r="48" spans="1:40">
      <c r="G48" s="51" t="s">
        <v>358</v>
      </c>
      <c r="H48" s="51">
        <v>3882.8788073149194</v>
      </c>
      <c r="I48" s="51">
        <v>229</v>
      </c>
      <c r="J48" s="51">
        <v>0</v>
      </c>
      <c r="K48" s="83">
        <v>13.57</v>
      </c>
    </row>
    <row r="49" spans="1:39">
      <c r="A49" s="1" t="s">
        <v>359</v>
      </c>
      <c r="G49" s="51" t="s">
        <v>360</v>
      </c>
      <c r="H49" s="51">
        <v>5270.0880017004374</v>
      </c>
      <c r="I49" s="51">
        <v>85</v>
      </c>
      <c r="J49" s="51">
        <v>0</v>
      </c>
      <c r="K49" s="84">
        <v>27.6</v>
      </c>
    </row>
    <row r="50" spans="1:39">
      <c r="A50" s="53" t="s">
        <v>302</v>
      </c>
      <c r="B50" s="71" t="s">
        <v>303</v>
      </c>
      <c r="G50" s="51" t="s">
        <v>361</v>
      </c>
      <c r="H50" s="51">
        <v>5366.8758761524505</v>
      </c>
      <c r="I50" s="51">
        <v>86</v>
      </c>
      <c r="J50" s="85">
        <v>0</v>
      </c>
      <c r="K50" s="83">
        <v>27.6</v>
      </c>
    </row>
    <row r="51" spans="1:39">
      <c r="A51" s="51" t="s">
        <v>343</v>
      </c>
      <c r="B51" s="72">
        <v>0.28000000000000003</v>
      </c>
    </row>
    <row r="52" spans="1:39">
      <c r="A52" s="51" t="s">
        <v>317</v>
      </c>
      <c r="B52" s="72">
        <v>0.21</v>
      </c>
      <c r="G52" s="86" t="s">
        <v>337</v>
      </c>
      <c r="H52" s="51">
        <v>1.0940919037199124</v>
      </c>
    </row>
    <row r="53" spans="1:39">
      <c r="A53" s="51" t="s">
        <v>344</v>
      </c>
      <c r="B53" s="72">
        <v>0.43</v>
      </c>
    </row>
    <row r="54" spans="1:39">
      <c r="A54" s="51" t="s">
        <v>345</v>
      </c>
      <c r="B54" s="72">
        <v>0.02</v>
      </c>
      <c r="G54" s="86" t="s">
        <v>338</v>
      </c>
    </row>
    <row r="55" spans="1:39">
      <c r="A55" s="51" t="s">
        <v>320</v>
      </c>
      <c r="B55" s="72">
        <v>0.02</v>
      </c>
      <c r="G55" s="51" t="s">
        <v>339</v>
      </c>
      <c r="H55" s="51">
        <v>2019</v>
      </c>
      <c r="I55" s="51">
        <v>2020</v>
      </c>
      <c r="J55" s="51">
        <v>2021</v>
      </c>
      <c r="K55" s="51">
        <v>2022</v>
      </c>
      <c r="L55" s="51">
        <v>2023</v>
      </c>
      <c r="M55" s="51">
        <v>2024</v>
      </c>
      <c r="N55" s="51">
        <v>2025</v>
      </c>
      <c r="O55" s="51">
        <v>2026</v>
      </c>
      <c r="P55" s="51">
        <v>2027</v>
      </c>
      <c r="Q55" s="51">
        <v>2028</v>
      </c>
      <c r="R55" s="51">
        <v>2029</v>
      </c>
      <c r="S55" s="51">
        <v>2030</v>
      </c>
      <c r="T55" s="51">
        <v>2031</v>
      </c>
      <c r="U55" s="51">
        <v>2032</v>
      </c>
      <c r="V55" s="51">
        <v>2033</v>
      </c>
      <c r="W55" s="51">
        <v>2034</v>
      </c>
      <c r="X55" s="51">
        <v>2035</v>
      </c>
      <c r="Y55" s="51">
        <v>2036</v>
      </c>
      <c r="Z55" s="51">
        <v>2037</v>
      </c>
      <c r="AA55" s="51">
        <v>2038</v>
      </c>
      <c r="AB55" s="51">
        <v>2039</v>
      </c>
      <c r="AC55" s="51">
        <v>2040</v>
      </c>
      <c r="AD55" s="51">
        <v>2041</v>
      </c>
      <c r="AE55" s="51">
        <v>2042</v>
      </c>
      <c r="AF55" s="51">
        <v>2043</v>
      </c>
      <c r="AG55" s="51">
        <v>2044</v>
      </c>
      <c r="AH55" s="51">
        <v>2045</v>
      </c>
      <c r="AI55" s="51">
        <v>2046</v>
      </c>
      <c r="AJ55" s="51">
        <v>2047</v>
      </c>
      <c r="AK55" s="51">
        <v>2048</v>
      </c>
      <c r="AL55" s="51">
        <v>2049</v>
      </c>
      <c r="AM55" s="51">
        <v>2050</v>
      </c>
    </row>
    <row r="56" spans="1:39">
      <c r="A56" s="51" t="s">
        <v>347</v>
      </c>
      <c r="B56" s="72">
        <v>0.02</v>
      </c>
      <c r="G56" s="51" t="s">
        <v>362</v>
      </c>
      <c r="H56" s="87">
        <v>4423250</v>
      </c>
      <c r="I56" s="87">
        <v>4181490</v>
      </c>
      <c r="J56" s="87">
        <v>3954720</v>
      </c>
      <c r="K56" s="87">
        <v>3739810</v>
      </c>
      <c r="L56" s="87">
        <v>3534430</v>
      </c>
      <c r="M56" s="87">
        <v>3336910</v>
      </c>
      <c r="N56" s="87">
        <v>3145900</v>
      </c>
      <c r="O56" s="87">
        <v>3020320</v>
      </c>
      <c r="P56" s="87">
        <v>2907270</v>
      </c>
      <c r="Q56" s="87">
        <v>2804270</v>
      </c>
      <c r="R56" s="87">
        <v>2709490</v>
      </c>
      <c r="S56" s="87">
        <v>2621520</v>
      </c>
      <c r="T56" s="87">
        <v>2544960</v>
      </c>
      <c r="U56" s="87">
        <v>2473570</v>
      </c>
      <c r="V56" s="87">
        <v>2406530</v>
      </c>
      <c r="W56" s="87">
        <v>2343190</v>
      </c>
      <c r="X56" s="87">
        <v>2283050</v>
      </c>
      <c r="Y56" s="87">
        <v>2248640</v>
      </c>
      <c r="Z56" s="87">
        <v>2218210</v>
      </c>
      <c r="AA56" s="87">
        <v>2191220</v>
      </c>
      <c r="AB56" s="87">
        <v>2167230</v>
      </c>
      <c r="AC56" s="87">
        <v>2145850</v>
      </c>
      <c r="AD56" s="87">
        <v>2109910</v>
      </c>
      <c r="AE56" s="87">
        <v>2077410</v>
      </c>
      <c r="AF56" s="87">
        <v>2047900</v>
      </c>
      <c r="AG56" s="87">
        <v>2021000</v>
      </c>
      <c r="AH56" s="87">
        <v>1996390</v>
      </c>
      <c r="AI56" s="87">
        <v>1968700</v>
      </c>
      <c r="AJ56" s="87">
        <v>1943870</v>
      </c>
      <c r="AK56" s="87">
        <v>1921510</v>
      </c>
      <c r="AL56" s="87">
        <v>1901280</v>
      </c>
      <c r="AM56" s="87">
        <v>1882930</v>
      </c>
    </row>
    <row r="57" spans="1:39">
      <c r="A57" s="51" t="s">
        <v>349</v>
      </c>
      <c r="B57" s="72">
        <v>0.02</v>
      </c>
      <c r="G57" s="51" t="s">
        <v>341</v>
      </c>
      <c r="H57" s="87">
        <v>4839.4420131291017</v>
      </c>
      <c r="I57" s="87">
        <v>4574.9343544857766</v>
      </c>
      <c r="J57" s="87">
        <v>4326.8271334792116</v>
      </c>
      <c r="K57" s="87">
        <v>4091.6958424507652</v>
      </c>
      <c r="L57" s="87">
        <v>3866.9912472647698</v>
      </c>
      <c r="M57" s="87">
        <v>3650.8862144420127</v>
      </c>
      <c r="N57" s="87">
        <v>3441.9037199124723</v>
      </c>
      <c r="O57" s="87">
        <v>3304.5076586433256</v>
      </c>
      <c r="P57" s="87">
        <v>3180.8205689277897</v>
      </c>
      <c r="Q57" s="87">
        <v>3068.129102844639</v>
      </c>
      <c r="R57" s="87">
        <v>2964.4310722100654</v>
      </c>
      <c r="S57" s="87">
        <v>2868.1838074398247</v>
      </c>
      <c r="T57" s="87">
        <v>2784.4201312910282</v>
      </c>
      <c r="U57" s="87">
        <v>2706.3129102844637</v>
      </c>
      <c r="V57" s="87">
        <v>2632.9649890590808</v>
      </c>
      <c r="W57" s="87">
        <v>2563.6652078774614</v>
      </c>
      <c r="X57" s="87">
        <v>2497.8665207877461</v>
      </c>
      <c r="Y57" s="87">
        <v>2460.2188183807439</v>
      </c>
      <c r="Z57" s="87">
        <v>2426.9256017505472</v>
      </c>
      <c r="AA57" s="87">
        <v>2397.3960612691462</v>
      </c>
      <c r="AB57" s="87">
        <v>2371.148796498906</v>
      </c>
      <c r="AC57" s="87">
        <v>2347.7571115973742</v>
      </c>
      <c r="AD57" s="87">
        <v>2308.4354485776803</v>
      </c>
      <c r="AE57" s="87">
        <v>2272.8774617067834</v>
      </c>
      <c r="AF57" s="87">
        <v>2240.5908096280082</v>
      </c>
      <c r="AG57" s="87">
        <v>2211.1597374179428</v>
      </c>
      <c r="AH57" s="87">
        <v>2184.234135667396</v>
      </c>
      <c r="AI57" s="87">
        <v>2153.9387308533915</v>
      </c>
      <c r="AJ57" s="87">
        <v>2126.7724288840263</v>
      </c>
      <c r="AK57" s="87">
        <v>2102.3085339168488</v>
      </c>
      <c r="AL57" s="87">
        <v>2080.1750547045949</v>
      </c>
      <c r="AM57" s="87">
        <v>2060.0984682713347</v>
      </c>
    </row>
    <row r="59" spans="1:39">
      <c r="A59" s="51" t="s">
        <v>350</v>
      </c>
      <c r="B59" s="72">
        <v>0.3</v>
      </c>
    </row>
    <row r="60" spans="1:39">
      <c r="A60" s="51" t="s">
        <v>351</v>
      </c>
      <c r="B60" s="72">
        <v>0.7</v>
      </c>
    </row>
    <row r="62" spans="1:39">
      <c r="A62" s="1" t="s">
        <v>328</v>
      </c>
      <c r="B62" s="72"/>
    </row>
    <row r="63" spans="1:39">
      <c r="A63" s="92">
        <f>B60*SUM(B54:B57,B52)</f>
        <v>0.20299999999999999</v>
      </c>
      <c r="B63" s="72" t="s">
        <v>354</v>
      </c>
    </row>
    <row r="65" spans="1:55">
      <c r="A65" s="1" t="s">
        <v>363</v>
      </c>
    </row>
    <row r="66" spans="1:55">
      <c r="A66" s="51">
        <v>2019</v>
      </c>
      <c r="B66" s="78">
        <v>2025</v>
      </c>
      <c r="C66" s="78">
        <v>2030</v>
      </c>
      <c r="D66" s="78">
        <v>2035</v>
      </c>
      <c r="E66" s="78">
        <v>2040</v>
      </c>
      <c r="F66" s="78">
        <v>2050</v>
      </c>
    </row>
    <row r="67" spans="1:55">
      <c r="A67" s="80">
        <f>AVERAGE(A46,A63)</f>
        <v>0.2485</v>
      </c>
      <c r="B67" s="93">
        <v>7.4999999999999997E-2</v>
      </c>
      <c r="C67" s="93">
        <v>4.4999999999999998E-2</v>
      </c>
      <c r="D67" s="93">
        <v>0.02</v>
      </c>
      <c r="E67" s="93">
        <v>3.5000000000000003E-2</v>
      </c>
      <c r="F67" s="82">
        <v>0.05</v>
      </c>
    </row>
    <row r="70" spans="1:55">
      <c r="A70" s="69" t="s">
        <v>291</v>
      </c>
      <c r="B70" s="69"/>
      <c r="C70" s="69"/>
    </row>
    <row r="71" spans="1:55">
      <c r="H71" s="51">
        <v>2019</v>
      </c>
      <c r="I71" s="51">
        <v>2020</v>
      </c>
      <c r="J71" s="51">
        <v>2021</v>
      </c>
      <c r="K71" s="51">
        <v>2022</v>
      </c>
      <c r="L71" s="51">
        <v>2023</v>
      </c>
      <c r="M71" s="51">
        <v>2024</v>
      </c>
      <c r="N71" s="51">
        <v>2025</v>
      </c>
      <c r="O71" s="51">
        <v>2026</v>
      </c>
      <c r="P71" s="51">
        <v>2027</v>
      </c>
      <c r="Q71" s="51">
        <v>2028</v>
      </c>
      <c r="R71" s="51">
        <v>2029</v>
      </c>
      <c r="S71" s="51">
        <v>2030</v>
      </c>
      <c r="T71" s="51">
        <v>2031</v>
      </c>
      <c r="U71" s="51">
        <v>2032</v>
      </c>
      <c r="V71" s="51">
        <v>2033</v>
      </c>
      <c r="W71" s="51">
        <v>2034</v>
      </c>
      <c r="X71" s="51">
        <v>2035</v>
      </c>
      <c r="Y71" s="51">
        <v>2036</v>
      </c>
      <c r="Z71" s="51">
        <v>2037</v>
      </c>
      <c r="AA71" s="51">
        <v>2038</v>
      </c>
      <c r="AB71" s="51">
        <v>2039</v>
      </c>
      <c r="AC71" s="51">
        <v>2040</v>
      </c>
      <c r="AD71" s="51">
        <v>2041</v>
      </c>
      <c r="AE71" s="51">
        <v>2042</v>
      </c>
      <c r="AF71" s="51">
        <v>2043</v>
      </c>
      <c r="AG71" s="51">
        <v>2044</v>
      </c>
      <c r="AH71" s="51">
        <v>2045</v>
      </c>
      <c r="AI71" s="51">
        <v>2046</v>
      </c>
      <c r="AJ71" s="51">
        <v>2047</v>
      </c>
      <c r="AK71" s="51">
        <v>2048</v>
      </c>
      <c r="AL71" s="51">
        <v>2049</v>
      </c>
      <c r="AM71" s="51">
        <v>2050</v>
      </c>
    </row>
    <row r="72" spans="1:55">
      <c r="A72" s="1" t="s">
        <v>364</v>
      </c>
      <c r="B72" s="12" t="s">
        <v>365</v>
      </c>
      <c r="G72" s="73" t="s">
        <v>366</v>
      </c>
      <c r="H72" s="74">
        <v>1405.2587147241061</v>
      </c>
      <c r="I72" s="74">
        <v>1340.034403263646</v>
      </c>
      <c r="J72" s="74">
        <v>1274.8100918031862</v>
      </c>
      <c r="K72" s="74">
        <v>1209.5857803427261</v>
      </c>
      <c r="L72" s="74">
        <v>1144.3614688822663</v>
      </c>
      <c r="M72" s="74">
        <v>1079.1371574218063</v>
      </c>
      <c r="N72" s="74">
        <v>1013.9128459613463</v>
      </c>
      <c r="O72" s="74">
        <v>948.68853450088636</v>
      </c>
      <c r="P72" s="74">
        <v>883.46422304042642</v>
      </c>
      <c r="Q72" s="74">
        <v>818.23991157996647</v>
      </c>
      <c r="R72" s="74">
        <v>753.01560011950653</v>
      </c>
      <c r="S72" s="74">
        <v>687.7912886590459</v>
      </c>
      <c r="T72" s="74">
        <v>679.28046270433572</v>
      </c>
      <c r="U72" s="74">
        <v>670.76963674962565</v>
      </c>
      <c r="V72" s="74">
        <v>662.25881079491535</v>
      </c>
      <c r="W72" s="74">
        <v>653.74798484020516</v>
      </c>
      <c r="X72" s="74">
        <v>645.23715888549498</v>
      </c>
      <c r="Y72" s="74">
        <v>636.72633293078491</v>
      </c>
      <c r="Z72" s="74">
        <v>628.21550697607472</v>
      </c>
      <c r="AA72" s="74">
        <v>619.70468102136454</v>
      </c>
      <c r="AB72" s="74">
        <v>611.19385506665435</v>
      </c>
      <c r="AC72" s="74">
        <v>602.68302911194417</v>
      </c>
      <c r="AD72" s="74">
        <v>594.17220315723398</v>
      </c>
      <c r="AE72" s="74">
        <v>585.66137720252379</v>
      </c>
      <c r="AF72" s="74">
        <v>577.15055124781372</v>
      </c>
      <c r="AG72" s="74">
        <v>568.63972529310354</v>
      </c>
      <c r="AH72" s="74">
        <v>560.12889933839324</v>
      </c>
      <c r="AI72" s="74">
        <v>551.61807338368305</v>
      </c>
      <c r="AJ72" s="74">
        <v>543.10724742897298</v>
      </c>
      <c r="AK72" s="74">
        <v>534.5964214742628</v>
      </c>
      <c r="AL72" s="74">
        <v>526.08559551955261</v>
      </c>
      <c r="AM72" s="74">
        <v>517.57476956484322</v>
      </c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</row>
    <row r="73" spans="1:55">
      <c r="A73" s="51" t="s">
        <v>367</v>
      </c>
      <c r="B73" s="72">
        <v>0.63</v>
      </c>
      <c r="G73" s="76" t="s">
        <v>368</v>
      </c>
      <c r="H73" s="77">
        <v>1405.2587147241061</v>
      </c>
      <c r="I73" s="77">
        <v>1353.5428568822824</v>
      </c>
      <c r="J73" s="77">
        <v>1301.826999040459</v>
      </c>
      <c r="K73" s="77">
        <v>1250.1111411986353</v>
      </c>
      <c r="L73" s="77">
        <v>1198.3952833568119</v>
      </c>
      <c r="M73" s="77">
        <v>1146.6794255149882</v>
      </c>
      <c r="N73" s="77">
        <v>1094.9635676731648</v>
      </c>
      <c r="O73" s="77">
        <v>1043.2477098313411</v>
      </c>
      <c r="P73" s="77">
        <v>991.53185198951746</v>
      </c>
      <c r="Q73" s="77">
        <v>939.81599414769391</v>
      </c>
      <c r="R73" s="77">
        <v>888.10013630587036</v>
      </c>
      <c r="S73" s="77">
        <v>836.38427846404704</v>
      </c>
      <c r="T73" s="77">
        <v>828.95462897379696</v>
      </c>
      <c r="U73" s="77">
        <v>821.52497948354687</v>
      </c>
      <c r="V73" s="77">
        <v>814.09532999329679</v>
      </c>
      <c r="W73" s="77">
        <v>806.6656805030467</v>
      </c>
      <c r="X73" s="77">
        <v>799.23603101279662</v>
      </c>
      <c r="Y73" s="77">
        <v>791.80638152254653</v>
      </c>
      <c r="Z73" s="77">
        <v>784.37673203229645</v>
      </c>
      <c r="AA73" s="77">
        <v>776.94708254204636</v>
      </c>
      <c r="AB73" s="77">
        <v>769.51743305179627</v>
      </c>
      <c r="AC73" s="77">
        <v>762.08778356154619</v>
      </c>
      <c r="AD73" s="77">
        <v>754.65813407129599</v>
      </c>
      <c r="AE73" s="77">
        <v>747.2284845810459</v>
      </c>
      <c r="AF73" s="77">
        <v>739.79883509079582</v>
      </c>
      <c r="AG73" s="77">
        <v>732.36918560054573</v>
      </c>
      <c r="AH73" s="77">
        <v>724.93953611029565</v>
      </c>
      <c r="AI73" s="77">
        <v>717.50988662004556</v>
      </c>
      <c r="AJ73" s="77">
        <v>710.08023712979548</v>
      </c>
      <c r="AK73" s="77">
        <v>702.65058763954539</v>
      </c>
      <c r="AL73" s="77">
        <v>695.22093814929531</v>
      </c>
      <c r="AM73" s="77">
        <v>687.7912886590459</v>
      </c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</row>
    <row r="74" spans="1:55" ht="14.65" thickBot="1">
      <c r="A74" s="51" t="s">
        <v>369</v>
      </c>
      <c r="B74" s="72">
        <v>0.56000000000000005</v>
      </c>
      <c r="G74" s="94" t="s">
        <v>370</v>
      </c>
      <c r="H74" s="95">
        <v>1405.2587147241061</v>
      </c>
      <c r="I74" s="95">
        <v>1388.7232339337274</v>
      </c>
      <c r="J74" s="95">
        <v>1372.1877531433488</v>
      </c>
      <c r="K74" s="95">
        <v>1355.6522723529702</v>
      </c>
      <c r="L74" s="95">
        <v>1339.1167915625915</v>
      </c>
      <c r="M74" s="95">
        <v>1322.5813107722126</v>
      </c>
      <c r="N74" s="95">
        <v>1306.0458299818342</v>
      </c>
      <c r="O74" s="95">
        <v>1289.5103491914554</v>
      </c>
      <c r="P74" s="95">
        <v>1272.9748684010769</v>
      </c>
      <c r="Q74" s="95">
        <v>1256.4393876106981</v>
      </c>
      <c r="R74" s="95">
        <v>1239.9039068203197</v>
      </c>
      <c r="S74" s="95">
        <v>1223.3684260299397</v>
      </c>
      <c r="T74" s="95">
        <v>1204.0192186516449</v>
      </c>
      <c r="U74" s="95">
        <v>1184.6700112733502</v>
      </c>
      <c r="V74" s="95">
        <v>1165.3208038950556</v>
      </c>
      <c r="W74" s="95">
        <v>1145.9715965167609</v>
      </c>
      <c r="X74" s="95">
        <v>1126.6223891384661</v>
      </c>
      <c r="Y74" s="95">
        <v>1107.2731817601714</v>
      </c>
      <c r="Z74" s="95">
        <v>1087.9239743818766</v>
      </c>
      <c r="AA74" s="95">
        <v>1068.5747670035817</v>
      </c>
      <c r="AB74" s="95">
        <v>1049.2255596252871</v>
      </c>
      <c r="AC74" s="95">
        <v>1029.8763522469924</v>
      </c>
      <c r="AD74" s="95">
        <v>1010.5271448686977</v>
      </c>
      <c r="AE74" s="95">
        <v>991.17793749040311</v>
      </c>
      <c r="AF74" s="95">
        <v>971.82873011210859</v>
      </c>
      <c r="AG74" s="95">
        <v>952.47952273381395</v>
      </c>
      <c r="AH74" s="95">
        <v>933.1303153555192</v>
      </c>
      <c r="AI74" s="95">
        <v>913.78110797722468</v>
      </c>
      <c r="AJ74" s="95">
        <v>894.43190059893004</v>
      </c>
      <c r="AK74" s="95">
        <v>875.08269322063541</v>
      </c>
      <c r="AL74" s="95">
        <v>855.73348584234077</v>
      </c>
      <c r="AM74" s="95">
        <v>836.38427846404704</v>
      </c>
    </row>
    <row r="75" spans="1:55" ht="14.65" thickTop="1">
      <c r="A75" s="51" t="s">
        <v>371</v>
      </c>
      <c r="B75" s="72">
        <v>0.35</v>
      </c>
    </row>
    <row r="76" spans="1:55">
      <c r="G76" s="86" t="s">
        <v>337</v>
      </c>
      <c r="H76" s="51">
        <v>1.0940919037199124</v>
      </c>
    </row>
    <row r="77" spans="1:55">
      <c r="A77" s="51" t="s">
        <v>372</v>
      </c>
    </row>
    <row r="78" spans="1:55">
      <c r="G78" s="86" t="s">
        <v>373</v>
      </c>
    </row>
    <row r="79" spans="1:55">
      <c r="A79" s="1" t="s">
        <v>328</v>
      </c>
      <c r="G79" s="51" t="s">
        <v>339</v>
      </c>
      <c r="H79" s="51">
        <v>2019</v>
      </c>
      <c r="I79" s="51">
        <v>2020</v>
      </c>
      <c r="J79" s="51">
        <v>2021</v>
      </c>
      <c r="K79" s="51">
        <v>2022</v>
      </c>
      <c r="L79" s="51">
        <v>2023</v>
      </c>
      <c r="M79" s="51">
        <v>2024</v>
      </c>
      <c r="N79" s="51">
        <v>2025</v>
      </c>
      <c r="O79" s="51">
        <v>2026</v>
      </c>
      <c r="P79" s="51">
        <v>2027</v>
      </c>
      <c r="Q79" s="51">
        <v>2028</v>
      </c>
      <c r="R79" s="51">
        <v>2029</v>
      </c>
      <c r="S79" s="51">
        <v>2030</v>
      </c>
      <c r="T79" s="51">
        <v>2031</v>
      </c>
      <c r="U79" s="51">
        <v>2032</v>
      </c>
      <c r="V79" s="51">
        <v>2033</v>
      </c>
      <c r="W79" s="51">
        <v>2034</v>
      </c>
      <c r="X79" s="51">
        <v>2035</v>
      </c>
      <c r="Y79" s="51">
        <v>2036</v>
      </c>
      <c r="Z79" s="51">
        <v>2037</v>
      </c>
      <c r="AA79" s="51">
        <v>2038</v>
      </c>
      <c r="AB79" s="51">
        <v>2039</v>
      </c>
      <c r="AC79" s="51">
        <v>2040</v>
      </c>
      <c r="AD79" s="51">
        <v>2041</v>
      </c>
      <c r="AE79" s="51">
        <v>2042</v>
      </c>
      <c r="AF79" s="51">
        <v>2043</v>
      </c>
      <c r="AG79" s="51">
        <v>2044</v>
      </c>
      <c r="AH79" s="51">
        <v>2045</v>
      </c>
      <c r="AI79" s="51">
        <v>2046</v>
      </c>
      <c r="AJ79" s="51">
        <v>2047</v>
      </c>
      <c r="AK79" s="51">
        <v>2048</v>
      </c>
      <c r="AL79" s="51">
        <v>2049</v>
      </c>
      <c r="AM79" s="51">
        <v>2050</v>
      </c>
    </row>
    <row r="80" spans="1:55">
      <c r="A80" s="45">
        <v>2019</v>
      </c>
      <c r="B80" s="78">
        <v>2022</v>
      </c>
      <c r="C80" s="78">
        <v>2025</v>
      </c>
      <c r="D80" s="78">
        <v>2030</v>
      </c>
      <c r="E80" s="78">
        <v>2050</v>
      </c>
      <c r="G80" s="51" t="s">
        <v>374</v>
      </c>
      <c r="H80" s="87">
        <v>1284590</v>
      </c>
      <c r="I80" s="87">
        <v>1229040</v>
      </c>
      <c r="J80" s="87">
        <v>1178660</v>
      </c>
      <c r="K80" s="87">
        <v>1136050</v>
      </c>
      <c r="L80" s="87">
        <v>1085640</v>
      </c>
      <c r="M80" s="87">
        <v>1039120</v>
      </c>
      <c r="N80" s="87">
        <v>995354</v>
      </c>
      <c r="O80" s="87">
        <v>939315</v>
      </c>
      <c r="P80" s="51">
        <v>890717</v>
      </c>
      <c r="Q80" s="51">
        <v>849846</v>
      </c>
      <c r="R80" s="51">
        <v>809039</v>
      </c>
      <c r="S80" s="51">
        <v>768330</v>
      </c>
      <c r="T80" s="51">
        <v>756887</v>
      </c>
      <c r="U80" s="51">
        <v>745970</v>
      </c>
      <c r="V80" s="51">
        <v>736054</v>
      </c>
      <c r="W80" s="51">
        <v>726041</v>
      </c>
      <c r="X80" s="51">
        <v>716504</v>
      </c>
      <c r="Y80" s="51">
        <v>708013</v>
      </c>
      <c r="Z80" s="51">
        <v>700205</v>
      </c>
      <c r="AA80" s="51">
        <v>692725</v>
      </c>
      <c r="AB80" s="51">
        <v>685768</v>
      </c>
      <c r="AC80" s="51">
        <v>679585</v>
      </c>
      <c r="AD80" s="51">
        <v>673475</v>
      </c>
      <c r="AE80" s="51">
        <v>668263</v>
      </c>
      <c r="AF80" s="51">
        <v>663295</v>
      </c>
      <c r="AG80" s="51">
        <v>658560</v>
      </c>
      <c r="AH80" s="51">
        <v>654379</v>
      </c>
      <c r="AI80" s="51">
        <v>650244</v>
      </c>
      <c r="AJ80" s="51">
        <v>646558</v>
      </c>
      <c r="AK80" s="51">
        <v>643059</v>
      </c>
      <c r="AL80" s="51">
        <v>639844</v>
      </c>
      <c r="AM80" s="51">
        <v>636767</v>
      </c>
    </row>
    <row r="81" spans="1:39">
      <c r="A81" s="96">
        <f>B75</f>
        <v>0.35</v>
      </c>
      <c r="B81" s="81">
        <v>0.34</v>
      </c>
      <c r="C81" s="81">
        <v>0.3</v>
      </c>
      <c r="D81" s="82">
        <v>0.2</v>
      </c>
      <c r="E81" s="82">
        <v>0.215</v>
      </c>
      <c r="G81" s="51" t="s">
        <v>375</v>
      </c>
      <c r="H81" s="87">
        <v>1405.4595185995624</v>
      </c>
      <c r="I81" s="87">
        <v>1344.6827133479212</v>
      </c>
      <c r="J81" s="87">
        <v>1289.5623632385118</v>
      </c>
      <c r="K81" s="87">
        <v>1242.9431072210064</v>
      </c>
      <c r="L81" s="87">
        <v>1187.7899343544857</v>
      </c>
      <c r="M81" s="87">
        <v>1136.8927789934355</v>
      </c>
      <c r="N81" s="87">
        <v>1089.0087527352296</v>
      </c>
      <c r="O81" s="87">
        <v>1027.6969365426696</v>
      </c>
      <c r="P81" s="87">
        <v>974.52625820568926</v>
      </c>
      <c r="Q81" s="87">
        <v>929.80962800875272</v>
      </c>
      <c r="R81" s="87">
        <v>885.16301969365418</v>
      </c>
      <c r="S81" s="87">
        <v>840.62363238512023</v>
      </c>
      <c r="T81" s="87">
        <v>828.10393873085343</v>
      </c>
      <c r="U81" s="87">
        <v>816.15973741794312</v>
      </c>
      <c r="V81" s="87">
        <v>805.31072210065633</v>
      </c>
      <c r="W81" s="87">
        <v>794.3555798687089</v>
      </c>
      <c r="X81" s="87">
        <v>783.92122538293211</v>
      </c>
      <c r="Y81" s="87">
        <v>774.6312910284463</v>
      </c>
      <c r="Z81" s="87">
        <v>766.08862144420118</v>
      </c>
      <c r="AA81" s="87">
        <v>757.90481400437625</v>
      </c>
      <c r="AB81" s="87">
        <v>750.29321663019687</v>
      </c>
      <c r="AC81" s="87">
        <v>743.52844638949671</v>
      </c>
      <c r="AD81" s="87">
        <v>736.84354485776794</v>
      </c>
      <c r="AE81" s="87">
        <v>731.14113785557981</v>
      </c>
      <c r="AF81" s="87">
        <v>725.7056892778993</v>
      </c>
      <c r="AG81" s="87">
        <v>720.52516411378554</v>
      </c>
      <c r="AH81" s="87">
        <v>715.95076586433254</v>
      </c>
      <c r="AI81" s="87">
        <v>711.42669584245073</v>
      </c>
      <c r="AJ81" s="87">
        <v>707.39387308533912</v>
      </c>
      <c r="AK81" s="87">
        <v>703.56564551422309</v>
      </c>
      <c r="AL81" s="87">
        <v>700.04814004376362</v>
      </c>
      <c r="AM81" s="87">
        <v>696.68161925601748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22" workbookViewId="0">
      <selection activeCell="K34" sqref="K34"/>
    </sheetView>
  </sheetViews>
  <sheetFormatPr defaultRowHeight="14.25"/>
  <cols>
    <col min="1" max="13" width="14.1328125" customWidth="1"/>
  </cols>
  <sheetData>
    <row r="1" spans="1:13">
      <c r="A1" t="s">
        <v>232</v>
      </c>
    </row>
    <row r="2" spans="1:13">
      <c r="A2" t="s">
        <v>233</v>
      </c>
    </row>
    <row r="3" spans="1:13" s="51" customFormat="1">
      <c r="A3" s="51">
        <v>0.94</v>
      </c>
      <c r="B3" s="51" t="s">
        <v>271</v>
      </c>
    </row>
    <row r="5" spans="1:13">
      <c r="A5" s="62" t="s">
        <v>234</v>
      </c>
      <c r="B5" s="62" t="s">
        <v>235</v>
      </c>
      <c r="C5" s="62" t="s">
        <v>236</v>
      </c>
      <c r="D5" s="62" t="s">
        <v>237</v>
      </c>
      <c r="E5" s="62" t="s">
        <v>238</v>
      </c>
      <c r="F5" s="62" t="s">
        <v>239</v>
      </c>
      <c r="G5" s="62" t="s">
        <v>240</v>
      </c>
      <c r="H5" s="62" t="s">
        <v>241</v>
      </c>
      <c r="I5" s="62" t="s">
        <v>242</v>
      </c>
      <c r="J5" s="62" t="s">
        <v>243</v>
      </c>
      <c r="K5" s="62" t="s">
        <v>244</v>
      </c>
      <c r="L5" s="62" t="s">
        <v>245</v>
      </c>
      <c r="M5" s="62" t="s">
        <v>246</v>
      </c>
    </row>
    <row r="6" spans="1:13">
      <c r="A6" s="63">
        <v>2018</v>
      </c>
      <c r="B6" s="64">
        <v>5</v>
      </c>
      <c r="C6" s="64">
        <v>3</v>
      </c>
      <c r="D6" s="64">
        <v>7</v>
      </c>
      <c r="E6" s="64">
        <v>2.7930000000000001</v>
      </c>
      <c r="F6" s="64">
        <v>2</v>
      </c>
      <c r="G6" s="64">
        <v>0</v>
      </c>
      <c r="H6" s="64">
        <v>0</v>
      </c>
      <c r="I6" s="64">
        <v>0</v>
      </c>
      <c r="J6" s="64">
        <v>0</v>
      </c>
      <c r="K6" s="64">
        <v>0</v>
      </c>
      <c r="L6" s="64">
        <v>4.0999999999999996</v>
      </c>
      <c r="M6" s="64">
        <v>0</v>
      </c>
    </row>
    <row r="7" spans="1:13">
      <c r="A7" s="63">
        <v>2020</v>
      </c>
      <c r="B7" s="64">
        <v>5</v>
      </c>
      <c r="C7" s="64">
        <v>3</v>
      </c>
      <c r="D7" s="64">
        <v>7</v>
      </c>
      <c r="E7" s="64">
        <v>2.4980000000000002</v>
      </c>
      <c r="F7" s="64">
        <v>2</v>
      </c>
      <c r="G7" s="64">
        <v>0</v>
      </c>
      <c r="H7" s="64">
        <v>0</v>
      </c>
      <c r="I7" s="64">
        <v>0</v>
      </c>
      <c r="J7" s="64">
        <v>0</v>
      </c>
      <c r="K7" s="64">
        <v>0</v>
      </c>
      <c r="L7" s="64">
        <v>4.0999999999999996</v>
      </c>
      <c r="M7" s="64">
        <v>0</v>
      </c>
    </row>
    <row r="8" spans="1:13">
      <c r="A8" s="63">
        <v>2025</v>
      </c>
      <c r="B8" s="64">
        <v>5</v>
      </c>
      <c r="C8" s="64">
        <v>3</v>
      </c>
      <c r="D8" s="64">
        <v>7</v>
      </c>
      <c r="E8" s="64">
        <v>2.202</v>
      </c>
      <c r="F8" s="64">
        <v>2</v>
      </c>
      <c r="G8" s="64">
        <v>0</v>
      </c>
      <c r="H8" s="64">
        <v>0</v>
      </c>
      <c r="I8" s="64">
        <v>0</v>
      </c>
      <c r="J8" s="64">
        <v>0</v>
      </c>
      <c r="K8" s="64">
        <v>0</v>
      </c>
      <c r="L8" s="64">
        <v>3.5</v>
      </c>
      <c r="M8" s="64">
        <v>0</v>
      </c>
    </row>
    <row r="9" spans="1:13">
      <c r="A9" s="63">
        <v>2030</v>
      </c>
      <c r="B9" s="64">
        <v>5</v>
      </c>
      <c r="C9" s="64">
        <v>3</v>
      </c>
      <c r="D9" s="64">
        <v>7</v>
      </c>
      <c r="E9" s="64">
        <v>1.907</v>
      </c>
      <c r="F9" s="64">
        <v>2</v>
      </c>
      <c r="G9" s="64">
        <v>0</v>
      </c>
      <c r="H9" s="64">
        <v>0</v>
      </c>
      <c r="I9" s="64">
        <v>0</v>
      </c>
      <c r="J9" s="64">
        <v>0</v>
      </c>
      <c r="K9" s="64">
        <v>0</v>
      </c>
      <c r="L9" s="64">
        <v>3.5</v>
      </c>
      <c r="M9" s="64">
        <v>0</v>
      </c>
    </row>
    <row r="10" spans="1:13">
      <c r="A10" s="63">
        <v>2035</v>
      </c>
      <c r="B10" s="64">
        <v>5</v>
      </c>
      <c r="C10" s="64">
        <v>3</v>
      </c>
      <c r="D10" s="64">
        <v>7</v>
      </c>
      <c r="E10" s="64">
        <v>1.6120000000000001</v>
      </c>
      <c r="F10" s="64">
        <v>2</v>
      </c>
      <c r="G10" s="64">
        <v>0</v>
      </c>
      <c r="H10" s="64">
        <v>0</v>
      </c>
      <c r="I10" s="64">
        <v>0</v>
      </c>
      <c r="J10" s="64">
        <v>0</v>
      </c>
      <c r="K10" s="64">
        <v>0</v>
      </c>
      <c r="L10" s="64">
        <v>3.5</v>
      </c>
      <c r="M10" s="64">
        <v>0</v>
      </c>
    </row>
    <row r="11" spans="1:13">
      <c r="A11" s="63">
        <v>2040</v>
      </c>
      <c r="B11" s="64">
        <v>5</v>
      </c>
      <c r="C11" s="64">
        <v>3</v>
      </c>
      <c r="D11" s="64">
        <v>7</v>
      </c>
      <c r="E11" s="64">
        <v>1.3169999999999999</v>
      </c>
      <c r="F11" s="64">
        <v>2</v>
      </c>
      <c r="G11" s="64">
        <v>0</v>
      </c>
      <c r="H11" s="64">
        <v>0</v>
      </c>
      <c r="I11" s="64">
        <v>0</v>
      </c>
      <c r="J11" s="64">
        <v>0</v>
      </c>
      <c r="K11" s="64">
        <v>0</v>
      </c>
      <c r="L11" s="64">
        <v>3.5</v>
      </c>
      <c r="M11" s="64">
        <v>0</v>
      </c>
    </row>
    <row r="12" spans="1:13">
      <c r="A12" s="63">
        <v>2045</v>
      </c>
      <c r="B12" s="64">
        <v>5</v>
      </c>
      <c r="C12" s="64">
        <v>3</v>
      </c>
      <c r="D12" s="64">
        <v>7</v>
      </c>
      <c r="E12" s="64">
        <v>1.3169999999999999</v>
      </c>
      <c r="F12" s="64">
        <v>2</v>
      </c>
      <c r="G12" s="64">
        <v>0</v>
      </c>
      <c r="H12" s="64">
        <v>0</v>
      </c>
      <c r="I12" s="64">
        <v>0</v>
      </c>
      <c r="J12" s="64">
        <v>0</v>
      </c>
      <c r="K12" s="64">
        <v>0</v>
      </c>
      <c r="L12" s="64">
        <v>3.5</v>
      </c>
      <c r="M12" s="64">
        <v>0</v>
      </c>
    </row>
    <row r="13" spans="1:13">
      <c r="A13" s="63">
        <v>2050</v>
      </c>
      <c r="B13" s="64">
        <v>5</v>
      </c>
      <c r="C13" s="64">
        <v>3</v>
      </c>
      <c r="D13" s="64">
        <v>7</v>
      </c>
      <c r="E13" s="64">
        <v>1.3169999999999999</v>
      </c>
      <c r="F13" s="64">
        <v>2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3.5</v>
      </c>
      <c r="M13" s="64">
        <v>0</v>
      </c>
    </row>
    <row r="14" spans="1:13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</row>
    <row r="15" spans="1:13">
      <c r="A15" s="62" t="s">
        <v>234</v>
      </c>
      <c r="B15" s="62" t="s">
        <v>247</v>
      </c>
      <c r="C15" s="62" t="s">
        <v>248</v>
      </c>
      <c r="D15" s="62" t="s">
        <v>249</v>
      </c>
      <c r="E15" s="62" t="s">
        <v>250</v>
      </c>
      <c r="F15" s="62" t="s">
        <v>251</v>
      </c>
      <c r="G15" s="62" t="s">
        <v>252</v>
      </c>
      <c r="H15" s="62" t="s">
        <v>253</v>
      </c>
      <c r="I15" s="62" t="s">
        <v>254</v>
      </c>
      <c r="J15" s="62" t="s">
        <v>255</v>
      </c>
      <c r="K15" s="62" t="s">
        <v>256</v>
      </c>
      <c r="L15" s="62" t="s">
        <v>257</v>
      </c>
      <c r="M15" s="62" t="s">
        <v>258</v>
      </c>
    </row>
    <row r="16" spans="1:13">
      <c r="A16" s="63">
        <v>2018</v>
      </c>
      <c r="B16" s="64">
        <v>33</v>
      </c>
      <c r="C16" s="64">
        <v>11</v>
      </c>
      <c r="D16" s="64">
        <v>12</v>
      </c>
      <c r="E16" s="64">
        <v>9.1769999999999996</v>
      </c>
      <c r="F16" s="64">
        <v>101</v>
      </c>
      <c r="G16" s="64">
        <v>38.381999999999998</v>
      </c>
      <c r="H16" s="64">
        <v>42.853999999999999</v>
      </c>
      <c r="I16" s="64">
        <v>92.581999999999994</v>
      </c>
      <c r="J16" s="64">
        <v>19.289000000000001</v>
      </c>
      <c r="K16" s="64">
        <v>13.803000000000001</v>
      </c>
      <c r="L16" s="64">
        <v>66</v>
      </c>
      <c r="M16" s="64">
        <v>169.17099999999999</v>
      </c>
    </row>
    <row r="17" spans="1:13">
      <c r="A17" s="63">
        <v>2020</v>
      </c>
      <c r="B17" s="64">
        <v>33</v>
      </c>
      <c r="C17" s="64">
        <v>11</v>
      </c>
      <c r="D17" s="64">
        <v>12</v>
      </c>
      <c r="E17" s="64">
        <v>8.6449999999999996</v>
      </c>
      <c r="F17" s="64">
        <v>101</v>
      </c>
      <c r="G17" s="64">
        <v>35.811999999999998</v>
      </c>
      <c r="H17" s="64">
        <v>41.442</v>
      </c>
      <c r="I17" s="64">
        <v>86.642999999999986</v>
      </c>
      <c r="J17" s="64">
        <v>15.023</v>
      </c>
      <c r="K17" s="64">
        <v>10.68</v>
      </c>
      <c r="L17" s="64">
        <v>66</v>
      </c>
      <c r="M17" s="64">
        <v>169.17099999999999</v>
      </c>
    </row>
    <row r="18" spans="1:13">
      <c r="A18" s="63">
        <v>2025</v>
      </c>
      <c r="B18" s="64">
        <v>33</v>
      </c>
      <c r="C18" s="64">
        <v>11</v>
      </c>
      <c r="D18" s="64">
        <v>12</v>
      </c>
      <c r="E18" s="64">
        <v>8.1129999999999995</v>
      </c>
      <c r="F18" s="64">
        <v>101</v>
      </c>
      <c r="G18" s="64">
        <v>30.114000000000001</v>
      </c>
      <c r="H18" s="64">
        <v>37.911000000000001</v>
      </c>
      <c r="I18" s="64">
        <v>73.411000000000001</v>
      </c>
      <c r="J18" s="64">
        <v>10.827</v>
      </c>
      <c r="K18" s="64">
        <v>8.6820000000000004</v>
      </c>
      <c r="L18" s="64">
        <v>54.444000000000003</v>
      </c>
      <c r="M18" s="64">
        <v>169.17099999999999</v>
      </c>
    </row>
    <row r="19" spans="1:13">
      <c r="A19" s="63">
        <v>2030</v>
      </c>
      <c r="B19" s="64">
        <v>33</v>
      </c>
      <c r="C19" s="64">
        <v>11</v>
      </c>
      <c r="D19" s="64">
        <v>12</v>
      </c>
      <c r="E19" s="64">
        <v>7.5810000000000004</v>
      </c>
      <c r="F19" s="64">
        <v>101</v>
      </c>
      <c r="G19" s="64">
        <v>25.323</v>
      </c>
      <c r="H19" s="64">
        <v>34.380000000000003</v>
      </c>
      <c r="I19" s="64">
        <v>62.198999999999998</v>
      </c>
      <c r="J19" s="64">
        <v>7.0590000000000002</v>
      </c>
      <c r="K19" s="64">
        <v>6.6840000000000002</v>
      </c>
      <c r="L19" s="64">
        <v>40</v>
      </c>
      <c r="M19" s="64">
        <v>169.17099999999999</v>
      </c>
    </row>
    <row r="20" spans="1:13">
      <c r="A20" s="63">
        <v>2035</v>
      </c>
      <c r="B20" s="64">
        <v>33</v>
      </c>
      <c r="C20" s="64">
        <v>11</v>
      </c>
      <c r="D20" s="64">
        <v>12</v>
      </c>
      <c r="E20" s="64">
        <v>7.0490000000000004</v>
      </c>
      <c r="F20" s="64">
        <v>101</v>
      </c>
      <c r="G20" s="64">
        <v>21.294</v>
      </c>
      <c r="H20" s="64">
        <v>31.802</v>
      </c>
      <c r="I20" s="64">
        <v>52.7</v>
      </c>
      <c r="J20" s="64">
        <v>6.1989999999999998</v>
      </c>
      <c r="K20" s="64">
        <v>5.7279999999999998</v>
      </c>
      <c r="L20" s="64">
        <v>40</v>
      </c>
      <c r="M20" s="64">
        <v>169.17099999999999</v>
      </c>
    </row>
    <row r="21" spans="1:13">
      <c r="A21" s="63">
        <v>2040</v>
      </c>
      <c r="B21" s="64">
        <v>33</v>
      </c>
      <c r="C21" s="64">
        <v>11</v>
      </c>
      <c r="D21" s="64">
        <v>12</v>
      </c>
      <c r="E21" s="64">
        <v>6.5170000000000003</v>
      </c>
      <c r="F21" s="64">
        <v>101</v>
      </c>
      <c r="G21" s="64">
        <v>20.74</v>
      </c>
      <c r="H21" s="64">
        <v>29.22300000000001</v>
      </c>
      <c r="I21" s="64">
        <v>44.652000000000001</v>
      </c>
      <c r="J21" s="64">
        <v>5.3390000000000004</v>
      </c>
      <c r="K21" s="64">
        <v>5.0030000000000001</v>
      </c>
      <c r="L21" s="64">
        <v>40</v>
      </c>
      <c r="M21" s="64">
        <v>169.17099999999999</v>
      </c>
    </row>
    <row r="22" spans="1:13">
      <c r="A22" s="63">
        <v>2045</v>
      </c>
      <c r="B22" s="64">
        <v>33</v>
      </c>
      <c r="C22" s="64">
        <v>11</v>
      </c>
      <c r="D22" s="64">
        <v>12</v>
      </c>
      <c r="E22" s="64">
        <v>6.5170000000000003</v>
      </c>
      <c r="F22" s="64">
        <v>101</v>
      </c>
      <c r="G22" s="64">
        <v>20.201000000000001</v>
      </c>
      <c r="H22" s="64">
        <v>26.645</v>
      </c>
      <c r="I22" s="64">
        <v>37.832000000000001</v>
      </c>
      <c r="J22" s="64">
        <v>4.9269999999999996</v>
      </c>
      <c r="K22" s="64">
        <v>4.5629999999999997</v>
      </c>
      <c r="L22" s="64">
        <v>40</v>
      </c>
      <c r="M22" s="64">
        <v>169.17099999999999</v>
      </c>
    </row>
    <row r="23" spans="1:13">
      <c r="A23" s="63">
        <v>2050</v>
      </c>
      <c r="B23" s="64">
        <v>33</v>
      </c>
      <c r="C23" s="64">
        <v>11</v>
      </c>
      <c r="D23" s="64">
        <v>12</v>
      </c>
      <c r="E23" s="64">
        <v>6.5170000000000003</v>
      </c>
      <c r="F23" s="64">
        <v>101</v>
      </c>
      <c r="G23" s="64">
        <v>19.675999999999998</v>
      </c>
      <c r="H23" s="64">
        <v>24.065999999999999</v>
      </c>
      <c r="I23" s="64">
        <v>32.055</v>
      </c>
      <c r="J23" s="64">
        <v>4.8499999999999996</v>
      </c>
      <c r="K23" s="64">
        <v>4.2140000000000004</v>
      </c>
      <c r="L23" s="64">
        <v>40</v>
      </c>
      <c r="M23" s="64">
        <v>169.17099999999999</v>
      </c>
    </row>
    <row r="24" spans="1:13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</row>
    <row r="25" spans="1:13">
      <c r="A25" s="62" t="s">
        <v>234</v>
      </c>
      <c r="B25" s="62" t="s">
        <v>259</v>
      </c>
      <c r="C25" s="62" t="s">
        <v>260</v>
      </c>
      <c r="D25" s="62" t="s">
        <v>261</v>
      </c>
      <c r="E25" s="62" t="s">
        <v>262</v>
      </c>
      <c r="F25" s="62" t="s">
        <v>263</v>
      </c>
      <c r="G25" s="62" t="s">
        <v>264</v>
      </c>
      <c r="H25" s="62" t="s">
        <v>265</v>
      </c>
      <c r="I25" s="62" t="s">
        <v>266</v>
      </c>
      <c r="J25" s="62" t="s">
        <v>267</v>
      </c>
      <c r="K25" s="62" t="s">
        <v>268</v>
      </c>
      <c r="L25" s="62" t="s">
        <v>269</v>
      </c>
      <c r="M25" s="62" t="s">
        <v>270</v>
      </c>
    </row>
    <row r="26" spans="1:13">
      <c r="A26" s="63">
        <v>2018</v>
      </c>
      <c r="B26" s="64">
        <v>3694.1819999999998</v>
      </c>
      <c r="C26" s="64">
        <v>899.99800000000005</v>
      </c>
      <c r="D26" s="64">
        <v>897.70299999999997</v>
      </c>
      <c r="E26" s="64">
        <v>667.97</v>
      </c>
      <c r="F26" s="64">
        <v>3787.0140000000001</v>
      </c>
      <c r="G26" s="64">
        <v>6156.3</v>
      </c>
      <c r="H26" s="64">
        <v>1538.462</v>
      </c>
      <c r="I26" s="64">
        <v>2826.6640000000002</v>
      </c>
      <c r="J26" s="64">
        <v>2212.6550000000002</v>
      </c>
      <c r="K26" s="64">
        <f>1099.665*$B$54</f>
        <v>1473.5511000000001</v>
      </c>
      <c r="L26" s="64">
        <v>7248.1330000000007</v>
      </c>
      <c r="M26" s="64">
        <v>5512.2980000000007</v>
      </c>
    </row>
    <row r="27" spans="1:13">
      <c r="A27" s="63">
        <v>2020</v>
      </c>
      <c r="B27" s="64">
        <v>3660.482</v>
      </c>
      <c r="C27" s="64">
        <v>887.11899999999991</v>
      </c>
      <c r="D27" s="64">
        <v>902.71399999999994</v>
      </c>
      <c r="E27" s="64">
        <v>577.83000000000004</v>
      </c>
      <c r="F27" s="64">
        <v>3688.65</v>
      </c>
      <c r="G27" s="64">
        <v>6069.4669999999996</v>
      </c>
      <c r="H27" s="64">
        <v>1465.385</v>
      </c>
      <c r="I27" s="64">
        <v>2648.1689999999999</v>
      </c>
      <c r="J27" s="64">
        <v>1724.0229999999999</v>
      </c>
      <c r="K27" s="64">
        <f>890.013*$B$54</f>
        <v>1192.61742</v>
      </c>
      <c r="L27" s="64">
        <v>6622.2109999999993</v>
      </c>
      <c r="M27" s="64">
        <v>5383.7109999999993</v>
      </c>
    </row>
    <row r="28" spans="1:13">
      <c r="A28" s="63">
        <v>2025</v>
      </c>
      <c r="B28" s="64">
        <v>3594.43</v>
      </c>
      <c r="C28" s="64">
        <v>851.00100000000009</v>
      </c>
      <c r="D28" s="64">
        <v>854.89399999999989</v>
      </c>
      <c r="E28" s="64">
        <v>435.4</v>
      </c>
      <c r="F28" s="64">
        <v>3442.74</v>
      </c>
      <c r="G28" s="64">
        <v>5882.3690000000006</v>
      </c>
      <c r="H28" s="64">
        <v>1282.692</v>
      </c>
      <c r="I28" s="64">
        <v>2249.6999999999998</v>
      </c>
      <c r="J28" s="64">
        <v>1233.6890000000001</v>
      </c>
      <c r="K28" s="64">
        <f>723.517*$B$54</f>
        <v>969.51278000000013</v>
      </c>
      <c r="L28" s="64">
        <v>4928.7969999999996</v>
      </c>
      <c r="M28" s="64">
        <v>5062.2440000000006</v>
      </c>
    </row>
    <row r="29" spans="1:13">
      <c r="A29" s="63">
        <v>2030</v>
      </c>
      <c r="B29" s="64">
        <v>3558.058</v>
      </c>
      <c r="C29" s="64">
        <v>833.47</v>
      </c>
      <c r="D29" s="64">
        <v>833.29199999999992</v>
      </c>
      <c r="E29" s="64">
        <v>364.65</v>
      </c>
      <c r="F29" s="64">
        <v>3196.83</v>
      </c>
      <c r="G29" s="64">
        <v>5743.866</v>
      </c>
      <c r="H29" s="64">
        <v>1100</v>
      </c>
      <c r="I29" s="64">
        <v>1911.1880000000001</v>
      </c>
      <c r="J29" s="64">
        <v>786.26</v>
      </c>
      <c r="K29" s="64">
        <f>557.021*$B$54</f>
        <v>746.40814</v>
      </c>
      <c r="L29" s="64">
        <v>3197.1880000000001</v>
      </c>
      <c r="M29" s="64">
        <v>4740.777</v>
      </c>
    </row>
    <row r="30" spans="1:13">
      <c r="A30" s="63">
        <v>2035</v>
      </c>
      <c r="B30" s="64">
        <v>3511.6</v>
      </c>
      <c r="C30" s="64">
        <v>819.56700000000001</v>
      </c>
      <c r="D30" s="64">
        <v>818.02499999999998</v>
      </c>
      <c r="E30" s="64">
        <v>341.86</v>
      </c>
      <c r="F30" s="64">
        <v>2950.92</v>
      </c>
      <c r="G30" s="64">
        <v>5588.8719999999994</v>
      </c>
      <c r="H30" s="64">
        <v>1047.127</v>
      </c>
      <c r="I30" s="64">
        <v>1623.6120000000001</v>
      </c>
      <c r="J30" s="64">
        <v>690.52800000000002</v>
      </c>
      <c r="K30" s="64">
        <f>477.365*$B$54</f>
        <v>639.66910000000007</v>
      </c>
      <c r="L30" s="64">
        <v>3038.2260000000001</v>
      </c>
      <c r="M30" s="64">
        <v>4740.777</v>
      </c>
    </row>
    <row r="31" spans="1:13">
      <c r="A31" s="63">
        <v>2040</v>
      </c>
      <c r="B31" s="64">
        <v>3463.3919999999998</v>
      </c>
      <c r="C31" s="64">
        <v>808.1339999999999</v>
      </c>
      <c r="D31" s="64">
        <v>806.53199999999993</v>
      </c>
      <c r="E31" s="64">
        <v>319.07</v>
      </c>
      <c r="F31" s="64">
        <v>2849.933</v>
      </c>
      <c r="G31" s="64">
        <v>5431.1540000000005</v>
      </c>
      <c r="H31" s="64">
        <v>989.45</v>
      </c>
      <c r="I31" s="64">
        <v>1379.308</v>
      </c>
      <c r="J31" s="64">
        <v>594.79599999999994</v>
      </c>
      <c r="K31" s="64">
        <f>416.925*$B$54</f>
        <v>558.67950000000008</v>
      </c>
      <c r="L31" s="64">
        <v>2879.2640000000001</v>
      </c>
      <c r="M31" s="64">
        <v>4740.777</v>
      </c>
    </row>
    <row r="32" spans="1:13">
      <c r="A32" s="63">
        <v>2045</v>
      </c>
      <c r="B32" s="64">
        <v>3420.192</v>
      </c>
      <c r="C32" s="64">
        <v>799.15699999999993</v>
      </c>
      <c r="D32" s="64">
        <v>798.07299999999998</v>
      </c>
      <c r="E32" s="64">
        <v>296.27999999999997</v>
      </c>
      <c r="F32" s="64">
        <v>2748.9459999999999</v>
      </c>
      <c r="G32" s="64">
        <v>5281.2690000000002</v>
      </c>
      <c r="H32" s="64">
        <v>926.96800000000007</v>
      </c>
      <c r="I32" s="64">
        <v>1171.7629999999999</v>
      </c>
      <c r="J32" s="64">
        <v>548.85400000000004</v>
      </c>
      <c r="K32" s="64">
        <f>380.264*$B$54</f>
        <v>509.55376000000007</v>
      </c>
      <c r="L32" s="64">
        <v>2720.3009999999999</v>
      </c>
      <c r="M32" s="64">
        <v>4740.777</v>
      </c>
    </row>
    <row r="33" spans="1:13">
      <c r="A33" s="63">
        <v>2050</v>
      </c>
      <c r="B33" s="64">
        <v>3346.3690000000001</v>
      </c>
      <c r="C33" s="64">
        <v>783.01699999999994</v>
      </c>
      <c r="D33" s="64">
        <v>782.45699999999999</v>
      </c>
      <c r="E33" s="64">
        <v>273.49</v>
      </c>
      <c r="F33" s="64">
        <v>2647.9589999999998</v>
      </c>
      <c r="G33" s="64">
        <v>5084.7139999999999</v>
      </c>
      <c r="H33" s="64">
        <v>859.68200000000002</v>
      </c>
      <c r="I33" s="64">
        <v>995.44799999999998</v>
      </c>
      <c r="J33" s="64">
        <v>540</v>
      </c>
      <c r="K33" s="64">
        <f>351.149*$B$54</f>
        <v>470.53966000000003</v>
      </c>
      <c r="L33" s="64">
        <v>2561.3389999999999</v>
      </c>
      <c r="M33" s="64">
        <v>4740.777</v>
      </c>
    </row>
    <row r="35" spans="1:13">
      <c r="A35" t="s">
        <v>272</v>
      </c>
    </row>
    <row r="36" spans="1:13">
      <c r="A36" t="s">
        <v>273</v>
      </c>
    </row>
    <row r="37" spans="1:13">
      <c r="A37" t="s">
        <v>274</v>
      </c>
    </row>
    <row r="38" spans="1:13">
      <c r="A38" t="s">
        <v>275</v>
      </c>
    </row>
    <row r="39" spans="1:13">
      <c r="A39" t="s">
        <v>276</v>
      </c>
    </row>
    <row r="40" spans="1:13">
      <c r="A40" t="s">
        <v>277</v>
      </c>
    </row>
    <row r="41" spans="1:13">
      <c r="A41" t="s">
        <v>278</v>
      </c>
    </row>
    <row r="43" spans="1:13">
      <c r="A43" t="s">
        <v>279</v>
      </c>
    </row>
    <row r="44" spans="1:13">
      <c r="A44" s="51" t="s">
        <v>274</v>
      </c>
    </row>
    <row r="45" spans="1:13">
      <c r="A45" s="51" t="s">
        <v>275</v>
      </c>
    </row>
    <row r="46" spans="1:13">
      <c r="A46" s="51" t="s">
        <v>280</v>
      </c>
    </row>
    <row r="47" spans="1:13">
      <c r="A47" s="51" t="s">
        <v>281</v>
      </c>
    </row>
    <row r="48" spans="1:13">
      <c r="A48" s="51"/>
    </row>
    <row r="49" spans="1:2">
      <c r="A49" t="s">
        <v>282</v>
      </c>
    </row>
    <row r="50" spans="1:2">
      <c r="A50" t="s">
        <v>283</v>
      </c>
    </row>
    <row r="51" spans="1:2">
      <c r="A51" t="s">
        <v>284</v>
      </c>
    </row>
    <row r="52" spans="1:2">
      <c r="A52" t="s">
        <v>285</v>
      </c>
    </row>
    <row r="54" spans="1:2" ht="42.75">
      <c r="A54" s="56" t="s">
        <v>376</v>
      </c>
      <c r="B54">
        <v>1.34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7"/>
  <sheetViews>
    <sheetView workbookViewId="0">
      <selection activeCell="F33" sqref="F33"/>
    </sheetView>
  </sheetViews>
  <sheetFormatPr defaultRowHeight="14.25"/>
  <cols>
    <col min="1" max="1" width="33.265625" customWidth="1"/>
    <col min="2" max="2" width="23.1328125" customWidth="1"/>
    <col min="3" max="3" width="28.59765625" customWidth="1"/>
    <col min="4" max="4" width="23.1328125" customWidth="1"/>
  </cols>
  <sheetData>
    <row r="1" spans="1:4">
      <c r="A1" s="5" t="s">
        <v>21</v>
      </c>
      <c r="B1" s="16" t="s">
        <v>66</v>
      </c>
      <c r="C1" s="16" t="s">
        <v>69</v>
      </c>
      <c r="D1" s="16" t="s">
        <v>67</v>
      </c>
    </row>
    <row r="2" spans="1:4">
      <c r="A2" t="s">
        <v>111</v>
      </c>
      <c r="B2" s="4">
        <f>('EIA Costs'!F2*1000)*(About!$A$61)</f>
        <v>30723.759999999998</v>
      </c>
      <c r="C2">
        <v>0</v>
      </c>
      <c r="D2" s="4">
        <f>'Texas Notes'!B16*1000*'Texas Notes'!A3</f>
        <v>31020</v>
      </c>
    </row>
    <row r="3" spans="1:4">
      <c r="A3" t="s">
        <v>33</v>
      </c>
      <c r="B3" s="4">
        <f>('EIA Costs'!F4*1000)*(About!$A$63)</f>
        <v>10359.019</v>
      </c>
      <c r="C3">
        <v>0</v>
      </c>
      <c r="D3" s="4">
        <f>'Texas Notes'!C16*1000*'Texas Notes'!A3</f>
        <v>10340</v>
      </c>
    </row>
    <row r="4" spans="1:4">
      <c r="A4" t="s">
        <v>16</v>
      </c>
      <c r="B4" s="4">
        <f t="shared" ref="B4:B10" si="0">D4</f>
        <v>36079.079999999994</v>
      </c>
      <c r="C4" s="21">
        <v>0</v>
      </c>
      <c r="D4" s="4">
        <f>'Texas Notes'!G16*1000*'Texas Notes'!A3</f>
        <v>36079.079999999994</v>
      </c>
    </row>
    <row r="5" spans="1:4">
      <c r="A5" t="s">
        <v>17</v>
      </c>
      <c r="B5" s="4">
        <f t="shared" si="0"/>
        <v>92344.3</v>
      </c>
      <c r="C5" s="21">
        <v>0</v>
      </c>
      <c r="D5" s="4">
        <f>'Texas Notes'!F16*1000*About!$A$63</f>
        <v>92344.3</v>
      </c>
    </row>
    <row r="6" spans="1:4">
      <c r="A6" t="s">
        <v>113</v>
      </c>
      <c r="B6" s="4">
        <f t="shared" si="0"/>
        <v>39181.412199999999</v>
      </c>
      <c r="C6" s="21">
        <v>0</v>
      </c>
      <c r="D6" s="4">
        <f>'Texas Notes'!H16*1000*About!$A$63</f>
        <v>39181.412199999999</v>
      </c>
    </row>
    <row r="7" spans="1:4">
      <c r="A7" t="s">
        <v>18</v>
      </c>
      <c r="B7" s="4">
        <f t="shared" si="0"/>
        <v>12620.082899999999</v>
      </c>
      <c r="C7" s="21">
        <v>0</v>
      </c>
      <c r="D7" s="4">
        <f>'Texas Notes'!K16*1000*About!$A$63</f>
        <v>12620.082899999999</v>
      </c>
    </row>
    <row r="8" spans="1:4">
      <c r="A8" t="s">
        <v>19</v>
      </c>
      <c r="B8" s="4">
        <f t="shared" si="0"/>
        <v>60343.8</v>
      </c>
      <c r="C8" s="21">
        <v>0</v>
      </c>
      <c r="D8" s="4">
        <f>'Texas Notes'!L16*1000*About!$A$63</f>
        <v>60343.8</v>
      </c>
    </row>
    <row r="9" spans="1:4">
      <c r="A9" t="s">
        <v>20</v>
      </c>
      <c r="B9" s="4">
        <f t="shared" si="0"/>
        <v>154673.0453</v>
      </c>
      <c r="C9" s="21">
        <v>0</v>
      </c>
      <c r="D9" s="4">
        <f>'Texas Notes'!M16*1000*About!$A$63</f>
        <v>154673.0453</v>
      </c>
    </row>
    <row r="10" spans="1:4">
      <c r="A10" t="s">
        <v>34</v>
      </c>
      <c r="B10" s="4">
        <f t="shared" si="0"/>
        <v>154673.0453</v>
      </c>
      <c r="C10" s="21">
        <v>0</v>
      </c>
      <c r="D10" s="4">
        <f>'Texas Notes'!M16*1000*About!$A$63</f>
        <v>154673.0453</v>
      </c>
    </row>
    <row r="11" spans="1:4">
      <c r="A11" t="s">
        <v>35</v>
      </c>
      <c r="B11" s="4">
        <f>(B12)*(About!$A$63)</f>
        <v>15072.079154700001</v>
      </c>
      <c r="C11" s="21">
        <v>0</v>
      </c>
      <c r="D11" s="4">
        <f>D12</f>
        <v>10971.6</v>
      </c>
    </row>
    <row r="12" spans="1:4">
      <c r="A12" t="s">
        <v>36</v>
      </c>
      <c r="B12" s="4">
        <f>('EIA Costs'!F6*1000)*(About!$A$63)</f>
        <v>16484.829000000002</v>
      </c>
      <c r="C12" s="21">
        <v>0</v>
      </c>
      <c r="D12" s="4">
        <f>'Texas Notes'!D16*1000*About!$A$63</f>
        <v>10971.6</v>
      </c>
    </row>
    <row r="13" spans="1:4">
      <c r="A13" t="s">
        <v>126</v>
      </c>
      <c r="B13" s="4">
        <f>B2*'Coal Cost Multipliers'!$B$35</f>
        <v>30723.759999999998</v>
      </c>
      <c r="C13" s="4">
        <f>C2*'Coal Cost Multipliers'!$B$35</f>
        <v>0</v>
      </c>
      <c r="D13" s="4">
        <f>'Texas Notes'!B16*1000*'Texas Notes'!A3</f>
        <v>31020</v>
      </c>
    </row>
    <row r="14" spans="1:4">
      <c r="A14" t="s">
        <v>112</v>
      </c>
      <c r="B14" s="4">
        <f>D14</f>
        <v>84647.722599999994</v>
      </c>
      <c r="C14">
        <v>0</v>
      </c>
      <c r="D14" s="4">
        <f>'Texas Notes'!I16*1000*About!$A$63</f>
        <v>84647.722599999994</v>
      </c>
    </row>
    <row r="15" spans="1:4">
      <c r="A15" t="s">
        <v>194</v>
      </c>
      <c r="B15" s="4">
        <f>B11</f>
        <v>15072.079154700001</v>
      </c>
      <c r="C15" s="21">
        <v>0</v>
      </c>
      <c r="D15" s="4">
        <f>D11</f>
        <v>10971.6</v>
      </c>
    </row>
    <row r="16" spans="1:4">
      <c r="A16" t="s">
        <v>195</v>
      </c>
      <c r="B16" s="4">
        <f>B11</f>
        <v>15072.079154700001</v>
      </c>
      <c r="C16" s="21">
        <v>0</v>
      </c>
      <c r="D16" s="4">
        <f>D11</f>
        <v>10971.6</v>
      </c>
    </row>
    <row r="17" spans="1:4">
      <c r="A17" t="s">
        <v>196</v>
      </c>
      <c r="B17" s="4">
        <f>D17</f>
        <v>154673.0453</v>
      </c>
      <c r="C17" s="21">
        <v>0</v>
      </c>
      <c r="D17" s="4">
        <f>D10</f>
        <v>154673.0453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7"/>
  <sheetViews>
    <sheetView workbookViewId="0">
      <selection activeCell="B38" sqref="B38"/>
    </sheetView>
  </sheetViews>
  <sheetFormatPr defaultColWidth="9.1328125" defaultRowHeight="14.25"/>
  <cols>
    <col min="1" max="1" width="33.265625" style="21" customWidth="1"/>
    <col min="2" max="4" width="24" style="21" customWidth="1"/>
    <col min="5" max="16384" width="9.1328125" style="21"/>
  </cols>
  <sheetData>
    <row r="1" spans="1:4">
      <c r="A1" s="5" t="s">
        <v>22</v>
      </c>
      <c r="B1" s="16" t="s">
        <v>66</v>
      </c>
      <c r="C1" s="16" t="s">
        <v>69</v>
      </c>
      <c r="D1" s="16" t="s">
        <v>67</v>
      </c>
    </row>
    <row r="2" spans="1:4">
      <c r="A2" s="21" t="s">
        <v>15</v>
      </c>
      <c r="B2" s="15">
        <f>'EIA Costs'!E2*About!$A$61</f>
        <v>4.4074200000000001</v>
      </c>
      <c r="C2" s="21">
        <v>0</v>
      </c>
      <c r="D2" s="15">
        <f>'Texas Notes'!B6*'Texas Notes'!A3</f>
        <v>4.6999999999999993</v>
      </c>
    </row>
    <row r="3" spans="1:4">
      <c r="A3" s="21" t="s">
        <v>33</v>
      </c>
      <c r="B3" s="15">
        <f>'EIA Costs'!E4*About!$A$63</f>
        <v>3.3006229999999999</v>
      </c>
      <c r="C3" s="21">
        <v>0</v>
      </c>
      <c r="D3" s="15">
        <f>'Texas Notes'!C6*'Texas Notes'!A3</f>
        <v>2.82</v>
      </c>
    </row>
    <row r="4" spans="1:4">
      <c r="A4" s="21" t="s">
        <v>16</v>
      </c>
      <c r="B4" s="15">
        <f>D4</f>
        <v>0</v>
      </c>
      <c r="C4" s="21">
        <v>0</v>
      </c>
      <c r="D4" s="15">
        <f>'Texas Notes'!G6</f>
        <v>0</v>
      </c>
    </row>
    <row r="5" spans="1:4">
      <c r="A5" s="21" t="s">
        <v>17</v>
      </c>
      <c r="B5" s="15">
        <f>D5</f>
        <v>1.88</v>
      </c>
      <c r="C5" s="21">
        <v>0</v>
      </c>
      <c r="D5" s="15">
        <f>'Texas Notes'!F6*'Texas Notes'!A3</f>
        <v>1.88</v>
      </c>
    </row>
    <row r="6" spans="1:4">
      <c r="A6" s="21" t="s">
        <v>113</v>
      </c>
      <c r="B6" s="4">
        <f>'EIA Costs'!E12*About!$A$63</f>
        <v>0</v>
      </c>
      <c r="C6" s="21">
        <v>0</v>
      </c>
      <c r="D6" s="4">
        <f>'Texas Notes'!H6*'Texas Notes'!A3</f>
        <v>0</v>
      </c>
    </row>
    <row r="7" spans="1:4">
      <c r="A7" s="21" t="s">
        <v>18</v>
      </c>
      <c r="B7" s="4">
        <f>'EIA Costs'!E15*About!$A$63</f>
        <v>0</v>
      </c>
      <c r="C7" s="21">
        <v>0</v>
      </c>
      <c r="D7" s="4">
        <f>'Texas Notes'!K6*'Texas Notes'!A3</f>
        <v>0</v>
      </c>
    </row>
    <row r="8" spans="1:4">
      <c r="A8" s="21" t="s">
        <v>19</v>
      </c>
      <c r="B8" s="4">
        <f>D8</f>
        <v>3.8539999999999996</v>
      </c>
      <c r="C8" s="21">
        <v>0</v>
      </c>
      <c r="D8" s="4">
        <f>'Texas Notes'!L6*'Texas Notes'!A3</f>
        <v>3.8539999999999996</v>
      </c>
    </row>
    <row r="9" spans="1:4">
      <c r="A9" s="21" t="s">
        <v>20</v>
      </c>
      <c r="B9" s="15">
        <f>D9</f>
        <v>0</v>
      </c>
      <c r="C9" s="21">
        <v>0</v>
      </c>
      <c r="D9" s="15">
        <f>'Texas Notes'!M6*'Texas Notes'!A3</f>
        <v>0</v>
      </c>
    </row>
    <row r="10" spans="1:4">
      <c r="A10" s="21" t="s">
        <v>34</v>
      </c>
      <c r="B10" s="4">
        <f>D10</f>
        <v>0</v>
      </c>
      <c r="C10" s="21">
        <v>0</v>
      </c>
      <c r="D10" s="4">
        <f>'Texas Notes'!M6*'Texas Notes'!A3</f>
        <v>0</v>
      </c>
    </row>
    <row r="11" spans="1:4">
      <c r="A11" s="21" t="s">
        <v>35</v>
      </c>
      <c r="B11" s="15">
        <f>B12</f>
        <v>3.3006229999999999</v>
      </c>
      <c r="C11" s="21">
        <v>0</v>
      </c>
      <c r="D11" s="15">
        <f>D12</f>
        <v>6.58</v>
      </c>
    </row>
    <row r="12" spans="1:4">
      <c r="A12" s="21" t="s">
        <v>36</v>
      </c>
      <c r="B12" s="15">
        <f>'EIA Costs'!E6*About!$A$63</f>
        <v>3.3006229999999999</v>
      </c>
      <c r="C12" s="21">
        <v>0</v>
      </c>
      <c r="D12" s="15">
        <f>'Texas Notes'!D6*'Texas Notes'!A3</f>
        <v>6.58</v>
      </c>
    </row>
    <row r="13" spans="1:4">
      <c r="A13" s="21" t="s">
        <v>126</v>
      </c>
      <c r="B13" s="15">
        <f>D13</f>
        <v>4.6999999999999993</v>
      </c>
      <c r="C13" s="4">
        <f>C2*'Coal Cost Multipliers'!$B$34</f>
        <v>0</v>
      </c>
      <c r="D13" s="15">
        <f>'Texas Notes'!B6*'Texas Notes'!A3</f>
        <v>4.6999999999999993</v>
      </c>
    </row>
    <row r="14" spans="1:4">
      <c r="A14" s="21" t="s">
        <v>112</v>
      </c>
      <c r="B14" s="21">
        <f>'EIA Costs'!E13*1000</f>
        <v>0</v>
      </c>
      <c r="C14" s="21">
        <v>0</v>
      </c>
      <c r="D14" s="21">
        <f>'Texas Notes'!I6*'Texas Notes'!A3</f>
        <v>0</v>
      </c>
    </row>
    <row r="15" spans="1:4">
      <c r="A15" s="21" t="s">
        <v>194</v>
      </c>
      <c r="B15" s="15">
        <f>B11</f>
        <v>3.3006229999999999</v>
      </c>
      <c r="C15" s="21">
        <v>0</v>
      </c>
      <c r="D15" s="15">
        <f>D11</f>
        <v>6.58</v>
      </c>
    </row>
    <row r="16" spans="1:4">
      <c r="A16" s="21" t="s">
        <v>195</v>
      </c>
      <c r="B16" s="15">
        <f>B11</f>
        <v>3.3006229999999999</v>
      </c>
      <c r="C16" s="21">
        <v>0</v>
      </c>
      <c r="D16" s="15">
        <f>D11</f>
        <v>6.58</v>
      </c>
    </row>
    <row r="17" spans="1:4">
      <c r="A17" s="21" t="s">
        <v>196</v>
      </c>
      <c r="B17" s="15">
        <f>D17</f>
        <v>4.6999999999999993</v>
      </c>
      <c r="C17" s="21">
        <v>0</v>
      </c>
      <c r="D17" s="15">
        <f>D2</f>
        <v>4.6999999999999993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EIA Costs</vt:lpstr>
      <vt:lpstr>Start Year Wind and Solar</vt:lpstr>
      <vt:lpstr>Coal Cost Multipliers</vt:lpstr>
      <vt:lpstr>Cost Improvement and Off Wnd</vt:lpstr>
      <vt:lpstr>Start Year Soft Cost Data</vt:lpstr>
      <vt:lpstr>Texas Notes</vt:lpstr>
      <vt:lpstr>CCaMC-AFOaMCpUC</vt:lpstr>
      <vt:lpstr>CCaMC-VOaMCpUC</vt:lpstr>
      <vt:lpstr>CCaMC-BCCpUC</vt:lpstr>
      <vt:lpstr>CCaMC-BSCpUC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2014-02-14T06:19:38Z</dcterms:created>
  <dcterms:modified xsi:type="dcterms:W3CDTF">2020-10-26T22:02:42Z</dcterms:modified>
</cp:coreProperties>
</file>