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tdeet\Documents\analysis\thirdParty\EPS Decarbonization Model\eps-us-2.1.1.2\InputData\bldgs\FoBObE\"/>
    </mc:Choice>
  </mc:AlternateContent>
  <xr:revisionPtr revIDLastSave="0" documentId="13_ncr:1_{B18C70B0-7E8B-404D-AA7A-9AFA770E4B0D}" xr6:coauthVersionLast="45" xr6:coauthVersionMax="45" xr10:uidLastSave="{00000000-0000-0000-0000-000000000000}"/>
  <bookViews>
    <workbookView xWindow="23880" yWindow="-120" windowWidth="29040" windowHeight="17640" tabRatio="774" activeTab="8" xr2:uid="{00000000-000D-0000-FFFF-FFFF00000000}"/>
  </bookViews>
  <sheets>
    <sheet name="About" sheetId="1" r:id="rId1"/>
    <sheet name="Residential" sheetId="2" r:id="rId2"/>
    <sheet name="Commercial" sheetId="3" r:id="rId3"/>
    <sheet name="Output by Industry" sheetId="5" r:id="rId4"/>
    <sheet name="Texas Notes" sheetId="6" r:id="rId5"/>
    <sheet name="Residential Texas" sheetId="7" r:id="rId6"/>
    <sheet name="Commercial Texas" sheetId="8" r:id="rId7"/>
    <sheet name="Output by Industry Texas" sheetId="9" r:id="rId8"/>
    <sheet name="FoBObE" sheetId="4" r:id="rId9"/>
  </sheets>
  <definedNames>
    <definedName name="outputfrac_bio" localSheetId="7">'Output by Industry Texas'!$A$9</definedName>
    <definedName name="outputfrac_bio">'Output by Industry'!$A$9</definedName>
    <definedName name="outputfrac_coal" localSheetId="7">'Output by Industry Texas'!$A$7</definedName>
    <definedName name="outputfrac_coal">'Output by Industry'!$A$7</definedName>
    <definedName name="outputfrac_elec" localSheetId="7">'Output by Industry Texas'!$A$6</definedName>
    <definedName name="outputfrac_elec">'Output by Industry'!$A$6</definedName>
    <definedName name="outputfrac_ngps" localSheetId="7">'Output by Industry Texas'!$A$8</definedName>
    <definedName name="outputfrac_ngps">'Output by Industry'!$A$8</definedName>
    <definedName name="outputfrac_nonenergy" localSheetId="7">'Output by Industry Texas'!$A$5</definedName>
    <definedName name="outputfrac_nonenergy">'Output by Industry'!$A$5</definedName>
    <definedName name="outputfrac_other" localSheetId="7">'Output by Industry Texas'!$A$10</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9" i="7" l="1"/>
  <c r="D10" i="4" l="1"/>
  <c r="D9" i="4"/>
  <c r="D8" i="4"/>
  <c r="D7" i="4"/>
  <c r="D6" i="4"/>
  <c r="D3" i="4"/>
  <c r="D2" i="4"/>
  <c r="B4" i="4"/>
  <c r="B3" i="4"/>
  <c r="B2" i="4"/>
  <c r="R21" i="8" l="1"/>
  <c r="J21" i="8"/>
  <c r="C20" i="8" s="1"/>
  <c r="C21" i="8" s="1"/>
  <c r="P10" i="7"/>
  <c r="P8" i="7"/>
  <c r="D10" i="7"/>
  <c r="D9" i="7"/>
  <c r="G31" i="7"/>
  <c r="C24" i="7"/>
  <c r="C35" i="7" s="1"/>
  <c r="B24" i="7"/>
  <c r="C23" i="7"/>
  <c r="C34" i="7" s="1"/>
  <c r="B23" i="7"/>
  <c r="B22" i="7"/>
  <c r="C21" i="7"/>
  <c r="B21" i="7"/>
  <c r="B20" i="7"/>
  <c r="C36" i="7" l="1"/>
  <c r="C25" i="7"/>
  <c r="C5" i="4"/>
  <c r="C6" i="4"/>
  <c r="C7" i="4"/>
  <c r="C8" i="4"/>
  <c r="C9" i="4"/>
  <c r="C10" i="4"/>
  <c r="D4" i="4" l="1"/>
  <c r="C21" i="3" l="1"/>
  <c r="C20" i="3"/>
  <c r="G31" i="2"/>
  <c r="C24" i="2"/>
  <c r="C23" i="2"/>
  <c r="C34" i="2" s="1"/>
  <c r="C2" i="4" s="1"/>
  <c r="C21" i="2"/>
  <c r="C36" i="2" s="1"/>
  <c r="C4" i="4" s="1"/>
  <c r="B24" i="2"/>
  <c r="B21" i="2"/>
  <c r="B22" i="2"/>
  <c r="B23" i="2"/>
  <c r="B20" i="2"/>
  <c r="C25" i="2" l="1"/>
  <c r="C35" i="2"/>
  <c r="C3" i="4" l="1"/>
</calcChain>
</file>

<file path=xl/sharedStrings.xml><?xml version="1.0" encoding="utf-8"?>
<sst xmlns="http://schemas.openxmlformats.org/spreadsheetml/2006/main" count="186" uniqueCount="108">
  <si>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</si>
  <si>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</si>
  <si>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</si>
  <si>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</si>
  <si>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</si>
  <si>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</si>
  <si>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</si>
  <si>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</si>
  <si>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</si>
  <si>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</si>
  <si>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</si>
  <si>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</si>
  <si>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</si>
  <si>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</si>
  <si>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</si>
  <si>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</si>
  <si>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</si>
  <si>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</si>
  <si>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</si>
  <si>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</si>
  <si>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</si>
  <si>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</si>
  <si>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</si>
  <si>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</si>
  <si>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</si>
  <si>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</si>
  <si>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</si>
  <si>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</si>
  <si>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</si>
  <si>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</si>
  <si>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</si>
  <si>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</si>
  <si>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</si>
  <si>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</si>
  <si>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</si>
  <si>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</si>
  <si>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</si>
  <si>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</si>
  <si>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</si>
  <si>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</si>
  <si>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</si>
  <si>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</si>
  <si>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</si>
  <si>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</si>
  <si>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</si>
  <si>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</si>
  <si>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</si>
  <si>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</si>
  <si>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</si>
  <si>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</si>
  <si>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</si>
  <si>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</si>
  <si>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</si>
  <si>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</si>
  <si>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</si>
  <si>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</si>
  <si>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</si>
  <si>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</si>
  <si>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</si>
  <si>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</si>
  <si>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</si>
  <si>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</si>
  <si>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</si>
  <si>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</si>
  <si>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</si>
  <si>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</si>
  <si>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</si>
  <si>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</si>
  <si>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</si>
  <si>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</si>
  <si>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</si>
  <si>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</si>
  <si>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</si>
  <si>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</si>
  <si>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</si>
  <si>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</si>
  <si>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</si>
  <si>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</si>
  <si>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</si>
  <si>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</si>
  <si>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</si>
  <si>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</si>
  <si>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</si>
  <si>
    <t>-</t>
  </si>
  <si>
    <t>Table CE1.4: consumption and expeditures in the South https://www.eia.gov/consumption/residential/data/2015/index.php?view=consumption#summary</t>
  </si>
  <si>
    <t>Public Housing Calculation</t>
  </si>
  <si>
    <t>1.2 Million public housing units in Texas</t>
  </si>
  <si>
    <t>https://texaslawhelp.org/article/public-housing-general-information</t>
  </si>
  <si>
    <t>6.8 Million renters in Texas</t>
  </si>
  <si>
    <t>https://www.governing.com/gov-data/census/city-renter-population-housing-statistics.html</t>
  </si>
  <si>
    <t>assume that public housing is 1.2/6.8 = 17.5% of the rental market</t>
  </si>
  <si>
    <t>New data does not break renters down into public vs. not public. Assume that they are both equal to "Rented"</t>
  </si>
  <si>
    <t>for the Residental tab, I recalculated their numbers</t>
  </si>
  <si>
    <t>updated them from 2005 to 2015</t>
  </si>
  <si>
    <t>updated them using numbers for the South instead of the whole US</t>
  </si>
  <si>
    <t>For WSC region (TX, AR, OK, LA)</t>
  </si>
  <si>
    <t>CBECS area (million sf)</t>
  </si>
  <si>
    <t>area that is government owned (million sf)</t>
  </si>
  <si>
    <t>Validation: for All US Regions</t>
  </si>
  <si>
    <t>gov%</t>
  </si>
  <si>
    <t>2012 CBECS for the WSC region</t>
  </si>
  <si>
    <t>https://www.eia.gov/consumption/commercial/data/2012/index.php?view=characteristics</t>
  </si>
  <si>
    <t>Updated the Residential and Commercial tabs using more recent data that was specific to the South or WestSouthCentral regions</t>
  </si>
  <si>
    <t>Updated the "output_shares_by_industry.xlsx" file in the InputFiles folder. That data is now in the "Output by Industry Texas" tab</t>
  </si>
  <si>
    <t>for the Commerical tab, I recalculated their numbers</t>
  </si>
  <si>
    <t>updated them from 2005 to 2012</t>
  </si>
  <si>
    <t>updated them using numbers for the WestSoutchCentral instead of the whole US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</si>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</sst>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
      <sz val="11"/>
      <color theme="0" tint="-0.34998626667073579"/>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bgColor indexed="64"/>
      </patternFill>
    </fill>
    <fill>
      <patternFill patternType="solid">
        <fgColor theme="3" tint="0.59999389629810485"/>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84">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9" fontId="5" fillId="5" borderId="0" xfId="0" applyNumberFormat="1" applyFont="1" applyFill="1" applyBorder="1"/>
    <xf numFmtId="9" fontId="6" fillId="5" borderId="0" xfId="0" applyNumberFormat="1" applyFont="1" applyFill="1" applyBorder="1"/>
    <xf numFmtId="0" fontId="0" fillId="5" borderId="0" xfId="0" applyFill="1"/>
    <xf numFmtId="0" fontId="3" fillId="5" borderId="0" xfId="3" applyFill="1"/>
    <xf numFmtId="164" fontId="5" fillId="6" borderId="0" xfId="1" applyNumberFormat="1" applyFont="1" applyFill="1" applyBorder="1" applyAlignment="1">
      <alignment horizontal="right"/>
    </xf>
    <xf numFmtId="0" fontId="0" fillId="6" borderId="0" xfId="0" applyFill="1"/>
    <xf numFmtId="0" fontId="0" fillId="0" borderId="0" xfId="0" applyAlignment="1">
      <alignment horizontal="right"/>
    </xf>
    <xf numFmtId="0" fontId="10" fillId="0" borderId="0" xfId="0" applyFont="1"/>
    <xf numFmtId="0" fontId="10" fillId="0" borderId="0" xfId="0" applyFont="1" applyAlignment="1">
      <alignment horizontal="right"/>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0" fontId="3" fillId="0" borderId="7" xfId="3" applyBorder="1" applyAlignment="1">
      <alignment horizontal="left" vertical="top" wrapText="1"/>
    </xf>
    <xf numFmtId="0" fontId="0" fillId="0" borderId="7" xfId="0"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erning.com/gov-data/census/city-renter-population-housing-statistics.html" TargetMode="External"/><Relationship Id="rId2" Type="http://schemas.openxmlformats.org/officeDocument/2006/relationships/hyperlink" Target="https://texaslawhelp.org/article/public-housing-general-information" TargetMode="External"/><Relationship Id="rId1" Type="http://schemas.openxmlformats.org/officeDocument/2006/relationships/hyperlink" Target="https://www.eia.gov/consumption/residential/data/2015/index.php?view=consump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eia.gov/consumption/commercial/data/2012/index.php?view=character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B13" sqref="B13"/>
    </sheetView>
  </sheetViews>
  <sheetFormatPr defaultRowHeight="15" x14ac:dyDescent="0.25"/>
  <cols>
    <col min="1" max="1" width="11.7109375" customWidth="1"/>
    <col min="2" max="2" width="67.140625" customWidth="1"/>
    <col min="3" max="3" width="68.5703125" customWidth="1"/>
  </cols>
  <sheetData>
    <row r="1" spans="1:2" x14ac:dyDescent="0.25">
      <c r="A1" s="1" t="s">
        <v>55</v>
      </c>
    </row>
    <row r="3" spans="1:2" x14ac:dyDescent="0.25">
      <c r="A3" s="1" t="s">
        <v>0</v>
      </c>
      <c r="B3" s="4" t="s">
        <v>1</v>
      </c>
    </row>
    <row r="4" spans="1:2" x14ac:dyDescent="0.25">
      <c r="B4" t="s">
        <v>3</v>
      </c>
    </row>
    <row r="5" spans="1:2" x14ac:dyDescent="0.25">
      <c r="B5" s="2">
        <v>2012</v>
      </c>
    </row>
    <row r="6" spans="1:2" x14ac:dyDescent="0.25">
      <c r="B6" t="s">
        <v>56</v>
      </c>
    </row>
    <row r="7" spans="1:2" x14ac:dyDescent="0.25">
      <c r="B7" s="3" t="s">
        <v>4</v>
      </c>
    </row>
    <row r="8" spans="1:2" x14ac:dyDescent="0.25">
      <c r="B8" t="s">
        <v>5</v>
      </c>
    </row>
    <row r="10" spans="1:2" x14ac:dyDescent="0.25">
      <c r="B10" s="4" t="s">
        <v>2</v>
      </c>
    </row>
    <row r="11" spans="1:2" x14ac:dyDescent="0.25">
      <c r="B11" t="s">
        <v>3</v>
      </c>
    </row>
    <row r="12" spans="1:2" x14ac:dyDescent="0.25">
      <c r="B12" s="2">
        <v>2012</v>
      </c>
    </row>
    <row r="13" spans="1:2" x14ac:dyDescent="0.25">
      <c r="B13" t="s">
        <v>56</v>
      </c>
    </row>
    <row r="14" spans="1:2" x14ac:dyDescent="0.25">
      <c r="B14" s="3" t="s">
        <v>6</v>
      </c>
    </row>
    <row r="15" spans="1:2" x14ac:dyDescent="0.25">
      <c r="B15" t="s">
        <v>7</v>
      </c>
    </row>
    <row r="18" spans="1:1" x14ac:dyDescent="0.25">
      <c r="A18" s="1" t="s">
        <v>72</v>
      </c>
    </row>
    <row r="19" spans="1:1" x14ac:dyDescent="0.25">
      <c r="A19" s="59" t="s">
        <v>81</v>
      </c>
    </row>
    <row r="20" spans="1:1" x14ac:dyDescent="0.25">
      <c r="A20" t="s">
        <v>73</v>
      </c>
    </row>
    <row r="21" spans="1:1" x14ac:dyDescent="0.25">
      <c r="A21" t="s">
        <v>74</v>
      </c>
    </row>
    <row r="22" spans="1:1" x14ac:dyDescent="0.25">
      <c r="A22" t="s">
        <v>75</v>
      </c>
    </row>
    <row r="23" spans="1:1" x14ac:dyDescent="0.25">
      <c r="A23" t="s">
        <v>76</v>
      </c>
    </row>
    <row r="24" spans="1:1" x14ac:dyDescent="0.25">
      <c r="A24" t="s">
        <v>77</v>
      </c>
    </row>
    <row r="26" spans="1:1" x14ac:dyDescent="0.25">
      <c r="A26" t="s">
        <v>78</v>
      </c>
    </row>
    <row r="27" spans="1:1" x14ac:dyDescent="0.25">
      <c r="A27" t="s">
        <v>80</v>
      </c>
    </row>
    <row r="28" spans="1:1" x14ac:dyDescent="0.25">
      <c r="A28" t="s">
        <v>79</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election activeCell="C34" sqref="C34:C36"/>
    </sheetView>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74" t="s">
        <v>9</v>
      </c>
      <c r="C3" s="74"/>
      <c r="D3" s="74"/>
      <c r="E3" s="74"/>
      <c r="F3" s="74"/>
      <c r="G3" s="74"/>
      <c r="H3" s="74"/>
      <c r="I3" s="74"/>
      <c r="J3" s="74"/>
      <c r="K3" s="74"/>
      <c r="L3" s="74"/>
      <c r="M3" s="74"/>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75" t="s">
        <v>10</v>
      </c>
      <c r="D5" s="75"/>
      <c r="E5" s="75"/>
      <c r="F5" s="9"/>
      <c r="G5" s="75" t="s">
        <v>11</v>
      </c>
      <c r="H5" s="75"/>
      <c r="I5" s="75"/>
      <c r="J5" s="9"/>
      <c r="K5" s="75" t="s">
        <v>11</v>
      </c>
      <c r="L5" s="75"/>
      <c r="M5" s="75"/>
      <c r="N5" s="9"/>
      <c r="O5" s="76" t="s">
        <v>12</v>
      </c>
      <c r="P5" s="76"/>
      <c r="Q5" s="77"/>
    </row>
    <row r="6" spans="1:17" x14ac:dyDescent="0.25">
      <c r="A6" s="11" t="s">
        <v>13</v>
      </c>
      <c r="B6" s="9"/>
      <c r="C6" s="78" t="s">
        <v>14</v>
      </c>
      <c r="D6" s="78"/>
      <c r="E6" s="78"/>
      <c r="F6" s="12" t="s">
        <v>15</v>
      </c>
      <c r="G6" s="78" t="s">
        <v>16</v>
      </c>
      <c r="H6" s="78"/>
      <c r="I6" s="78"/>
      <c r="J6" s="13"/>
      <c r="K6" s="78" t="s">
        <v>17</v>
      </c>
      <c r="L6" s="78"/>
      <c r="M6" s="78"/>
      <c r="N6" s="14"/>
      <c r="O6" s="78" t="s">
        <v>18</v>
      </c>
      <c r="P6" s="78"/>
      <c r="Q6" s="79"/>
    </row>
    <row r="7" spans="1:17" x14ac:dyDescent="0.25">
      <c r="A7" s="15" t="s">
        <v>19</v>
      </c>
      <c r="B7" s="9"/>
      <c r="C7" s="9"/>
      <c r="D7" s="16">
        <v>54.92</v>
      </c>
      <c r="E7" s="17"/>
      <c r="F7" s="16"/>
      <c r="G7" s="13"/>
      <c r="H7" s="16">
        <v>104.45</v>
      </c>
      <c r="I7" s="16"/>
      <c r="J7" s="16"/>
      <c r="K7" s="17"/>
      <c r="L7" s="16">
        <v>40.328185328185334</v>
      </c>
      <c r="M7" s="9"/>
      <c r="N7" s="9"/>
      <c r="O7" s="9"/>
      <c r="P7" s="18">
        <v>0.7816091954022989</v>
      </c>
      <c r="Q7" s="10"/>
    </row>
    <row r="8" spans="1:17" x14ac:dyDescent="0.25">
      <c r="A8" s="15" t="s">
        <v>20</v>
      </c>
      <c r="B8" s="9"/>
      <c r="C8" s="9"/>
      <c r="D8" s="16">
        <v>77.42</v>
      </c>
      <c r="E8" s="17"/>
      <c r="F8" s="16"/>
      <c r="G8" s="16"/>
      <c r="H8" s="16">
        <v>71.67</v>
      </c>
      <c r="I8" s="16"/>
      <c r="J8" s="16"/>
      <c r="K8" s="17"/>
      <c r="L8" s="16">
        <v>28.44047619047619</v>
      </c>
      <c r="M8" s="9"/>
      <c r="N8" s="9"/>
      <c r="O8" s="9"/>
      <c r="P8" s="18">
        <v>0.21839080459770113</v>
      </c>
      <c r="Q8" s="10"/>
    </row>
    <row r="9" spans="1:17" x14ac:dyDescent="0.25">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5">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70" t="s">
        <v>24</v>
      </c>
      <c r="C13" s="70"/>
      <c r="D13" s="70"/>
      <c r="E13" s="70"/>
      <c r="F13" s="70"/>
      <c r="G13" s="70"/>
      <c r="H13" s="70"/>
      <c r="I13" s="70"/>
      <c r="J13" s="70"/>
      <c r="K13" s="70"/>
      <c r="L13" s="70"/>
      <c r="M13" s="70"/>
      <c r="N13" s="70"/>
      <c r="O13" s="70"/>
      <c r="P13" s="70"/>
      <c r="Q13" s="71"/>
    </row>
    <row r="14" spans="1:17" x14ac:dyDescent="0.25">
      <c r="A14" s="23"/>
      <c r="B14" s="70"/>
      <c r="C14" s="70"/>
      <c r="D14" s="70"/>
      <c r="E14" s="70"/>
      <c r="F14" s="70"/>
      <c r="G14" s="70"/>
      <c r="H14" s="70"/>
      <c r="I14" s="70"/>
      <c r="J14" s="70"/>
      <c r="K14" s="70"/>
      <c r="L14" s="70"/>
      <c r="M14" s="70"/>
      <c r="N14" s="70"/>
      <c r="O14" s="70"/>
      <c r="P14" s="70"/>
      <c r="Q14" s="71"/>
    </row>
    <row r="15" spans="1:17" x14ac:dyDescent="0.25">
      <c r="A15" s="23"/>
      <c r="B15" s="70"/>
      <c r="C15" s="70"/>
      <c r="D15" s="70"/>
      <c r="E15" s="70"/>
      <c r="F15" s="70"/>
      <c r="G15" s="70"/>
      <c r="H15" s="70"/>
      <c r="I15" s="70"/>
      <c r="J15" s="70"/>
      <c r="K15" s="70"/>
      <c r="L15" s="70"/>
      <c r="M15" s="70"/>
      <c r="N15" s="70"/>
      <c r="O15" s="70"/>
      <c r="P15" s="70"/>
      <c r="Q15" s="71"/>
    </row>
    <row r="16" spans="1:17" x14ac:dyDescent="0.25">
      <c r="A16" s="24" t="s">
        <v>25</v>
      </c>
      <c r="B16" s="72" t="s">
        <v>26</v>
      </c>
      <c r="C16" s="72"/>
      <c r="D16" s="72"/>
      <c r="E16" s="72"/>
      <c r="F16" s="72"/>
      <c r="G16" s="72"/>
      <c r="H16" s="72"/>
      <c r="I16" s="72"/>
      <c r="J16" s="72"/>
      <c r="K16" s="72"/>
      <c r="L16" s="72"/>
      <c r="M16" s="72"/>
      <c r="N16" s="72"/>
      <c r="O16" s="72"/>
      <c r="P16" s="72"/>
      <c r="Q16" s="73"/>
    </row>
    <row r="18" spans="1:7" x14ac:dyDescent="0.25">
      <c r="A18" t="s">
        <v>33</v>
      </c>
    </row>
    <row r="20" spans="1:7" x14ac:dyDescent="0.25">
      <c r="B20" s="1" t="str">
        <f>A6</f>
        <v>Ownership</v>
      </c>
      <c r="C20" s="1" t="s">
        <v>27</v>
      </c>
    </row>
    <row r="21" spans="1:7" x14ac:dyDescent="0.25">
      <c r="B21" t="str">
        <f t="shared" ref="B21:B23" si="0">A7</f>
        <v>Owned</v>
      </c>
      <c r="C21" s="26">
        <f>(P7/D7)/SUM(P$7/D$7,P$9/D$9,P$10/D$10)</f>
        <v>0.83458607438155852</v>
      </c>
    </row>
    <row r="22" spans="1:7" x14ac:dyDescent="0.25">
      <c r="B22" t="str">
        <f t="shared" si="0"/>
        <v>Rented</v>
      </c>
      <c r="C22" s="26"/>
    </row>
    <row r="23" spans="1:7" x14ac:dyDescent="0.25">
      <c r="B23" s="25" t="str">
        <f t="shared" si="0"/>
        <v>Public Housing</v>
      </c>
      <c r="C23" s="26">
        <f>(P9/D9)/SUM(P$7/D$7,P$9/D$9,P$10/D$10)</f>
        <v>1.9289972368294446E-2</v>
      </c>
    </row>
    <row r="24" spans="1:7" x14ac:dyDescent="0.25">
      <c r="B24" s="25" t="str">
        <f>A10</f>
        <v>Not Public Housing</v>
      </c>
      <c r="C24" s="26">
        <f>(P10/D10)/SUM(P$7/D$7,P$9/D$9,P$10/D$10)</f>
        <v>0.14612395325014693</v>
      </c>
    </row>
    <row r="25" spans="1:7" x14ac:dyDescent="0.25">
      <c r="C25" s="26">
        <f>SUM(C21:C24)</f>
        <v>0.99999999999999989</v>
      </c>
    </row>
    <row r="27" spans="1:7" x14ac:dyDescent="0.25">
      <c r="A27" s="1" t="s">
        <v>28</v>
      </c>
    </row>
    <row r="28" spans="1:7" x14ac:dyDescent="0.25">
      <c r="B28" t="s">
        <v>52</v>
      </c>
    </row>
    <row r="29" spans="1:7" x14ac:dyDescent="0.25">
      <c r="B29" t="s">
        <v>53</v>
      </c>
    </row>
    <row r="30" spans="1:7" x14ac:dyDescent="0.25">
      <c r="B30" t="s">
        <v>54</v>
      </c>
      <c r="G30" s="27">
        <v>0.75</v>
      </c>
    </row>
    <row r="31" spans="1:7" x14ac:dyDescent="0.25">
      <c r="B31" t="s">
        <v>29</v>
      </c>
      <c r="G31" s="27">
        <f>1-G30</f>
        <v>0.25</v>
      </c>
    </row>
    <row r="32" spans="1:7" ht="15.75" thickBot="1" x14ac:dyDescent="0.3"/>
    <row r="33" spans="2:3" x14ac:dyDescent="0.25">
      <c r="B33" s="28" t="s">
        <v>13</v>
      </c>
      <c r="C33" s="29" t="s">
        <v>27</v>
      </c>
    </row>
    <row r="34" spans="2:3" x14ac:dyDescent="0.25">
      <c r="B34" s="30" t="s">
        <v>30</v>
      </c>
      <c r="C34" s="32">
        <f>C23</f>
        <v>1.9289972368294446E-2</v>
      </c>
    </row>
    <row r="35" spans="2:3" x14ac:dyDescent="0.25">
      <c r="B35" s="30" t="s">
        <v>31</v>
      </c>
      <c r="C35" s="33">
        <f>C24*G31</f>
        <v>3.6530988312536733E-2</v>
      </c>
    </row>
    <row r="36" spans="2:3" ht="15.75" thickBot="1" x14ac:dyDescent="0.3">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election activeCell="C20" sqref="C20"/>
    </sheetView>
  </sheetViews>
  <sheetFormatPr defaultRowHeight="15" x14ac:dyDescent="0.25"/>
  <cols>
    <col min="2" max="2" width="13.5703125" customWidth="1"/>
    <col min="3" max="3" width="13.28515625" customWidth="1"/>
  </cols>
  <sheetData>
    <row r="1" spans="1:17" x14ac:dyDescent="0.25">
      <c r="A1" s="1" t="s">
        <v>2</v>
      </c>
    </row>
    <row r="3" spans="1:17" x14ac:dyDescent="0.25">
      <c r="A3" s="35" t="s">
        <v>34</v>
      </c>
      <c r="B3" s="36" t="s">
        <v>35</v>
      </c>
      <c r="C3" s="37"/>
      <c r="D3" s="37"/>
      <c r="E3" s="37"/>
      <c r="F3" s="37"/>
      <c r="G3" s="37"/>
      <c r="H3" s="37"/>
      <c r="I3" s="37"/>
      <c r="J3" s="37"/>
      <c r="K3" s="37"/>
      <c r="L3" s="37"/>
      <c r="M3" s="37"/>
      <c r="N3" s="37"/>
      <c r="O3" s="37"/>
      <c r="P3" s="37"/>
      <c r="Q3" s="38"/>
    </row>
    <row r="4" spans="1:17" x14ac:dyDescent="0.25">
      <c r="A4" s="39"/>
      <c r="B4" s="40"/>
      <c r="C4" s="40"/>
      <c r="D4" s="40"/>
      <c r="E4" s="40"/>
      <c r="F4" s="40"/>
      <c r="G4" s="40"/>
      <c r="H4" s="40"/>
      <c r="I4" s="40"/>
      <c r="J4" s="40"/>
      <c r="K4" s="40"/>
      <c r="L4" s="40"/>
      <c r="M4" s="40"/>
      <c r="N4" s="40"/>
      <c r="O4" s="40"/>
      <c r="P4" s="40"/>
      <c r="Q4" s="41"/>
    </row>
    <row r="5" spans="1:17" x14ac:dyDescent="0.25">
      <c r="A5" s="11" t="s">
        <v>36</v>
      </c>
      <c r="B5" s="14"/>
      <c r="C5" s="14"/>
      <c r="D5" s="14"/>
      <c r="E5" s="14"/>
      <c r="F5" s="42"/>
      <c r="G5" s="43" t="s">
        <v>13</v>
      </c>
      <c r="H5" s="14"/>
      <c r="I5" s="14"/>
      <c r="J5" s="14"/>
      <c r="K5" s="14"/>
      <c r="L5" s="40"/>
      <c r="M5" s="40"/>
      <c r="N5" s="40"/>
      <c r="O5" s="40"/>
      <c r="P5" s="40"/>
      <c r="Q5" s="44"/>
    </row>
    <row r="6" spans="1:17" x14ac:dyDescent="0.25">
      <c r="A6" s="15" t="s">
        <v>37</v>
      </c>
      <c r="B6" s="40"/>
      <c r="C6" s="40"/>
      <c r="D6" s="45">
        <v>0.4010403803408249</v>
      </c>
      <c r="E6" s="40"/>
      <c r="F6" s="13"/>
      <c r="G6" s="46" t="s">
        <v>38</v>
      </c>
      <c r="H6" s="40"/>
      <c r="I6" s="40"/>
      <c r="J6" s="40"/>
      <c r="K6" s="47">
        <v>0.76285811311434926</v>
      </c>
      <c r="L6" s="40"/>
      <c r="M6" s="40"/>
      <c r="N6" s="40"/>
      <c r="O6" s="40"/>
      <c r="P6" s="40"/>
      <c r="Q6" s="41"/>
    </row>
    <row r="7" spans="1:17" x14ac:dyDescent="0.25">
      <c r="A7" s="15" t="s">
        <v>39</v>
      </c>
      <c r="B7" s="40"/>
      <c r="C7" s="40"/>
      <c r="D7" s="45">
        <v>0.25114225734749318</v>
      </c>
      <c r="E7" s="40"/>
      <c r="F7" s="13"/>
      <c r="G7" s="48" t="s">
        <v>40</v>
      </c>
      <c r="H7" s="40"/>
      <c r="I7" s="40"/>
      <c r="J7" s="40"/>
      <c r="K7" s="49">
        <v>0.36414855519881451</v>
      </c>
      <c r="L7" s="40"/>
      <c r="M7" s="40"/>
      <c r="N7" s="40"/>
      <c r="O7" s="40"/>
      <c r="P7" s="40"/>
      <c r="Q7" s="41"/>
    </row>
    <row r="8" spans="1:17" x14ac:dyDescent="0.25">
      <c r="A8" s="15" t="s">
        <v>41</v>
      </c>
      <c r="B8" s="40"/>
      <c r="C8" s="40"/>
      <c r="D8" s="45">
        <v>0.11578476166954804</v>
      </c>
      <c r="E8" s="40"/>
      <c r="F8" s="13"/>
      <c r="G8" s="48" t="s">
        <v>42</v>
      </c>
      <c r="H8" s="40"/>
      <c r="I8" s="40"/>
      <c r="J8" s="40"/>
      <c r="K8" s="49">
        <v>0.36913435416152135</v>
      </c>
      <c r="L8" s="40"/>
      <c r="M8" s="40"/>
      <c r="N8" s="40"/>
      <c r="O8" s="40"/>
      <c r="P8" s="40"/>
      <c r="Q8" s="41"/>
    </row>
    <row r="9" spans="1:17" x14ac:dyDescent="0.25">
      <c r="A9" s="15" t="s">
        <v>43</v>
      </c>
      <c r="B9" s="40"/>
      <c r="C9" s="40"/>
      <c r="D9" s="45">
        <v>0.15567115337120277</v>
      </c>
      <c r="E9" s="40"/>
      <c r="F9" s="13"/>
      <c r="G9" s="48" t="s">
        <v>44</v>
      </c>
      <c r="H9" s="40"/>
      <c r="I9" s="40"/>
      <c r="J9" s="40"/>
      <c r="K9" s="49">
        <v>2.9575203754013336E-2</v>
      </c>
      <c r="L9" s="40"/>
      <c r="M9" s="40"/>
      <c r="N9" s="40"/>
      <c r="O9" s="40"/>
      <c r="P9" s="40"/>
      <c r="Q9" s="41"/>
    </row>
    <row r="10" spans="1:17" x14ac:dyDescent="0.25">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5">
      <c r="A11" s="15" t="s">
        <v>47</v>
      </c>
      <c r="B11" s="40"/>
      <c r="C11" s="40"/>
      <c r="D11" s="45">
        <v>1</v>
      </c>
      <c r="E11" s="40"/>
      <c r="F11" s="13"/>
      <c r="G11" s="48" t="s">
        <v>48</v>
      </c>
      <c r="H11" s="40"/>
      <c r="I11" s="40"/>
      <c r="J11" s="40"/>
      <c r="K11" s="45">
        <v>3.0192640158063718E-2</v>
      </c>
      <c r="L11" s="40"/>
      <c r="M11" s="40"/>
      <c r="N11" s="40"/>
      <c r="O11" s="40"/>
      <c r="P11" s="40"/>
      <c r="Q11" s="41"/>
    </row>
    <row r="12" spans="1:17" x14ac:dyDescent="0.25">
      <c r="A12" s="39"/>
      <c r="B12" s="40"/>
      <c r="C12" s="40"/>
      <c r="D12" s="45"/>
      <c r="E12" s="40"/>
      <c r="F12" s="13"/>
      <c r="G12" s="48" t="s">
        <v>49</v>
      </c>
      <c r="H12" s="52"/>
      <c r="I12" s="40"/>
      <c r="J12" s="40"/>
      <c r="K12" s="45">
        <v>4.8779945665596444E-2</v>
      </c>
      <c r="L12" s="40"/>
      <c r="M12" s="40"/>
      <c r="N12" s="40"/>
      <c r="O12" s="40"/>
      <c r="P12" s="40"/>
      <c r="Q12" s="41"/>
    </row>
    <row r="13" spans="1:17" x14ac:dyDescent="0.25">
      <c r="A13" s="39"/>
      <c r="B13" s="40"/>
      <c r="C13" s="40"/>
      <c r="D13" s="45"/>
      <c r="E13" s="40"/>
      <c r="F13" s="13"/>
      <c r="G13" s="53" t="s">
        <v>50</v>
      </c>
      <c r="H13" s="40"/>
      <c r="I13" s="40"/>
      <c r="J13" s="40"/>
      <c r="K13" s="51">
        <v>0.14816930106199061</v>
      </c>
      <c r="L13" s="40"/>
      <c r="M13" s="40"/>
      <c r="N13" s="40"/>
      <c r="O13" s="40"/>
      <c r="P13" s="49"/>
      <c r="Q13" s="41"/>
    </row>
    <row r="14" spans="1:17" x14ac:dyDescent="0.25">
      <c r="A14" s="39"/>
      <c r="B14" s="40"/>
      <c r="C14" s="40"/>
      <c r="D14" s="45"/>
      <c r="E14" s="40"/>
      <c r="F14" s="13"/>
      <c r="G14" s="52" t="s">
        <v>47</v>
      </c>
      <c r="H14" s="40"/>
      <c r="I14" s="40"/>
      <c r="J14" s="40"/>
      <c r="K14" s="49">
        <v>1</v>
      </c>
      <c r="L14" s="40"/>
      <c r="M14" s="40"/>
      <c r="N14" s="40"/>
      <c r="O14" s="40"/>
      <c r="P14" s="49"/>
      <c r="Q14" s="41"/>
    </row>
    <row r="15" spans="1:17" x14ac:dyDescent="0.25">
      <c r="A15" s="39"/>
      <c r="B15" s="40"/>
      <c r="C15" s="40"/>
      <c r="D15" s="45"/>
      <c r="E15" s="40"/>
      <c r="F15" s="40"/>
      <c r="G15" s="40"/>
      <c r="H15" s="40"/>
      <c r="I15" s="40"/>
      <c r="J15" s="49"/>
      <c r="K15" s="40"/>
      <c r="L15" s="40"/>
      <c r="M15" s="40"/>
      <c r="N15" s="40"/>
      <c r="O15" s="40"/>
      <c r="P15" s="49"/>
      <c r="Q15" s="41"/>
    </row>
    <row r="16" spans="1:17" x14ac:dyDescent="0.25">
      <c r="A16" s="54" t="s">
        <v>25</v>
      </c>
      <c r="B16" s="80" t="s">
        <v>51</v>
      </c>
      <c r="C16" s="80"/>
      <c r="D16" s="80"/>
      <c r="E16" s="80"/>
      <c r="F16" s="80"/>
      <c r="G16" s="80"/>
      <c r="H16" s="80"/>
      <c r="I16" s="80"/>
      <c r="J16" s="80"/>
      <c r="K16" s="80"/>
      <c r="L16" s="80"/>
      <c r="M16" s="80"/>
      <c r="N16" s="80"/>
      <c r="O16" s="80"/>
      <c r="P16" s="80"/>
      <c r="Q16" s="81"/>
    </row>
    <row r="18" spans="2:3" ht="15.75" thickBot="1" x14ac:dyDescent="0.3"/>
    <row r="19" spans="2:3" x14ac:dyDescent="0.25">
      <c r="B19" s="28" t="s">
        <v>13</v>
      </c>
      <c r="C19" s="29" t="s">
        <v>27</v>
      </c>
    </row>
    <row r="20" spans="2:3" x14ac:dyDescent="0.25">
      <c r="B20" s="30" t="s">
        <v>30</v>
      </c>
      <c r="C20" s="32">
        <f>K10</f>
        <v>0.23714188688565077</v>
      </c>
    </row>
    <row r="21" spans="2:3" x14ac:dyDescent="0.25">
      <c r="B21" s="30" t="s">
        <v>31</v>
      </c>
      <c r="C21" s="33">
        <f>K6</f>
        <v>0.76285811311434926</v>
      </c>
    </row>
    <row r="22" spans="2:3" ht="15.75" thickBot="1" x14ac:dyDescent="0.3">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5" sqref="C5"/>
    </sheetView>
  </sheetViews>
  <sheetFormatPr defaultRowHeight="15" x14ac:dyDescent="0.25"/>
  <cols>
    <col min="1" max="1" width="12" customWidth="1"/>
    <col min="2" max="2" width="36" customWidth="1"/>
  </cols>
  <sheetData>
    <row r="1" spans="1:2" x14ac:dyDescent="0.25">
      <c r="A1" t="s">
        <v>67</v>
      </c>
    </row>
    <row r="2" spans="1:2" x14ac:dyDescent="0.25">
      <c r="A2" t="s">
        <v>68</v>
      </c>
    </row>
    <row r="4" spans="1:2" x14ac:dyDescent="0.25">
      <c r="A4" s="4" t="s">
        <v>69</v>
      </c>
      <c r="B4" s="4" t="s">
        <v>70</v>
      </c>
    </row>
    <row r="5" spans="1:2" x14ac:dyDescent="0.25">
      <c r="A5" s="56">
        <v>0.93219819361870848</v>
      </c>
      <c r="B5" t="s">
        <v>71</v>
      </c>
    </row>
    <row r="6" spans="1:2" x14ac:dyDescent="0.25">
      <c r="A6" s="56">
        <v>1.5490855293616566E-2</v>
      </c>
      <c r="B6" t="s">
        <v>62</v>
      </c>
    </row>
    <row r="7" spans="1:2" x14ac:dyDescent="0.25">
      <c r="A7" s="56">
        <v>2.1866536828369144E-3</v>
      </c>
      <c r="B7" t="s">
        <v>63</v>
      </c>
    </row>
    <row r="8" spans="1:2" x14ac:dyDescent="0.25">
      <c r="A8" s="56">
        <v>4.9443136381930888E-2</v>
      </c>
      <c r="B8" t="s">
        <v>64</v>
      </c>
    </row>
    <row r="9" spans="1:2" x14ac:dyDescent="0.25">
      <c r="A9" s="56">
        <v>6.8116102290716575E-4</v>
      </c>
      <c r="B9" t="s">
        <v>65</v>
      </c>
    </row>
    <row r="10" spans="1:2" x14ac:dyDescent="0.25">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04C6-D7BB-4DC8-99AF-FBCFB8DAB20B}">
  <dimension ref="A1:B10"/>
  <sheetViews>
    <sheetView workbookViewId="0">
      <selection activeCell="K42" sqref="K42"/>
    </sheetView>
  </sheetViews>
  <sheetFormatPr defaultRowHeight="15" x14ac:dyDescent="0.25"/>
  <sheetData>
    <row r="1" spans="1:2" x14ac:dyDescent="0.25">
      <c r="A1" t="s">
        <v>102</v>
      </c>
    </row>
    <row r="2" spans="1:2" x14ac:dyDescent="0.25">
      <c r="A2" t="s">
        <v>103</v>
      </c>
    </row>
    <row r="4" spans="1:2" x14ac:dyDescent="0.25">
      <c r="A4" t="s">
        <v>92</v>
      </c>
    </row>
    <row r="5" spans="1:2" x14ac:dyDescent="0.25">
      <c r="B5" t="s">
        <v>93</v>
      </c>
    </row>
    <row r="6" spans="1:2" x14ac:dyDescent="0.25">
      <c r="B6" t="s">
        <v>94</v>
      </c>
    </row>
    <row r="8" spans="1:2" x14ac:dyDescent="0.25">
      <c r="A8" t="s">
        <v>104</v>
      </c>
    </row>
    <row r="9" spans="1:2" x14ac:dyDescent="0.25">
      <c r="B9" t="s">
        <v>105</v>
      </c>
    </row>
    <row r="10" spans="1:2" x14ac:dyDescent="0.25">
      <c r="B10" t="s">
        <v>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17E42-AFD0-45A1-BD41-1B5DF9CDD014}">
  <dimension ref="A1:V36"/>
  <sheetViews>
    <sheetView zoomScaleNormal="100" workbookViewId="0">
      <selection activeCell="E36" sqref="D34:E36"/>
    </sheetView>
  </sheetViews>
  <sheetFormatPr defaultRowHeight="15" x14ac:dyDescent="0.25"/>
  <cols>
    <col min="2" max="2" width="22.7109375" customWidth="1"/>
    <col min="3" max="3" width="12.7109375" customWidth="1"/>
  </cols>
  <sheetData>
    <row r="1" spans="1:17" x14ac:dyDescent="0.25">
      <c r="A1" s="1" t="s">
        <v>1</v>
      </c>
    </row>
    <row r="3" spans="1:17" x14ac:dyDescent="0.25">
      <c r="A3" s="5" t="s">
        <v>8</v>
      </c>
      <c r="B3" s="74" t="s">
        <v>9</v>
      </c>
      <c r="C3" s="74"/>
      <c r="D3" s="74"/>
      <c r="E3" s="74"/>
      <c r="F3" s="74"/>
      <c r="G3" s="74"/>
      <c r="H3" s="74"/>
      <c r="I3" s="74"/>
      <c r="J3" s="74"/>
      <c r="K3" s="74"/>
      <c r="L3" s="74"/>
      <c r="M3" s="74"/>
      <c r="N3" s="6"/>
      <c r="O3" s="6"/>
      <c r="P3" s="6"/>
      <c r="Q3" s="7"/>
    </row>
    <row r="4" spans="1:17" x14ac:dyDescent="0.25">
      <c r="A4" s="8"/>
      <c r="B4" s="9"/>
      <c r="C4" s="9"/>
      <c r="D4" s="9"/>
      <c r="E4" s="9"/>
      <c r="F4" s="9"/>
      <c r="G4" s="9"/>
      <c r="H4" s="9"/>
      <c r="I4" s="9"/>
      <c r="J4" s="9"/>
      <c r="K4" s="9"/>
      <c r="L4" s="9"/>
      <c r="M4" s="9"/>
      <c r="N4" s="9"/>
      <c r="O4" s="9"/>
      <c r="P4" s="9"/>
      <c r="Q4" s="10"/>
    </row>
    <row r="5" spans="1:17" x14ac:dyDescent="0.25">
      <c r="A5" s="8"/>
      <c r="B5" s="9"/>
      <c r="C5" s="75" t="s">
        <v>10</v>
      </c>
      <c r="D5" s="75"/>
      <c r="E5" s="75"/>
      <c r="F5" s="9"/>
      <c r="G5" s="75" t="s">
        <v>11</v>
      </c>
      <c r="H5" s="75"/>
      <c r="I5" s="75"/>
      <c r="J5" s="9"/>
      <c r="K5" s="75" t="s">
        <v>11</v>
      </c>
      <c r="L5" s="75"/>
      <c r="M5" s="75"/>
      <c r="N5" s="9"/>
      <c r="O5" s="76" t="s">
        <v>12</v>
      </c>
      <c r="P5" s="76"/>
      <c r="Q5" s="77"/>
    </row>
    <row r="6" spans="1:17" x14ac:dyDescent="0.25">
      <c r="A6" s="11" t="s">
        <v>13</v>
      </c>
      <c r="B6" s="9"/>
      <c r="C6" s="78" t="s">
        <v>14</v>
      </c>
      <c r="D6" s="78"/>
      <c r="E6" s="78"/>
      <c r="F6" s="12"/>
      <c r="G6" s="78" t="s">
        <v>16</v>
      </c>
      <c r="H6" s="78"/>
      <c r="I6" s="78"/>
      <c r="J6" s="13"/>
      <c r="K6" s="78" t="s">
        <v>17</v>
      </c>
      <c r="L6" s="78"/>
      <c r="M6" s="78"/>
      <c r="N6" s="14"/>
      <c r="O6" s="78" t="s">
        <v>18</v>
      </c>
      <c r="P6" s="78"/>
      <c r="Q6" s="79"/>
    </row>
    <row r="7" spans="1:17" x14ac:dyDescent="0.25">
      <c r="A7" s="15" t="s">
        <v>19</v>
      </c>
      <c r="B7" s="9"/>
      <c r="C7" s="9"/>
      <c r="D7" s="16">
        <v>34.799999999999997</v>
      </c>
      <c r="E7" s="17"/>
      <c r="F7" s="16"/>
      <c r="G7" s="13"/>
      <c r="H7" s="16" t="s">
        <v>83</v>
      </c>
      <c r="I7" s="16"/>
      <c r="J7" s="16"/>
      <c r="K7" s="17"/>
      <c r="L7" s="16" t="s">
        <v>83</v>
      </c>
      <c r="M7" s="9"/>
      <c r="N7" s="9"/>
      <c r="O7" s="9"/>
      <c r="P7" s="18">
        <v>0.74902100000000005</v>
      </c>
      <c r="Q7" s="10"/>
    </row>
    <row r="8" spans="1:17" x14ac:dyDescent="0.25">
      <c r="A8" s="15" t="s">
        <v>20</v>
      </c>
      <c r="B8" s="9"/>
      <c r="C8" s="9"/>
      <c r="D8" s="16">
        <v>38.1</v>
      </c>
      <c r="E8" s="17"/>
      <c r="F8" s="16"/>
      <c r="G8" s="16"/>
      <c r="H8" s="16" t="s">
        <v>83</v>
      </c>
      <c r="I8" s="16"/>
      <c r="J8" s="16"/>
      <c r="K8" s="17"/>
      <c r="L8" s="16" t="s">
        <v>83</v>
      </c>
      <c r="M8" s="9"/>
      <c r="N8" s="9"/>
      <c r="O8" s="9"/>
      <c r="P8" s="18">
        <f>1-P7</f>
        <v>0.25097899999999995</v>
      </c>
      <c r="Q8" s="10"/>
    </row>
    <row r="9" spans="1:17" x14ac:dyDescent="0.25">
      <c r="A9" s="19" t="s">
        <v>21</v>
      </c>
      <c r="B9" s="9"/>
      <c r="C9" s="9"/>
      <c r="D9" s="65">
        <f>D8</f>
        <v>38.1</v>
      </c>
      <c r="E9" s="17"/>
      <c r="F9" s="16"/>
      <c r="G9" s="16"/>
      <c r="H9" s="16" t="s">
        <v>83</v>
      </c>
      <c r="I9" s="16"/>
      <c r="J9" s="16"/>
      <c r="K9" s="17"/>
      <c r="L9" s="16" t="s">
        <v>83</v>
      </c>
      <c r="M9" s="9"/>
      <c r="N9" s="9"/>
      <c r="O9" s="9"/>
      <c r="P9" s="61">
        <f>P8*M22</f>
        <v>4.392132499999999E-2</v>
      </c>
      <c r="Q9" s="10" t="s">
        <v>107</v>
      </c>
    </row>
    <row r="10" spans="1:17" x14ac:dyDescent="0.25">
      <c r="A10" s="19" t="s">
        <v>22</v>
      </c>
      <c r="B10" s="9"/>
      <c r="C10" s="9"/>
      <c r="D10" s="65">
        <f>D8</f>
        <v>38.1</v>
      </c>
      <c r="E10" s="17"/>
      <c r="F10" s="16"/>
      <c r="G10" s="16"/>
      <c r="H10" s="16" t="s">
        <v>83</v>
      </c>
      <c r="I10" s="16"/>
      <c r="J10" s="16"/>
      <c r="K10" s="17"/>
      <c r="L10" s="16" t="s">
        <v>83</v>
      </c>
      <c r="M10" s="9"/>
      <c r="N10" s="9"/>
      <c r="O10" s="9"/>
      <c r="P10" s="62">
        <f>P8*(1-M22)</f>
        <v>0.20705767499999994</v>
      </c>
      <c r="Q10" s="10"/>
    </row>
    <row r="11" spans="1:17" x14ac:dyDescent="0.25">
      <c r="A11" s="8"/>
      <c r="B11" s="9"/>
      <c r="C11" s="9"/>
      <c r="D11" s="9"/>
      <c r="E11" s="9"/>
      <c r="F11" s="9"/>
      <c r="G11" s="9"/>
      <c r="H11" s="9"/>
      <c r="I11" s="9"/>
      <c r="J11" s="9"/>
      <c r="K11" s="9"/>
      <c r="L11" s="9"/>
      <c r="M11" s="9"/>
      <c r="N11" s="9"/>
      <c r="O11" s="9"/>
      <c r="P11" s="18">
        <v>1</v>
      </c>
      <c r="Q11" s="10"/>
    </row>
    <row r="12" spans="1:17" x14ac:dyDescent="0.25">
      <c r="A12" s="8"/>
      <c r="B12" s="9"/>
      <c r="C12" s="9"/>
      <c r="D12" s="9"/>
      <c r="E12" s="9"/>
      <c r="F12" s="9"/>
      <c r="G12" s="9"/>
      <c r="H12" s="9"/>
      <c r="I12" s="9"/>
      <c r="J12" s="9"/>
      <c r="K12" s="9"/>
      <c r="L12" s="9"/>
      <c r="M12" s="9"/>
      <c r="N12" s="9"/>
      <c r="O12" s="9"/>
      <c r="P12" s="22"/>
      <c r="Q12" s="10"/>
    </row>
    <row r="13" spans="1:17" x14ac:dyDescent="0.25">
      <c r="A13" s="23" t="s">
        <v>23</v>
      </c>
      <c r="B13" s="70"/>
      <c r="C13" s="70"/>
      <c r="D13" s="70"/>
      <c r="E13" s="70"/>
      <c r="F13" s="70"/>
      <c r="G13" s="70"/>
      <c r="H13" s="70"/>
      <c r="I13" s="70"/>
      <c r="J13" s="70"/>
      <c r="K13" s="70"/>
      <c r="L13" s="70"/>
      <c r="M13" s="70"/>
      <c r="N13" s="70"/>
      <c r="O13" s="70"/>
      <c r="P13" s="70"/>
      <c r="Q13" s="71"/>
    </row>
    <row r="14" spans="1:17" x14ac:dyDescent="0.25">
      <c r="A14" s="23"/>
      <c r="B14" s="70"/>
      <c r="C14" s="70"/>
      <c r="D14" s="70"/>
      <c r="E14" s="70"/>
      <c r="F14" s="70"/>
      <c r="G14" s="70"/>
      <c r="H14" s="70"/>
      <c r="I14" s="70"/>
      <c r="J14" s="70"/>
      <c r="K14" s="70"/>
      <c r="L14" s="70"/>
      <c r="M14" s="70"/>
      <c r="N14" s="70"/>
      <c r="O14" s="70"/>
      <c r="P14" s="70"/>
      <c r="Q14" s="71"/>
    </row>
    <row r="15" spans="1:17" x14ac:dyDescent="0.25">
      <c r="A15" s="23"/>
      <c r="B15" s="70"/>
      <c r="C15" s="70"/>
      <c r="D15" s="70"/>
      <c r="E15" s="70"/>
      <c r="F15" s="70"/>
      <c r="G15" s="70"/>
      <c r="H15" s="70"/>
      <c r="I15" s="70"/>
      <c r="J15" s="70"/>
      <c r="K15" s="70"/>
      <c r="L15" s="70"/>
      <c r="M15" s="70"/>
      <c r="N15" s="70"/>
      <c r="O15" s="70"/>
      <c r="P15" s="70"/>
      <c r="Q15" s="71"/>
    </row>
    <row r="16" spans="1:17" x14ac:dyDescent="0.25">
      <c r="A16" s="24" t="s">
        <v>25</v>
      </c>
      <c r="B16" s="82" t="s">
        <v>84</v>
      </c>
      <c r="C16" s="72"/>
      <c r="D16" s="72"/>
      <c r="E16" s="72"/>
      <c r="F16" s="72"/>
      <c r="G16" s="72"/>
      <c r="H16" s="72"/>
      <c r="I16" s="72"/>
      <c r="J16" s="72"/>
      <c r="K16" s="72"/>
      <c r="L16" s="72"/>
      <c r="M16" s="72"/>
      <c r="N16" s="72"/>
      <c r="O16" s="72"/>
      <c r="P16" s="72"/>
      <c r="Q16" s="73"/>
    </row>
    <row r="18" spans="1:22" x14ac:dyDescent="0.25">
      <c r="A18" t="s">
        <v>33</v>
      </c>
      <c r="L18" s="63" t="s">
        <v>85</v>
      </c>
      <c r="M18" s="63"/>
      <c r="N18" s="63"/>
      <c r="O18" s="63"/>
      <c r="P18" s="63"/>
    </row>
    <row r="19" spans="1:22" x14ac:dyDescent="0.25">
      <c r="L19" s="64" t="s">
        <v>87</v>
      </c>
      <c r="M19" s="63" t="s">
        <v>86</v>
      </c>
      <c r="N19" s="63"/>
      <c r="O19" s="63"/>
      <c r="P19" s="63"/>
    </row>
    <row r="20" spans="1:22" x14ac:dyDescent="0.25">
      <c r="B20" s="1" t="str">
        <f>A6</f>
        <v>Ownership</v>
      </c>
      <c r="C20" s="1" t="s">
        <v>27</v>
      </c>
      <c r="L20" s="64" t="s">
        <v>89</v>
      </c>
      <c r="M20" s="63" t="s">
        <v>88</v>
      </c>
      <c r="N20" s="63"/>
      <c r="O20" s="63"/>
      <c r="P20" s="63"/>
    </row>
    <row r="21" spans="1:22" x14ac:dyDescent="0.25">
      <c r="B21" t="str">
        <f t="shared" ref="B21:B23" si="0">A7</f>
        <v>Owned</v>
      </c>
      <c r="C21" s="26">
        <f>(P7/D7)/SUM(P$7/D$7,P$9/D$9,P$10/D$10)</f>
        <v>0.76566529134424544</v>
      </c>
      <c r="L21" s="63" t="s">
        <v>90</v>
      </c>
      <c r="M21" s="63"/>
      <c r="N21" s="63"/>
      <c r="O21" s="63"/>
      <c r="P21" s="63"/>
    </row>
    <row r="22" spans="1:22" x14ac:dyDescent="0.25">
      <c r="B22" t="str">
        <f t="shared" si="0"/>
        <v>Rented</v>
      </c>
      <c r="C22" s="26"/>
      <c r="L22" s="63"/>
      <c r="M22" s="63">
        <v>0.17499999999999999</v>
      </c>
      <c r="N22" s="63"/>
      <c r="O22" s="63"/>
      <c r="P22" s="63"/>
    </row>
    <row r="23" spans="1:22" x14ac:dyDescent="0.25">
      <c r="B23" s="25" t="str">
        <f t="shared" si="0"/>
        <v>Public Housing</v>
      </c>
      <c r="C23" s="26">
        <f>(P9/D9)/SUM(P$7/D$7,P$9/D$9,P$10/D$10)</f>
        <v>4.1008574014757049E-2</v>
      </c>
    </row>
    <row r="24" spans="1:22" x14ac:dyDescent="0.25">
      <c r="B24" s="25" t="str">
        <f>A10</f>
        <v>Not Public Housing</v>
      </c>
      <c r="C24" s="26">
        <f>(P10/D10)/SUM(P$7/D$7,P$9/D$9,P$10/D$10)</f>
        <v>0.19332613464099752</v>
      </c>
      <c r="L24" s="66" t="s">
        <v>91</v>
      </c>
      <c r="M24" s="66"/>
      <c r="N24" s="66"/>
      <c r="O24" s="66"/>
      <c r="P24" s="66"/>
      <c r="Q24" s="66"/>
      <c r="R24" s="66"/>
      <c r="S24" s="66"/>
      <c r="T24" s="66"/>
      <c r="U24" s="66"/>
      <c r="V24" s="66"/>
    </row>
    <row r="25" spans="1:22" x14ac:dyDescent="0.25">
      <c r="C25" s="26">
        <f>SUM(C21:C24)</f>
        <v>1</v>
      </c>
    </row>
    <row r="27" spans="1:22" x14ac:dyDescent="0.25">
      <c r="A27" s="1" t="s">
        <v>28</v>
      </c>
    </row>
    <row r="28" spans="1:22" x14ac:dyDescent="0.25">
      <c r="B28" t="s">
        <v>52</v>
      </c>
    </row>
    <row r="29" spans="1:22" x14ac:dyDescent="0.25">
      <c r="B29" t="s">
        <v>53</v>
      </c>
    </row>
    <row r="30" spans="1:22" x14ac:dyDescent="0.25">
      <c r="B30" t="s">
        <v>54</v>
      </c>
      <c r="G30" s="27">
        <v>0.75</v>
      </c>
    </row>
    <row r="31" spans="1:22" x14ac:dyDescent="0.25">
      <c r="B31" t="s">
        <v>29</v>
      </c>
      <c r="G31" s="27">
        <f>1-G30</f>
        <v>0.25</v>
      </c>
    </row>
    <row r="32" spans="1:22" ht="15.75" thickBot="1" x14ac:dyDescent="0.3"/>
    <row r="33" spans="2:3" x14ac:dyDescent="0.25">
      <c r="B33" s="28" t="s">
        <v>13</v>
      </c>
      <c r="C33" s="29" t="s">
        <v>27</v>
      </c>
    </row>
    <row r="34" spans="2:3" x14ac:dyDescent="0.25">
      <c r="B34" s="30" t="s">
        <v>30</v>
      </c>
      <c r="C34" s="32">
        <f>C23</f>
        <v>4.1008574014757049E-2</v>
      </c>
    </row>
    <row r="35" spans="2:3" x14ac:dyDescent="0.25">
      <c r="B35" s="30" t="s">
        <v>31</v>
      </c>
      <c r="C35" s="33">
        <f>C24*G31</f>
        <v>4.8331533660249379E-2</v>
      </c>
    </row>
    <row r="36" spans="2:3" ht="15.75" thickBot="1" x14ac:dyDescent="0.3">
      <c r="B36" s="31" t="s">
        <v>32</v>
      </c>
      <c r="C36" s="34">
        <f>C21+(C24*G30)</f>
        <v>0.91065989232499356</v>
      </c>
    </row>
  </sheetData>
  <mergeCells count="11">
    <mergeCell ref="B13:Q15"/>
    <mergeCell ref="B16:Q16"/>
    <mergeCell ref="B3:M3"/>
    <mergeCell ref="C5:E5"/>
    <mergeCell ref="G5:I5"/>
    <mergeCell ref="K5:M5"/>
    <mergeCell ref="O5:Q5"/>
    <mergeCell ref="C6:E6"/>
    <mergeCell ref="G6:I6"/>
    <mergeCell ref="K6:M6"/>
    <mergeCell ref="O6:Q6"/>
  </mergeCells>
  <hyperlinks>
    <hyperlink ref="B16" r:id="rId1" location="summary" display="https://www.eia.gov/consumption/residential/data/2015/index.php?view=consumption#summary" xr:uid="{94716F03-C1D8-49EC-8E93-A750813A6D60}"/>
    <hyperlink ref="L19" r:id="rId2" xr:uid="{9CDCA3C2-EBD2-4918-9C4C-2253F9CDEC0D}"/>
    <hyperlink ref="L20" r:id="rId3" xr:uid="{F5880D06-E0B4-4B9C-A256-0B5C8ABFEC9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EAC7-F1A5-4DD7-AB84-1895C33C9D40}">
  <dimension ref="A1:R23"/>
  <sheetViews>
    <sheetView workbookViewId="0">
      <selection activeCell="J33" sqref="J33"/>
    </sheetView>
  </sheetViews>
  <sheetFormatPr defaultRowHeight="15" x14ac:dyDescent="0.25"/>
  <sheetData>
    <row r="1" spans="1:18" x14ac:dyDescent="0.25">
      <c r="A1" s="1" t="s">
        <v>2</v>
      </c>
    </row>
    <row r="2" spans="1:18" x14ac:dyDescent="0.25">
      <c r="A2" t="s">
        <v>100</v>
      </c>
    </row>
    <row r="3" spans="1:18" x14ac:dyDescent="0.25">
      <c r="A3" s="3" t="s">
        <v>101</v>
      </c>
      <c r="N3" s="68"/>
      <c r="O3" s="68"/>
      <c r="P3" s="68"/>
      <c r="Q3" s="68"/>
      <c r="R3" s="68"/>
    </row>
    <row r="4" spans="1:18" x14ac:dyDescent="0.25">
      <c r="A4" s="3"/>
      <c r="N4" s="68"/>
      <c r="O4" s="68"/>
      <c r="P4" s="68"/>
      <c r="Q4" s="68"/>
      <c r="R4" s="68"/>
    </row>
    <row r="5" spans="1:18" x14ac:dyDescent="0.25">
      <c r="A5" s="3"/>
      <c r="N5" s="68"/>
      <c r="O5" s="68"/>
      <c r="P5" s="68"/>
      <c r="Q5" s="68"/>
      <c r="R5" s="68"/>
    </row>
    <row r="6" spans="1:18" x14ac:dyDescent="0.25">
      <c r="A6" s="3"/>
      <c r="N6" s="68"/>
      <c r="O6" s="68"/>
      <c r="P6" s="68"/>
      <c r="Q6" s="68"/>
      <c r="R6" s="68"/>
    </row>
    <row r="7" spans="1:18" x14ac:dyDescent="0.25">
      <c r="A7" s="3"/>
      <c r="N7" s="68"/>
      <c r="O7" s="68"/>
      <c r="P7" s="68"/>
      <c r="Q7" s="68"/>
      <c r="R7" s="68"/>
    </row>
    <row r="8" spans="1:18" x14ac:dyDescent="0.25">
      <c r="A8" s="3"/>
      <c r="N8" s="68"/>
      <c r="O8" s="68"/>
      <c r="P8" s="68"/>
      <c r="Q8" s="68"/>
      <c r="R8" s="68"/>
    </row>
    <row r="9" spans="1:18" x14ac:dyDescent="0.25">
      <c r="A9" s="3"/>
      <c r="N9" s="68"/>
      <c r="O9" s="68"/>
      <c r="P9" s="68"/>
      <c r="Q9" s="68"/>
      <c r="R9" s="68"/>
    </row>
    <row r="10" spans="1:18" x14ac:dyDescent="0.25">
      <c r="A10" s="3"/>
      <c r="N10" s="68"/>
      <c r="O10" s="68"/>
      <c r="P10" s="68"/>
      <c r="Q10" s="68"/>
      <c r="R10" s="68"/>
    </row>
    <row r="11" spans="1:18" x14ac:dyDescent="0.25">
      <c r="A11" s="3"/>
      <c r="N11" s="68"/>
      <c r="O11" s="68"/>
      <c r="P11" s="68"/>
      <c r="Q11" s="68"/>
      <c r="R11" s="68"/>
    </row>
    <row r="12" spans="1:18" x14ac:dyDescent="0.25">
      <c r="A12" s="3"/>
      <c r="N12" s="68"/>
      <c r="O12" s="68"/>
      <c r="P12" s="68"/>
      <c r="Q12" s="68"/>
      <c r="R12" s="68"/>
    </row>
    <row r="13" spans="1:18" x14ac:dyDescent="0.25">
      <c r="A13" s="3"/>
      <c r="N13" s="68"/>
      <c r="O13" s="68"/>
      <c r="P13" s="68"/>
      <c r="Q13" s="68"/>
      <c r="R13" s="68"/>
    </row>
    <row r="14" spans="1:18" x14ac:dyDescent="0.25">
      <c r="A14" s="3"/>
      <c r="N14" s="68"/>
      <c r="O14" s="68"/>
      <c r="P14" s="68"/>
      <c r="Q14" s="68"/>
      <c r="R14" s="68"/>
    </row>
    <row r="15" spans="1:18" x14ac:dyDescent="0.25">
      <c r="A15" s="3"/>
      <c r="N15" s="68"/>
      <c r="O15" s="68"/>
      <c r="P15" s="68"/>
      <c r="Q15" s="68"/>
      <c r="R15" s="68"/>
    </row>
    <row r="16" spans="1:18" x14ac:dyDescent="0.25">
      <c r="A16" s="3"/>
      <c r="N16" s="68"/>
      <c r="O16" s="68"/>
      <c r="P16" s="68"/>
      <c r="Q16" s="68"/>
      <c r="R16" s="68"/>
    </row>
    <row r="17" spans="1:18" x14ac:dyDescent="0.25">
      <c r="A17" s="3"/>
      <c r="N17" s="68"/>
      <c r="O17" s="68"/>
      <c r="P17" s="68"/>
      <c r="Q17" s="68"/>
      <c r="R17" s="68"/>
    </row>
    <row r="18" spans="1:18" ht="15.75" thickBot="1" x14ac:dyDescent="0.3">
      <c r="F18" s="83" t="s">
        <v>95</v>
      </c>
      <c r="G18" s="83"/>
      <c r="H18" s="83"/>
      <c r="I18" s="83"/>
      <c r="J18" s="83"/>
      <c r="N18" s="68"/>
      <c r="O18" s="68" t="s">
        <v>98</v>
      </c>
      <c r="P18" s="68"/>
      <c r="Q18" s="68"/>
      <c r="R18" s="68"/>
    </row>
    <row r="19" spans="1:18" x14ac:dyDescent="0.25">
      <c r="B19" s="28" t="s">
        <v>13</v>
      </c>
      <c r="C19" s="29" t="s">
        <v>27</v>
      </c>
      <c r="I19" s="67" t="s">
        <v>96</v>
      </c>
      <c r="J19">
        <v>94.5</v>
      </c>
      <c r="N19" s="68"/>
      <c r="O19" s="68"/>
      <c r="P19" s="68"/>
      <c r="Q19" s="69" t="s">
        <v>96</v>
      </c>
      <c r="R19" s="68">
        <v>836</v>
      </c>
    </row>
    <row r="20" spans="1:18" x14ac:dyDescent="0.25">
      <c r="B20" s="30" t="s">
        <v>30</v>
      </c>
      <c r="C20" s="32">
        <f>J21</f>
        <v>0.25502645502645505</v>
      </c>
      <c r="I20" s="67" t="s">
        <v>97</v>
      </c>
      <c r="J20">
        <v>24.1</v>
      </c>
      <c r="N20" s="68"/>
      <c r="O20" s="68"/>
      <c r="P20" s="68"/>
      <c r="Q20" s="69" t="s">
        <v>97</v>
      </c>
      <c r="R20" s="68">
        <v>220</v>
      </c>
    </row>
    <row r="21" spans="1:18" x14ac:dyDescent="0.25">
      <c r="B21" s="30" t="s">
        <v>31</v>
      </c>
      <c r="C21" s="33">
        <f>1-C20</f>
        <v>0.74497354497354495</v>
      </c>
      <c r="I21" t="s">
        <v>99</v>
      </c>
      <c r="J21">
        <f>J20/J19</f>
        <v>0.25502645502645505</v>
      </c>
      <c r="N21" s="68"/>
      <c r="O21" s="68"/>
      <c r="P21" s="68"/>
      <c r="Q21" s="68" t="s">
        <v>99</v>
      </c>
      <c r="R21" s="68">
        <f>R20/R19</f>
        <v>0.26315789473684209</v>
      </c>
    </row>
    <row r="22" spans="1:18" ht="15.75" thickBot="1" x14ac:dyDescent="0.3">
      <c r="B22" s="31" t="s">
        <v>32</v>
      </c>
      <c r="C22" s="34">
        <v>0</v>
      </c>
      <c r="N22" s="68"/>
      <c r="O22" s="68"/>
      <c r="P22" s="68"/>
      <c r="Q22" s="68"/>
      <c r="R22" s="68"/>
    </row>
    <row r="23" spans="1:18" x14ac:dyDescent="0.25">
      <c r="N23" s="68"/>
      <c r="O23" s="68"/>
      <c r="P23" s="68"/>
      <c r="Q23" s="68"/>
      <c r="R23" s="68"/>
    </row>
  </sheetData>
  <mergeCells count="1">
    <mergeCell ref="F18:J18"/>
  </mergeCells>
  <hyperlinks>
    <hyperlink ref="A3" r:id="rId1" xr:uid="{E28FDE3B-275D-4AE3-BAA9-D243E2303A0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0B56-6C56-409A-92E4-27600D101DAE}">
  <dimension ref="A1:B10"/>
  <sheetViews>
    <sheetView workbookViewId="0">
      <selection activeCell="L36" sqref="L36"/>
    </sheetView>
  </sheetViews>
  <sheetFormatPr defaultRowHeight="15" x14ac:dyDescent="0.25"/>
  <cols>
    <col min="1" max="1" width="12" customWidth="1"/>
    <col min="2" max="2" width="36" customWidth="1"/>
  </cols>
  <sheetData>
    <row r="1" spans="1:2" x14ac:dyDescent="0.25">
      <c r="A1" t="s">
        <v>67</v>
      </c>
    </row>
    <row r="2" spans="1:2" x14ac:dyDescent="0.25">
      <c r="A2" t="s">
        <v>68</v>
      </c>
    </row>
    <row r="4" spans="1:2" x14ac:dyDescent="0.25">
      <c r="A4" s="4" t="s">
        <v>69</v>
      </c>
      <c r="B4" s="4" t="s">
        <v>70</v>
      </c>
    </row>
    <row r="5" spans="1:2" x14ac:dyDescent="0.25">
      <c r="A5" s="56">
        <v>0.93559717276621335</v>
      </c>
      <c r="B5" t="s">
        <v>71</v>
      </c>
    </row>
    <row r="6" spans="1:2" x14ac:dyDescent="0.25">
      <c r="A6" s="56">
        <v>7.4402497405008901E-3</v>
      </c>
      <c r="B6" t="s">
        <v>62</v>
      </c>
    </row>
    <row r="7" spans="1:2" x14ac:dyDescent="0.25">
      <c r="A7" s="56">
        <v>2.6206868640468771E-3</v>
      </c>
      <c r="B7" t="s">
        <v>63</v>
      </c>
    </row>
    <row r="8" spans="1:2" x14ac:dyDescent="0.25">
      <c r="A8" s="56">
        <v>5.3133437532420051E-2</v>
      </c>
      <c r="B8" t="s">
        <v>64</v>
      </c>
    </row>
    <row r="9" spans="1:2" x14ac:dyDescent="0.25">
      <c r="A9" s="56">
        <v>1.2084530968188268E-3</v>
      </c>
      <c r="B9" t="s">
        <v>65</v>
      </c>
    </row>
    <row r="10" spans="1:2" x14ac:dyDescent="0.25">
      <c r="A10">
        <v>0</v>
      </c>
      <c r="B10" t="s">
        <v>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tabSelected="1" zoomScaleNormal="100" workbookViewId="0">
      <selection activeCell="B18" sqref="B18"/>
    </sheetView>
  </sheetViews>
  <sheetFormatPr defaultRowHeight="15" x14ac:dyDescent="0.25"/>
  <cols>
    <col min="1" max="1" width="35.28515625" customWidth="1"/>
    <col min="2" max="2" width="18.28515625" customWidth="1"/>
    <col min="3" max="3" width="19" customWidth="1"/>
    <col min="4" max="4" width="15.140625" customWidth="1"/>
  </cols>
  <sheetData>
    <row r="1" spans="1:4" ht="30" x14ac:dyDescent="0.25">
      <c r="A1" s="60" t="s">
        <v>82</v>
      </c>
      <c r="B1" s="55" t="s">
        <v>57</v>
      </c>
      <c r="C1" s="55" t="s">
        <v>58</v>
      </c>
      <c r="D1" s="55" t="s">
        <v>2</v>
      </c>
    </row>
    <row r="2" spans="1:4" x14ac:dyDescent="0.25">
      <c r="A2" t="s">
        <v>30</v>
      </c>
      <c r="B2" s="58">
        <f>'Residential Texas'!C34</f>
        <v>4.1008574014757049E-2</v>
      </c>
      <c r="C2" s="58">
        <f>B2</f>
        <v>4.1008574014757049E-2</v>
      </c>
      <c r="D2" s="58">
        <f>'Commercial Texas'!C20</f>
        <v>0.25502645502645505</v>
      </c>
    </row>
    <row r="3" spans="1:4" x14ac:dyDescent="0.25">
      <c r="A3" t="s">
        <v>60</v>
      </c>
      <c r="B3" s="58">
        <f>'Residential Texas'!C35</f>
        <v>4.8331533660249379E-2</v>
      </c>
      <c r="C3" s="58">
        <f t="shared" ref="C3:C10" si="0">B3</f>
        <v>4.8331533660249379E-2</v>
      </c>
      <c r="D3" s="58">
        <f>'Commercial Texas'!$C$21*'Output by Industry Texas'!outputfrac_nonenergy</f>
        <v>0.6969951424628722</v>
      </c>
    </row>
    <row r="4" spans="1:4" x14ac:dyDescent="0.25">
      <c r="A4" t="s">
        <v>61</v>
      </c>
      <c r="B4" s="58">
        <f>'Residential Texas'!C36</f>
        <v>0.91065989232499356</v>
      </c>
      <c r="C4" s="58">
        <f t="shared" si="0"/>
        <v>0.91065989232499356</v>
      </c>
      <c r="D4">
        <f>Commercial!C22</f>
        <v>0</v>
      </c>
    </row>
    <row r="5" spans="1:4" x14ac:dyDescent="0.25">
      <c r="A5" t="s">
        <v>59</v>
      </c>
      <c r="B5">
        <v>0</v>
      </c>
      <c r="C5" s="57">
        <f t="shared" si="0"/>
        <v>0</v>
      </c>
      <c r="D5">
        <v>0</v>
      </c>
    </row>
    <row r="6" spans="1:4" x14ac:dyDescent="0.25">
      <c r="A6" t="s">
        <v>62</v>
      </c>
      <c r="B6">
        <v>0</v>
      </c>
      <c r="C6" s="57">
        <f t="shared" si="0"/>
        <v>0</v>
      </c>
      <c r="D6" s="58">
        <f>'Commercial Texas'!$C$21*'Output by Industry Texas'!outputfrac_elec</f>
        <v>5.5427892246694465E-3</v>
      </c>
    </row>
    <row r="7" spans="1:4" x14ac:dyDescent="0.25">
      <c r="A7" t="s">
        <v>63</v>
      </c>
      <c r="B7">
        <v>0</v>
      </c>
      <c r="C7" s="57">
        <f t="shared" si="0"/>
        <v>0</v>
      </c>
      <c r="D7" s="58">
        <f>'Commercial Texas'!$C$21*'Output by Industry Texas'!outputfrac_coal</f>
        <v>1.9523423833746048E-3</v>
      </c>
    </row>
    <row r="8" spans="1:4" x14ac:dyDescent="0.25">
      <c r="A8" t="s">
        <v>64</v>
      </c>
      <c r="B8">
        <v>0</v>
      </c>
      <c r="C8" s="57">
        <f t="shared" si="0"/>
        <v>0</v>
      </c>
      <c r="D8" s="58">
        <f>'Commercial Texas'!$C$21*'Output by Industry Texas'!outputfrac_ngps</f>
        <v>3.958300531515737E-2</v>
      </c>
    </row>
    <row r="9" spans="1:4" x14ac:dyDescent="0.25">
      <c r="A9" t="s">
        <v>65</v>
      </c>
      <c r="B9">
        <v>0</v>
      </c>
      <c r="C9" s="57">
        <f t="shared" si="0"/>
        <v>0</v>
      </c>
      <c r="D9" s="58">
        <f>'Commercial Texas'!$C$21*'Output by Industry Texas'!outputfrac_bio</f>
        <v>9.0026558747137995E-4</v>
      </c>
    </row>
    <row r="10" spans="1:4" x14ac:dyDescent="0.25">
      <c r="A10" t="s">
        <v>66</v>
      </c>
      <c r="B10">
        <v>0</v>
      </c>
      <c r="C10" s="57">
        <f t="shared" si="0"/>
        <v>0</v>
      </c>
      <c r="D10" s="57">
        <f>'Commercial Texas'!$C$21*'Output by Industry Texas'!outputfrac_other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About</vt:lpstr>
      <vt:lpstr>Residential</vt:lpstr>
      <vt:lpstr>Commercial</vt:lpstr>
      <vt:lpstr>Output by Industry</vt:lpstr>
      <vt:lpstr>Texas Notes</vt:lpstr>
      <vt:lpstr>Residential Texas</vt:lpstr>
      <vt:lpstr>Commercial Texas</vt:lpstr>
      <vt:lpstr>Output by Industry Texas</vt:lpstr>
      <vt:lpstr>FoBObE</vt:lpstr>
      <vt:lpstr>'Output by Industry Texas'!outputfrac_bio</vt:lpstr>
      <vt:lpstr>outputfrac_bio</vt:lpstr>
      <vt:lpstr>'Output by Industry Texas'!outputfrac_coal</vt:lpstr>
      <vt:lpstr>outputfrac_coal</vt:lpstr>
      <vt:lpstr>'Output by Industry Texas'!outputfrac_elec</vt:lpstr>
      <vt:lpstr>outputfrac_elec</vt:lpstr>
      <vt:lpstr>'Output by Industry Texas'!outputfrac_ngps</vt:lpstr>
      <vt:lpstr>outputfrac_ngps</vt:lpstr>
      <vt:lpstr>'Output by Industry Texas'!outputfrac_nonenergy</vt:lpstr>
      <vt:lpstr>outputfrac_nonenergy</vt:lpstr>
      <vt:lpstr>'Output by Industry Texas'!outputfrac_other</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Thomas Deetjen</cp:lastModifiedBy>
  <dcterms:created xsi:type="dcterms:W3CDTF">2014-04-17T21:40:42Z</dcterms:created>
  <dcterms:modified xsi:type="dcterms:W3CDTF">2020-06-16T18:24:25Z</dcterms:modified>
</cp:coreProperties>
</file>