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olivia\Dropbox (Energy Innovation)\Documents\EPS_Models by Region\Texas\InputData\ccs\BFoCPAbS\"/>
    </mc:Choice>
  </mc:AlternateContent>
  <xr:revisionPtr revIDLastSave="0" documentId="8_{2E101E9B-EA72-419C-A6F2-7672D0F4F0D6}" xr6:coauthVersionLast="45" xr6:coauthVersionMax="45" xr10:uidLastSave="{00000000-0000-0000-0000-000000000000}"/>
  <bookViews>
    <workbookView xWindow="45615" yWindow="1170" windowWidth="20955" windowHeight="13035" firstSheet="4" activeTab="6" xr2:uid="{00000000-000D-0000-FFFF-FFFF00000000}"/>
  </bookViews>
  <sheets>
    <sheet name="About" sheetId="1" r:id="rId1"/>
    <sheet name="Global CCS Database" sheetId="13" r:id="rId2"/>
    <sheet name="Global CCS Database Texas Only" sheetId="17" r:id="rId3"/>
    <sheet name="Texas Notes" sheetId="15" r:id="rId4"/>
    <sheet name="BAU Calculations Texas" sheetId="18" r:id="rId5"/>
    <sheet name="BAU Calculations USA" sheetId="14" r:id="rId6"/>
    <sheet name="BFoCPAbS" sheetId="12" r:id="rId7"/>
  </sheets>
  <definedNames>
    <definedName name="_xlnm._FilterDatabase" localSheetId="1" hidden="1">'Global CCS Database'!$A$7:$H$36</definedName>
    <definedName name="_xlnm._FilterDatabase" localSheetId="2" hidden="1">'Global CCS Database Texas Only'!$A$7:$H$15</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 i="15" l="1"/>
  <c r="G39" i="18" s="1"/>
  <c r="F23" i="15"/>
  <c r="F24" i="15"/>
  <c r="F25" i="15"/>
  <c r="G24" i="15" s="1"/>
  <c r="F22" i="15"/>
  <c r="C3" i="18"/>
  <c r="C4" i="18" s="1"/>
  <c r="D3" i="18"/>
  <c r="D4" i="18" s="1"/>
  <c r="E3" i="18"/>
  <c r="F3" i="18"/>
  <c r="F4" i="18" s="1"/>
  <c r="G3" i="18"/>
  <c r="H3" i="18"/>
  <c r="I3" i="18"/>
  <c r="J3" i="18"/>
  <c r="J4" i="18" s="1"/>
  <c r="K3" i="18"/>
  <c r="K4" i="18" s="1"/>
  <c r="L3" i="18"/>
  <c r="M3" i="18"/>
  <c r="N3" i="18"/>
  <c r="N4" i="18" s="1"/>
  <c r="O3" i="18"/>
  <c r="O4" i="18" s="1"/>
  <c r="P3" i="18"/>
  <c r="Q3" i="18"/>
  <c r="E4" i="18"/>
  <c r="G4" i="18"/>
  <c r="H4" i="18"/>
  <c r="I4" i="18"/>
  <c r="L4" i="18"/>
  <c r="M4" i="18"/>
  <c r="P4" i="18"/>
  <c r="Q4" i="18"/>
  <c r="B3" i="18"/>
  <c r="B4" i="18" s="1"/>
  <c r="B3" i="14"/>
  <c r="B4" i="14"/>
  <c r="C3" i="14"/>
  <c r="C4" i="14" s="1"/>
  <c r="D3" i="14"/>
  <c r="E3" i="14"/>
  <c r="F3" i="14"/>
  <c r="F4" i="14" s="1"/>
  <c r="G3" i="14"/>
  <c r="G4" i="14" s="1"/>
  <c r="H3" i="14"/>
  <c r="I3" i="14"/>
  <c r="J3" i="14"/>
  <c r="J4" i="14" s="1"/>
  <c r="K3" i="14"/>
  <c r="K4" i="14" s="1"/>
  <c r="L3" i="14"/>
  <c r="M3" i="14"/>
  <c r="N3" i="14"/>
  <c r="N4" i="14" s="1"/>
  <c r="O3" i="14"/>
  <c r="O4" i="14" s="1"/>
  <c r="P3" i="14"/>
  <c r="Q3" i="14"/>
  <c r="R3" i="14"/>
  <c r="R4" i="14" s="1"/>
  <c r="S3" i="14"/>
  <c r="S4" i="14" s="1"/>
  <c r="T3" i="14"/>
  <c r="U3" i="14"/>
  <c r="V3" i="14"/>
  <c r="V4" i="14" s="1"/>
  <c r="W3" i="14"/>
  <c r="W4" i="14" s="1"/>
  <c r="X3" i="14"/>
  <c r="Y3" i="14"/>
  <c r="Z3" i="14"/>
  <c r="Z4" i="14" s="1"/>
  <c r="AA3" i="14"/>
  <c r="AA4" i="14" s="1"/>
  <c r="AB3" i="14"/>
  <c r="AC3" i="14"/>
  <c r="AD3" i="14"/>
  <c r="AD4" i="14" s="1"/>
  <c r="AE3" i="14"/>
  <c r="AE4" i="14" s="1"/>
  <c r="AF3" i="14"/>
  <c r="AG3" i="14"/>
  <c r="AH3" i="14"/>
  <c r="AH4" i="14" s="1"/>
  <c r="D4" i="14"/>
  <c r="E4" i="14"/>
  <c r="H4" i="14"/>
  <c r="I4" i="14"/>
  <c r="L4" i="14"/>
  <c r="M4" i="14"/>
  <c r="P4" i="14"/>
  <c r="Q4" i="14"/>
  <c r="T4" i="14"/>
  <c r="U4" i="14"/>
  <c r="X4" i="14"/>
  <c r="Y4" i="14"/>
  <c r="AB4" i="14"/>
  <c r="AC4" i="14"/>
  <c r="AF4" i="14"/>
  <c r="AG4" i="14"/>
  <c r="I15" i="17"/>
  <c r="I14" i="17"/>
  <c r="I13" i="17"/>
  <c r="I12" i="17"/>
  <c r="I10" i="17"/>
  <c r="I9" i="17"/>
  <c r="I8" i="17"/>
  <c r="I42" i="18" l="1"/>
  <c r="M42" i="18"/>
  <c r="Q42" i="18"/>
  <c r="Q50" i="18" s="1"/>
  <c r="U42" i="18"/>
  <c r="U50" i="18" s="1"/>
  <c r="Y42" i="18"/>
  <c r="Y50" i="18" s="1"/>
  <c r="AC42" i="18"/>
  <c r="AC50" i="18" s="1"/>
  <c r="AG42" i="18"/>
  <c r="AG50" i="18" s="1"/>
  <c r="E42" i="18"/>
  <c r="E50" i="18" s="1"/>
  <c r="B42" i="18"/>
  <c r="B50" i="18" s="1"/>
  <c r="B76" i="18" s="1"/>
  <c r="L42" i="18"/>
  <c r="AB42" i="18"/>
  <c r="AB50" i="18" s="1"/>
  <c r="D42" i="18"/>
  <c r="H42" i="18"/>
  <c r="J42" i="18"/>
  <c r="N42" i="18"/>
  <c r="N50" i="18" s="1"/>
  <c r="R42" i="18"/>
  <c r="R50" i="18" s="1"/>
  <c r="V42" i="18"/>
  <c r="V50" i="18" s="1"/>
  <c r="Z42" i="18"/>
  <c r="Z50" i="18" s="1"/>
  <c r="AD42" i="18"/>
  <c r="AD50" i="18" s="1"/>
  <c r="AH42" i="18"/>
  <c r="AH50" i="18" s="1"/>
  <c r="C76" i="18" s="1"/>
  <c r="F42" i="18"/>
  <c r="T42" i="18"/>
  <c r="K42" i="18"/>
  <c r="O42" i="18"/>
  <c r="O50" i="18" s="1"/>
  <c r="S42" i="18"/>
  <c r="W42" i="18"/>
  <c r="AA42" i="18"/>
  <c r="AA50" i="18" s="1"/>
  <c r="AE42" i="18"/>
  <c r="AE50" i="18" s="1"/>
  <c r="C42" i="18"/>
  <c r="C50" i="18" s="1"/>
  <c r="G42" i="18"/>
  <c r="P42" i="18"/>
  <c r="X42" i="18"/>
  <c r="AF42" i="18"/>
  <c r="AH39" i="18"/>
  <c r="Z39" i="18"/>
  <c r="Z49" i="18" s="1"/>
  <c r="N39" i="18"/>
  <c r="N49" i="18" s="1"/>
  <c r="F39" i="18"/>
  <c r="AG39" i="18"/>
  <c r="AG49" i="18" s="1"/>
  <c r="AC39" i="18"/>
  <c r="AC49" i="18" s="1"/>
  <c r="Y39" i="18"/>
  <c r="Y49" i="18" s="1"/>
  <c r="U39" i="18"/>
  <c r="U49" i="18" s="1"/>
  <c r="Q39" i="18"/>
  <c r="M39" i="18"/>
  <c r="M49" i="18" s="1"/>
  <c r="I39" i="18"/>
  <c r="I49" i="18" s="1"/>
  <c r="E39" i="18"/>
  <c r="E49" i="18" s="1"/>
  <c r="R39" i="18"/>
  <c r="B39" i="18"/>
  <c r="AF39" i="18"/>
  <c r="AF49" i="18" s="1"/>
  <c r="AB39" i="18"/>
  <c r="X39" i="18"/>
  <c r="X49" i="18" s="1"/>
  <c r="T39" i="18"/>
  <c r="P39" i="18"/>
  <c r="L39" i="18"/>
  <c r="H39" i="18"/>
  <c r="H49" i="18" s="1"/>
  <c r="D39" i="18"/>
  <c r="D49" i="18" s="1"/>
  <c r="AD39" i="18"/>
  <c r="AD49" i="18" s="1"/>
  <c r="V39" i="18"/>
  <c r="J39" i="18"/>
  <c r="J49" i="18" s="1"/>
  <c r="C39" i="18"/>
  <c r="AE39" i="18"/>
  <c r="AA39" i="18"/>
  <c r="AA49" i="18" s="1"/>
  <c r="W39" i="18"/>
  <c r="S39" i="18"/>
  <c r="S49" i="18" s="1"/>
  <c r="O39" i="18"/>
  <c r="K39" i="18"/>
  <c r="K49" i="18" s="1"/>
  <c r="R17" i="18" a="1"/>
  <c r="R17" i="18" s="1"/>
  <c r="H17" i="18" a="1"/>
  <c r="H17" i="18" s="1"/>
  <c r="F16" i="18" a="1"/>
  <c r="F16" i="18" s="1"/>
  <c r="Q16" i="18" a="1"/>
  <c r="Q16" i="18" s="1"/>
  <c r="AE16" i="18" a="1"/>
  <c r="AE16" i="18" s="1"/>
  <c r="C17" i="18" a="1"/>
  <c r="C17" i="18" s="1"/>
  <c r="U17" i="18" a="1"/>
  <c r="U17" i="18" s="1"/>
  <c r="M17" i="18" a="1"/>
  <c r="M17" i="18" s="1"/>
  <c r="B16" i="18" a="1"/>
  <c r="B16" i="18" s="1"/>
  <c r="H16" i="18" a="1"/>
  <c r="H16" i="18" s="1"/>
  <c r="E16" i="18" a="1"/>
  <c r="E16" i="18" s="1"/>
  <c r="V16" i="18" a="1"/>
  <c r="V16" i="18" s="1"/>
  <c r="S16" i="18" a="1"/>
  <c r="S16" i="18" s="1"/>
  <c r="N16" i="18" a="1"/>
  <c r="N16" i="18" s="1"/>
  <c r="AG16" i="18" a="1"/>
  <c r="AG16" i="18" s="1"/>
  <c r="AB16" i="18" a="1"/>
  <c r="AB16" i="18" s="1"/>
  <c r="AB49" i="18" s="1"/>
  <c r="Y16" i="18" a="1"/>
  <c r="Y16" i="18" s="1"/>
  <c r="B17" i="18" a="1"/>
  <c r="B17" i="18" s="1"/>
  <c r="E17" i="18" a="1"/>
  <c r="E17" i="18" s="1"/>
  <c r="AH17" i="18" a="1"/>
  <c r="AH17" i="18" s="1"/>
  <c r="AE17" i="18" a="1"/>
  <c r="AE17" i="18" s="1"/>
  <c r="AB17" i="18" a="1"/>
  <c r="AB17" i="18" s="1"/>
  <c r="W17" i="18" a="1"/>
  <c r="W17" i="18" s="1"/>
  <c r="T17" i="18" a="1"/>
  <c r="T17" i="18" s="1"/>
  <c r="O17" i="18" a="1"/>
  <c r="O17" i="18" s="1"/>
  <c r="L17" i="18" a="1"/>
  <c r="L17" i="18" s="1"/>
  <c r="K16" i="18" a="1"/>
  <c r="K16" i="18" s="1"/>
  <c r="T16" i="18" a="1"/>
  <c r="T16" i="18" s="1"/>
  <c r="Z16" i="18" a="1"/>
  <c r="Z16" i="18" s="1"/>
  <c r="F17" i="18" a="1"/>
  <c r="F17" i="18" s="1"/>
  <c r="Z17" i="18" a="1"/>
  <c r="Z17" i="18" s="1"/>
  <c r="J17" i="18" a="1"/>
  <c r="J17" i="18" s="1"/>
  <c r="J16" i="18" a="1"/>
  <c r="J16" i="18" s="1"/>
  <c r="G16" i="18" a="1"/>
  <c r="G16" i="18" s="1"/>
  <c r="U16" i="18" a="1"/>
  <c r="U16" i="18" s="1"/>
  <c r="P16" i="18" a="1"/>
  <c r="P16" i="18" s="1"/>
  <c r="M16" i="18" a="1"/>
  <c r="M16" i="18" s="1"/>
  <c r="AD16" i="18" a="1"/>
  <c r="AD16" i="18" s="1"/>
  <c r="AA16" i="18" a="1"/>
  <c r="AA16" i="18" s="1"/>
  <c r="G17" i="18" a="1"/>
  <c r="G17" i="18" s="1"/>
  <c r="AG17" i="18" a="1"/>
  <c r="AG17" i="18" s="1"/>
  <c r="AD17" i="18" a="1"/>
  <c r="AD17" i="18" s="1"/>
  <c r="Y17" i="18" a="1"/>
  <c r="Y17" i="18" s="1"/>
  <c r="V17" i="18" a="1"/>
  <c r="V17" i="18" s="1"/>
  <c r="Q17" i="18" a="1"/>
  <c r="Q17" i="18" s="1"/>
  <c r="N17" i="18" a="1"/>
  <c r="N17" i="18" s="1"/>
  <c r="I17" i="18" a="1"/>
  <c r="I17" i="18" s="1"/>
  <c r="C16" i="18" a="1"/>
  <c r="C16" i="18" s="1"/>
  <c r="AH16" i="18" a="1"/>
  <c r="AH16" i="18" s="1"/>
  <c r="W16" i="18" a="1"/>
  <c r="W16" i="18" s="1"/>
  <c r="AC17" i="18" a="1"/>
  <c r="AC17" i="18" s="1"/>
  <c r="L16" i="18" a="1"/>
  <c r="L16" i="18" s="1"/>
  <c r="L49" i="18" s="1"/>
  <c r="I16" i="18" a="1"/>
  <c r="I16" i="18" s="1"/>
  <c r="D16" i="18" a="1"/>
  <c r="D16" i="18" s="1"/>
  <c r="R16" i="18" a="1"/>
  <c r="R16" i="18" s="1"/>
  <c r="O16" i="18" a="1"/>
  <c r="O16" i="18" s="1"/>
  <c r="AF16" i="18" a="1"/>
  <c r="AF16" i="18" s="1"/>
  <c r="AC16" i="18" a="1"/>
  <c r="AC16" i="18" s="1"/>
  <c r="X16" i="18" a="1"/>
  <c r="X16" i="18" s="1"/>
  <c r="D17" i="18" a="1"/>
  <c r="D17" i="18" s="1"/>
  <c r="AF17" i="18" a="1"/>
  <c r="AF17" i="18" s="1"/>
  <c r="AA17" i="18" a="1"/>
  <c r="AA17" i="18" s="1"/>
  <c r="X17" i="18" a="1"/>
  <c r="X17" i="18" s="1"/>
  <c r="S17" i="18" a="1"/>
  <c r="S17" i="18" s="1"/>
  <c r="S50" i="18" s="1"/>
  <c r="P17" i="18" a="1"/>
  <c r="P17" i="18" s="1"/>
  <c r="K17" i="18" a="1"/>
  <c r="K17" i="18" s="1"/>
  <c r="K50" i="18" s="1"/>
  <c r="AE49" i="18"/>
  <c r="W50" i="18"/>
  <c r="I50" i="18"/>
  <c r="G49" i="18"/>
  <c r="W49" i="18"/>
  <c r="F50" i="18"/>
  <c r="X50" i="18"/>
  <c r="AF50" i="18"/>
  <c r="AH49" i="18"/>
  <c r="C75" i="18" s="1"/>
  <c r="V49" i="18"/>
  <c r="R49" i="18"/>
  <c r="F49" i="18"/>
  <c r="B49" i="18"/>
  <c r="B75" i="18" s="1"/>
  <c r="H50" i="18"/>
  <c r="L50" i="18"/>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3" i="12" l="1" a="1"/>
  <c r="C3" i="12" s="1"/>
  <c r="F3" i="12" a="1"/>
  <c r="F3" i="12" s="1"/>
  <c r="K3" i="12" a="1"/>
  <c r="K3" i="12" s="1"/>
  <c r="N3" i="12" a="1"/>
  <c r="N3" i="12" s="1"/>
  <c r="S3" i="12" a="1"/>
  <c r="S3" i="12" s="1"/>
  <c r="V3" i="12" a="1"/>
  <c r="V3" i="12" s="1"/>
  <c r="AA3" i="12" a="1"/>
  <c r="AA3" i="12" s="1"/>
  <c r="AD3" i="12" a="1"/>
  <c r="AD3" i="12" s="1"/>
  <c r="I3" i="12" a="1"/>
  <c r="I3" i="12" s="1"/>
  <c r="L3" i="12" a="1"/>
  <c r="L3" i="12" s="1"/>
  <c r="Q3" i="12" a="1"/>
  <c r="Q3" i="12" s="1"/>
  <c r="T3" i="12" a="1"/>
  <c r="T3" i="12" s="1"/>
  <c r="Y3" i="12" a="1"/>
  <c r="Y3" i="12" s="1"/>
  <c r="AB3" i="12" a="1"/>
  <c r="AB3" i="12" s="1"/>
  <c r="AG3" i="12" a="1"/>
  <c r="AG3" i="12" s="1"/>
  <c r="G3" i="12" a="1"/>
  <c r="G3" i="12" s="1"/>
  <c r="J3" i="12" a="1"/>
  <c r="J3" i="12" s="1"/>
  <c r="O3" i="12" a="1"/>
  <c r="O3" i="12" s="1"/>
  <c r="R3" i="12" a="1"/>
  <c r="R3" i="12" s="1"/>
  <c r="W3" i="12" a="1"/>
  <c r="W3" i="12" s="1"/>
  <c r="Z3" i="12" a="1"/>
  <c r="Z3" i="12" s="1"/>
  <c r="AE3" i="12" a="1"/>
  <c r="AE3" i="12" s="1"/>
  <c r="AH3" i="12" a="1"/>
  <c r="AH3" i="12" s="1"/>
  <c r="E3" i="12" a="1"/>
  <c r="E3" i="12" s="1"/>
  <c r="H3" i="12" a="1"/>
  <c r="H3" i="12" s="1"/>
  <c r="M3" i="12" a="1"/>
  <c r="M3" i="12" s="1"/>
  <c r="P3" i="12" a="1"/>
  <c r="P3" i="12" s="1"/>
  <c r="U3" i="12" a="1"/>
  <c r="U3" i="12" s="1"/>
  <c r="X3" i="12" a="1"/>
  <c r="X3" i="12" s="1"/>
  <c r="AC3" i="12" a="1"/>
  <c r="AC3" i="12" s="1"/>
  <c r="AF3" i="12" a="1"/>
  <c r="AF3" i="12" s="1"/>
  <c r="D3" i="12" a="1"/>
  <c r="D3" i="12" s="1"/>
  <c r="G50" i="18"/>
  <c r="J50" i="18"/>
  <c r="T50" i="18"/>
  <c r="M50" i="18"/>
  <c r="Q49" i="18"/>
  <c r="C6" i="12" a="1"/>
  <c r="C6" i="12" s="1"/>
  <c r="F6" i="12" a="1"/>
  <c r="F6" i="12" s="1"/>
  <c r="K6" i="12" a="1"/>
  <c r="K6" i="12" s="1"/>
  <c r="N6" i="12" a="1"/>
  <c r="N6" i="12" s="1"/>
  <c r="S6" i="12" a="1"/>
  <c r="S6" i="12" s="1"/>
  <c r="V6" i="12" a="1"/>
  <c r="V6" i="12" s="1"/>
  <c r="AA6" i="12" a="1"/>
  <c r="AA6" i="12" s="1"/>
  <c r="AD6" i="12" a="1"/>
  <c r="AD6" i="12" s="1"/>
  <c r="D6" i="12" a="1"/>
  <c r="D6" i="12" s="1"/>
  <c r="I6" i="12" a="1"/>
  <c r="I6" i="12" s="1"/>
  <c r="L6" i="12" a="1"/>
  <c r="L6" i="12" s="1"/>
  <c r="Q6" i="12" a="1"/>
  <c r="Q6" i="12" s="1"/>
  <c r="T6" i="12" a="1"/>
  <c r="T6" i="12" s="1"/>
  <c r="Y6" i="12" a="1"/>
  <c r="Y6" i="12" s="1"/>
  <c r="AB6" i="12" a="1"/>
  <c r="AB6" i="12" s="1"/>
  <c r="AG6" i="12" a="1"/>
  <c r="AG6" i="12" s="1"/>
  <c r="G6" i="12" a="1"/>
  <c r="G6" i="12" s="1"/>
  <c r="J6" i="12" a="1"/>
  <c r="J6" i="12" s="1"/>
  <c r="O6" i="12" a="1"/>
  <c r="O6" i="12" s="1"/>
  <c r="R6" i="12" a="1"/>
  <c r="R6" i="12" s="1"/>
  <c r="W6" i="12" a="1"/>
  <c r="W6" i="12" s="1"/>
  <c r="Z6" i="12" a="1"/>
  <c r="Z6" i="12" s="1"/>
  <c r="AE6" i="12" a="1"/>
  <c r="AE6" i="12" s="1"/>
  <c r="AH6" i="12" a="1"/>
  <c r="AH6" i="12" s="1"/>
  <c r="E6" i="12" a="1"/>
  <c r="E6" i="12" s="1"/>
  <c r="P6" i="12" a="1"/>
  <c r="P6" i="12" s="1"/>
  <c r="H6" i="12" a="1"/>
  <c r="H6" i="12" s="1"/>
  <c r="AC6" i="12" a="1"/>
  <c r="AC6" i="12" s="1"/>
  <c r="U6" i="12" a="1"/>
  <c r="U6" i="12" s="1"/>
  <c r="AF6" i="12" a="1"/>
  <c r="AF6" i="12" s="1"/>
  <c r="M6" i="12" a="1"/>
  <c r="M6" i="12" s="1"/>
  <c r="X6" i="12" a="1"/>
  <c r="X6" i="12" s="1"/>
  <c r="B6" i="12" a="1"/>
  <c r="B6" i="12" s="1"/>
  <c r="P50" i="18"/>
  <c r="C49" i="18"/>
  <c r="T49" i="18"/>
  <c r="D50" i="18"/>
  <c r="O49" i="18"/>
  <c r="P49" i="18"/>
  <c r="B3" i="12" a="1"/>
  <c r="B3" i="12" s="1"/>
  <c r="N16" i="14" a="1"/>
  <c r="N16" i="14" s="1"/>
  <c r="N49" i="14" s="1"/>
  <c r="AH16" i="14" a="1"/>
  <c r="AH16" i="14" s="1"/>
  <c r="AH49" i="14" s="1"/>
  <c r="X16" i="14" a="1"/>
  <c r="X16" i="14" s="1"/>
  <c r="X49" i="14" s="1"/>
  <c r="H16" i="14" a="1"/>
  <c r="H16" i="14" s="1"/>
  <c r="H49" i="14" s="1"/>
  <c r="W16" i="14" a="1"/>
  <c r="W16" i="14" s="1"/>
  <c r="W49" i="14" s="1"/>
  <c r="B16" i="14" a="1"/>
  <c r="B16" i="14" s="1"/>
  <c r="B49" i="14" s="1"/>
  <c r="T16" i="14" a="1"/>
  <c r="T16" i="14" s="1"/>
  <c r="T49" i="14" s="1"/>
  <c r="D16" i="14" a="1"/>
  <c r="D16" i="14" s="1"/>
  <c r="D49" i="14" s="1"/>
  <c r="S16" i="14" a="1"/>
  <c r="S16" i="14" s="1"/>
  <c r="S49" i="14" s="1"/>
  <c r="C16" i="14" a="1"/>
  <c r="C16" i="14" s="1"/>
  <c r="C49" i="14" s="1"/>
  <c r="AF16" i="14" a="1"/>
  <c r="AF16" i="14" s="1"/>
  <c r="AF49" i="14" s="1"/>
  <c r="P16" i="14" a="1"/>
  <c r="P16" i="14" s="1"/>
  <c r="P49" i="14" s="1"/>
  <c r="AE16" i="14" a="1"/>
  <c r="AE16" i="14" s="1"/>
  <c r="AE49" i="14" s="1"/>
  <c r="O16" i="14" a="1"/>
  <c r="O16" i="14" s="1"/>
  <c r="O49" i="14" s="1"/>
  <c r="AB16" i="14" a="1"/>
  <c r="AB16" i="14" s="1"/>
  <c r="AB49" i="14" s="1"/>
  <c r="L16" i="14" a="1"/>
  <c r="L16" i="14" s="1"/>
  <c r="L49" i="14" s="1"/>
  <c r="AA16" i="14" a="1"/>
  <c r="AA16" i="14" s="1"/>
  <c r="AA49" i="14" s="1"/>
  <c r="K16" i="14" a="1"/>
  <c r="K16" i="14" s="1"/>
  <c r="K49" i="14" s="1"/>
  <c r="AC16" i="14" a="1"/>
  <c r="AC16" i="14" s="1"/>
  <c r="AC49" i="14" s="1"/>
  <c r="M16" i="14" a="1"/>
  <c r="M16" i="14" s="1"/>
  <c r="M49" i="14" s="1"/>
  <c r="Z16" i="14" a="1"/>
  <c r="Z16" i="14" s="1"/>
  <c r="Z49" i="14" s="1"/>
  <c r="G16" i="14" a="1"/>
  <c r="G16" i="14" s="1"/>
  <c r="G49" i="14" s="1"/>
  <c r="Y16" i="14" a="1"/>
  <c r="Y16" i="14" s="1"/>
  <c r="Y49" i="14" s="1"/>
  <c r="I16" i="14" a="1"/>
  <c r="I16" i="14" s="1"/>
  <c r="I49" i="14" s="1"/>
  <c r="V16" i="14" a="1"/>
  <c r="V16" i="14" s="1"/>
  <c r="V49" i="14" s="1"/>
  <c r="F16" i="14" a="1"/>
  <c r="F16" i="14" s="1"/>
  <c r="F49" i="14" s="1"/>
  <c r="J16" i="14" a="1"/>
  <c r="J16" i="14" s="1"/>
  <c r="J49" i="14" s="1"/>
  <c r="U16" i="14" a="1"/>
  <c r="U16" i="14" s="1"/>
  <c r="U49" i="14" s="1"/>
  <c r="E16" i="14" a="1"/>
  <c r="E16" i="14" s="1"/>
  <c r="E49" i="14" s="1"/>
  <c r="R16" i="14" a="1"/>
  <c r="R16" i="14" s="1"/>
  <c r="R49" i="14" s="1"/>
  <c r="AG16" i="14" a="1"/>
  <c r="AG16" i="14" s="1"/>
  <c r="AG49" i="14" s="1"/>
  <c r="Q16" i="14" a="1"/>
  <c r="Q16" i="14" s="1"/>
  <c r="Q49" i="14" s="1"/>
  <c r="AD16" i="14" a="1"/>
  <c r="AD16" i="14" s="1"/>
  <c r="AD49" i="14" s="1"/>
  <c r="F17" i="14" l="1" a="1"/>
  <c r="F17" i="14" s="1"/>
  <c r="F50" i="14" s="1"/>
  <c r="C17" i="14" a="1"/>
  <c r="C17" i="14" s="1"/>
  <c r="C50" i="14" s="1"/>
  <c r="W17" i="14" a="1"/>
  <c r="W17" i="14" s="1"/>
  <c r="W50" i="14" s="1"/>
  <c r="L17" i="14" a="1"/>
  <c r="L17" i="14" s="1"/>
  <c r="L50" i="14" s="1"/>
  <c r="M17" i="14" a="1"/>
  <c r="M17" i="14" s="1"/>
  <c r="M50" i="14" s="1"/>
  <c r="G17" i="14" a="1"/>
  <c r="G17" i="14" s="1"/>
  <c r="G50" i="14" s="1"/>
  <c r="D17" i="14" a="1"/>
  <c r="D17" i="14" s="1"/>
  <c r="D50" i="14" s="1"/>
  <c r="V17" i="14" a="1"/>
  <c r="V17" i="14" s="1"/>
  <c r="V50" i="14" s="1"/>
  <c r="U17" i="14" a="1"/>
  <c r="U17" i="14" s="1"/>
  <c r="U50" i="14" s="1"/>
  <c r="E17" i="14" a="1"/>
  <c r="E17" i="14" s="1"/>
  <c r="E50" i="14" s="1"/>
  <c r="Z17" i="14" a="1"/>
  <c r="Z17" i="14" s="1"/>
  <c r="Z50" i="14" s="1"/>
  <c r="AB17" i="14" a="1"/>
  <c r="AB17" i="14" s="1"/>
  <c r="AB50" i="14" s="1"/>
  <c r="AD17" i="14" a="1"/>
  <c r="AD17" i="14" s="1"/>
  <c r="AD50" i="14" s="1"/>
  <c r="N17" i="14" a="1"/>
  <c r="N17" i="14" s="1"/>
  <c r="N50" i="14" s="1"/>
  <c r="AC17" i="14" a="1"/>
  <c r="AC17" i="14" s="1"/>
  <c r="AC50" i="14" s="1"/>
  <c r="X17" i="14" a="1"/>
  <c r="X17" i="14" s="1"/>
  <c r="X50" i="14" s="1"/>
  <c r="R17" i="14" a="1"/>
  <c r="R17" i="14" s="1"/>
  <c r="R50" i="14" s="1"/>
  <c r="O17" i="14" a="1"/>
  <c r="O17" i="14" s="1"/>
  <c r="O50" i="14" s="1"/>
  <c r="Y17" i="14" a="1"/>
  <c r="Y17" i="14" s="1"/>
  <c r="Y50" i="14" s="1"/>
  <c r="I17" i="14" a="1"/>
  <c r="I17" i="14" s="1"/>
  <c r="I50" i="14" s="1"/>
  <c r="AA17" i="14" a="1"/>
  <c r="AA17" i="14" s="1"/>
  <c r="AA50" i="14" s="1"/>
  <c r="K17" i="14" a="1"/>
  <c r="K17" i="14" s="1"/>
  <c r="K50" i="14" s="1"/>
  <c r="H17" i="14" a="1"/>
  <c r="H17" i="14" s="1"/>
  <c r="H50" i="14" s="1"/>
  <c r="J17" i="14" a="1"/>
  <c r="J17" i="14" s="1"/>
  <c r="J50" i="14" s="1"/>
  <c r="T17" i="14" a="1"/>
  <c r="T17" i="14" s="1"/>
  <c r="T50" i="14" s="1"/>
  <c r="AF17" i="14" a="1"/>
  <c r="AF17" i="14" s="1"/>
  <c r="AF50" i="14" s="1"/>
  <c r="P17" i="14" a="1"/>
  <c r="P17" i="14" s="1"/>
  <c r="P50" i="14" s="1"/>
  <c r="AH17" i="14" a="1"/>
  <c r="AH17" i="14" s="1"/>
  <c r="AH50" i="14" s="1"/>
  <c r="AE17" i="14" a="1"/>
  <c r="AE17" i="14" s="1"/>
  <c r="AE50" i="14" s="1"/>
  <c r="AG17" i="14" a="1"/>
  <c r="AG17" i="14" s="1"/>
  <c r="AG50" i="14" s="1"/>
  <c r="Q17" i="14" a="1"/>
  <c r="Q17" i="14" s="1"/>
  <c r="Q50" i="14" s="1"/>
  <c r="B17" i="14" a="1"/>
  <c r="B17" i="14" s="1"/>
  <c r="B50" i="14" s="1"/>
  <c r="S17" i="14" a="1"/>
  <c r="S17" i="14" s="1"/>
  <c r="S50"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<sst xmlns="http://schemas.openxmlformats.org/spreadsheetml/2006/main" count="399" uniqueCount="175">
  <si>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</si>
  <si>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</si>
  <si>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</si>
  <si>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</si>
  <si>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</si>
  <si>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</si>
  <si>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</si>
  <si>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</si>
  <si>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</si>
  <si>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</si>
  <si>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</si>
  <si>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</si>
  <si>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</si>
  <si>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</si>
  <si>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United States Notes</t>
  </si>
  <si>
    <t>This variable should generally be at or near zero, since the potentials specified in ccs/CCP should be very high,</t>
  </si>
  <si>
    <t>The amount of CCS currently operating in the U.S. is a vanishingly small percentage of total CO2 emissions from the electricity</t>
  </si>
  <si>
    <t>or industry sectors, so it can appropriately be rounded down to zero.</t>
  </si>
  <si>
    <t>We don't project any meaningful use of CCS in the BAU case for the United States, as we don't expect large-scale CCS</t>
  </si>
  <si>
    <t>The BAU case is based on today's policy environment.</t>
  </si>
  <si>
    <t>deployment to occur without policy support (such as a carbon price), and insufficient policy support exists today.</t>
  </si>
  <si>
    <t>See notes below</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</si>
  <si>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</si>
  <si>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</si>
  <si>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</si>
  <si>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</si>
  <si>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</si>
  <si>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</si>
  <si>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</si>
  <si>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</si>
  <si>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</si>
  <si>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</si>
  <si>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</si>
  <si>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</si>
  <si>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</si>
  <si>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</si>
  <si>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</si>
  <si>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</si>
  <si>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</si>
  <si>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</si>
  <si>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</si>
  <si>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</si>
  <si>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</si>
  <si>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</si>
  <si>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</si>
  <si>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</si>
  <si>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</si>
  <si>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</si>
  <si>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</si>
  <si>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</si>
  <si>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</si>
  <si>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</si>
  <si>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</si>
  <si>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</si>
  <si>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</si>
  <si>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</si>
  <si>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</si>
  <si>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</si>
  <si>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</si>
  <si>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</si>
  <si>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</si>
  <si>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</si>
  <si>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</si>
  <si>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</si>
  <si>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</si>
  <si>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</si>
  <si>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</si>
  <si>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</si>
  <si>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</si>
  <si>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</si>
  <si>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</si>
  <si>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</si>
  <si>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</si>
  <si>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</si>
  <si>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</si>
  <si>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</si>
  <si>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</si>
  <si>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</si>
  <si>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</si>
  <si>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</si>
  <si>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</si>
  <si>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</si>
  <si>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</si>
  <si>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</si>
  <si>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</si>
  <si>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</si>
  <si>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</si>
  <si>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</si>
  <si>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</si>
  <si>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</si>
  <si>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</si>
  <si>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</si>
  <si>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</si>
  <si>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</si>
  <si>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</si>
  <si>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</si>
  <si>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</si>
  <si>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</si>
  <si>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</si>
  <si>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</si>
  <si>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</si>
  <si>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</si>
  <si>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</si>
  <si>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</si>
  <si>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</si>
  <si>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</si>
  <si>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</si>
  <si>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</si>
  <si>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</si>
  <si>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</si>
  <si>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</si>
  <si>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</si>
  <si>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</si>
  <si>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</si>
  <si>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</si>
  <si>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</si>
  <si>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</si>
  <si>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</si>
  <si>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</si>
  <si>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</si>
  <si>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</si>
  <si>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</si>
  <si>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</si>
  <si>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</si>
  <si>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</si>
  <si>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</si>
  <si>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</si>
  <si>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</si>
  <si>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</si>
  <si>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</si>
  <si>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</si>
  <si>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Electricity Sector (trend)</t>
  </si>
  <si>
    <t>Industry (all other) (trend)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</si>
  <si>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</si>
  <si>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</si>
  <si>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</si>
  <si>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</si>
  <si>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</si>
  <si>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</si>
  <si>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</si>
  <si>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</si>
  <si>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</si>
  <si>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</si>
  <si>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</si>
  <si>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They are assuming that CCS construction, in the BAU case (i.e. without any policy or market support) will continue at its current trend.</t>
  </si>
  <si>
    <t>Texas?</t>
  </si>
  <si>
    <t>yes</t>
  </si>
  <si>
    <t xml:space="preserve">So, they are basically taking the linear trend in CCS construction from 2018--2026 and forecasting that trend out to 2050. </t>
  </si>
  <si>
    <r>
      <t xml:space="preserve">I think the only problem with this method is that it overlooks the trend happening </t>
    </r>
    <r>
      <rPr>
        <i/>
        <sz val="11"/>
        <color theme="1"/>
        <rFont val="Calibri"/>
        <family val="2"/>
        <scheme val="minor"/>
      </rPr>
      <t>before</t>
    </r>
    <r>
      <rPr>
        <sz val="11"/>
        <color theme="1"/>
        <rFont val="Calibri"/>
        <family val="2"/>
        <scheme val="minor"/>
      </rPr>
      <t xml:space="preserve"> 2018. </t>
    </r>
  </si>
  <si>
    <t xml:space="preserve">In Texas this is important, because Petra Nova was built in 2017 but there is no power sector CCS planned for future development as of 2020. </t>
  </si>
  <si>
    <t>In that case, using the 2018-2026 timeframe, Texas has a good amount of existing power sector CCS with none on the horizon, so the BAU scenario is flat (i.e. BAU scenario has no new CCS in the power sector)</t>
  </si>
  <si>
    <t xml:space="preserve">But using a 2010--2025 timeframe shows that Texas had zero Power Sector CCS in 2010 but a big project built in 2017, meaning that there is an upward trend. </t>
  </si>
  <si>
    <t xml:space="preserve">I think it's reasonable to think that the trend in Texas is upward and not flat, because there are CCS power sector pilot projects--notably the Net Power Clean Energy Allam Cycle project. So there is some power sector CCS work happening in Texas. I.e., there is at least some sort of future trend or interest. </t>
  </si>
  <si>
    <t>2010 is the earliest Texas CCS example (disregarding the 1972 Terrell Plant)</t>
  </si>
  <si>
    <t>2025 is the latest Texas CCS example</t>
  </si>
  <si>
    <t>Then for rows 39 and 42</t>
  </si>
  <si>
    <t>I scaled down the electricity sector emissions by the ratio of texas CO2 Emissions to US National CO2 Emissions in the power sector</t>
  </si>
  <si>
    <t>Year</t>
  </si>
  <si>
    <t>US CO2 (Mt)</t>
  </si>
  <si>
    <t>Texas CO2 (Mt)</t>
  </si>
  <si>
    <t>Electricity</t>
  </si>
  <si>
    <t>Industry</t>
  </si>
  <si>
    <t>https://www.eia.gov/environment/emissions/state/analysis/pdf/stateanalysis.pdf</t>
  </si>
  <si>
    <t>https://www.ourenergypolicy.org/wp-content/uploads/2015/10/stateanalysis.pdf</t>
  </si>
  <si>
    <t>Texas:US Ratio</t>
  </si>
  <si>
    <t>Average</t>
  </si>
  <si>
    <t>So Texas CO2 emissions acconted for 11.4% of US emissions in the electricity sector and 20.4$ of US emissions in the industrial sector. Using 2013 and 2016 data points.</t>
  </si>
  <si>
    <t>Compared to the US results, the main difference is:</t>
  </si>
  <si>
    <t>practically</t>
  </si>
  <si>
    <t xml:space="preserve">So I took the same idea as EPS, but: </t>
  </si>
  <si>
    <t xml:space="preserve"> and looked at the 2010-2025 trends.</t>
  </si>
  <si>
    <t>only used Texas numbers (though I did the Lake Charles chemical plant in eastern Lousiana because, per the source, "The captured CO2 would most likely be used in Denbury Resources enhanced oil recovery assets in the Houston area, Texas."</t>
  </si>
  <si>
    <t>Texas electricity CCS% grows a bit faster than US</t>
  </si>
  <si>
    <t>Texas industry CCS% starts out higher but grows a bit slower than US</t>
  </si>
  <si>
    <t>https://co2re.co/FacilityData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</si>
</sst>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25">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0" fontId="4" fillId="0" borderId="0" xfId="2"/>
    <xf numFmtId="166"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Texas'!$A$3</c:f>
              <c:strCache>
                <c:ptCount val="1"/>
                <c:pt idx="0">
                  <c:v>Electricity Sector</c:v>
                </c:pt>
              </c:strCache>
            </c:strRef>
          </c:tx>
          <c:spPr>
            <a:ln w="31750" cap="rnd">
              <a:solidFill>
                <a:schemeClr val="accent1"/>
              </a:solidFill>
              <a:round/>
            </a:ln>
            <a:effectLst/>
          </c:spPr>
          <c:marker>
            <c:symbol val="none"/>
          </c:marker>
          <c:xVal>
            <c:numRef>
              <c:f>'BAU Calculations Texas'!$B$2:$AH$2</c:f>
              <c:numCache>
                <c:formatCode>General</c:formatCode>
                <c:ptCount val="3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xVal>
          <c:yVal>
            <c:numRef>
              <c:f>'BAU Calculations Texas'!$B$3:$AH$3</c:f>
              <c:numCache>
                <c:formatCode>0.00E+00</c:formatCode>
                <c:ptCount val="33"/>
                <c:pt idx="0">
                  <c:v>0</c:v>
                </c:pt>
                <c:pt idx="1">
                  <c:v>0</c:v>
                </c:pt>
                <c:pt idx="2">
                  <c:v>0</c:v>
                </c:pt>
                <c:pt idx="3">
                  <c:v>0</c:v>
                </c:pt>
                <c:pt idx="4">
                  <c:v>0</c:v>
                </c:pt>
                <c:pt idx="5">
                  <c:v>0</c:v>
                </c:pt>
                <c:pt idx="6">
                  <c:v>0</c:v>
                </c:pt>
                <c:pt idx="7">
                  <c:v>1400000</c:v>
                </c:pt>
                <c:pt idx="8">
                  <c:v>1400000</c:v>
                </c:pt>
                <c:pt idx="9">
                  <c:v>1400000</c:v>
                </c:pt>
                <c:pt idx="10">
                  <c:v>1400000</c:v>
                </c:pt>
                <c:pt idx="11">
                  <c:v>1400000</c:v>
                </c:pt>
                <c:pt idx="12">
                  <c:v>1400000</c:v>
                </c:pt>
                <c:pt idx="13">
                  <c:v>1400000</c:v>
                </c:pt>
                <c:pt idx="14">
                  <c:v>1400000</c:v>
                </c:pt>
                <c:pt idx="15">
                  <c:v>1400000</c:v>
                </c:pt>
              </c:numCache>
            </c:numRef>
          </c:yVal>
          <c:smooth val="0"/>
          <c:extLst>
            <c:ext xmlns:c16="http://schemas.microsoft.com/office/drawing/2014/chart" uri="{C3380CC4-5D6E-409C-BE32-E72D297353CC}">
              <c16:uniqueId val="{00000000-2932-43F7-8C55-24914388DC5E}"/>
            </c:ext>
          </c:extLst>
        </c:ser>
        <c:ser>
          <c:idx val="1"/>
          <c:order val="1"/>
          <c:tx>
            <c:strRef>
              <c:f>'BAU Calculations Texas'!$A$4</c:f>
              <c:strCache>
                <c:ptCount val="1"/>
                <c:pt idx="0">
                  <c:v>Industry (all other)</c:v>
                </c:pt>
              </c:strCache>
            </c:strRef>
          </c:tx>
          <c:spPr>
            <a:ln w="31750" cap="rnd">
              <a:solidFill>
                <a:schemeClr val="accent2"/>
              </a:solidFill>
              <a:round/>
            </a:ln>
            <a:effectLst/>
          </c:spPr>
          <c:marker>
            <c:symbol val="none"/>
          </c:marker>
          <c:xVal>
            <c:numRef>
              <c:f>'BAU Calculations Texas'!$B$2:$AH$2</c:f>
              <c:numCache>
                <c:formatCode>General</c:formatCode>
                <c:ptCount val="3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xVal>
          <c:yVal>
            <c:numRef>
              <c:f>'BAU Calculations Texas'!$B$4:$AH$4</c:f>
              <c:numCache>
                <c:formatCode>0.00E+00</c:formatCode>
                <c:ptCount val="33"/>
                <c:pt idx="0">
                  <c:v>8850000</c:v>
                </c:pt>
                <c:pt idx="1">
                  <c:v>8850000</c:v>
                </c:pt>
                <c:pt idx="2">
                  <c:v>8850000</c:v>
                </c:pt>
                <c:pt idx="3">
                  <c:v>10050000</c:v>
                </c:pt>
                <c:pt idx="4">
                  <c:v>10050000</c:v>
                </c:pt>
                <c:pt idx="5">
                  <c:v>10050000</c:v>
                </c:pt>
                <c:pt idx="6">
                  <c:v>10050000</c:v>
                </c:pt>
                <c:pt idx="7">
                  <c:v>10050000</c:v>
                </c:pt>
                <c:pt idx="8">
                  <c:v>10050000</c:v>
                </c:pt>
                <c:pt idx="9">
                  <c:v>10050000</c:v>
                </c:pt>
                <c:pt idx="10">
                  <c:v>10050000</c:v>
                </c:pt>
                <c:pt idx="11">
                  <c:v>10050000</c:v>
                </c:pt>
                <c:pt idx="12">
                  <c:v>14050000</c:v>
                </c:pt>
                <c:pt idx="13">
                  <c:v>14050000</c:v>
                </c:pt>
                <c:pt idx="14">
                  <c:v>14050000</c:v>
                </c:pt>
                <c:pt idx="15">
                  <c:v>14550000</c:v>
                </c:pt>
              </c:numCache>
            </c:numRef>
          </c:yVal>
          <c:smooth val="0"/>
          <c:extLst>
            <c:ext xmlns:c16="http://schemas.microsoft.com/office/drawing/2014/chart" uri="{C3380CC4-5D6E-409C-BE32-E72D297353CC}">
              <c16:uniqueId val="{00000001-2932-43F7-8C55-24914388DC5E}"/>
            </c:ext>
          </c:extLst>
        </c:ser>
        <c:ser>
          <c:idx val="2"/>
          <c:order val="2"/>
          <c:tx>
            <c:strRef>
              <c:f>'BAU Calculations Texas'!$A$16</c:f>
              <c:strCache>
                <c:ptCount val="1"/>
                <c:pt idx="0">
                  <c:v>Electricity Sector (trend)</c:v>
                </c:pt>
              </c:strCache>
            </c:strRef>
          </c:tx>
          <c:spPr>
            <a:ln w="31750" cap="rnd">
              <a:solidFill>
                <a:schemeClr val="accent3"/>
              </a:solidFill>
              <a:round/>
            </a:ln>
            <a:effectLst/>
          </c:spPr>
          <c:marker>
            <c:symbol val="none"/>
          </c:marker>
          <c:xVal>
            <c:numRef>
              <c:f>'BAU Calculations Texas'!$B$15:$AH$15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Texas'!$B$16:$AH$16</c:f>
              <c:numCache>
                <c:formatCode>0.00E+00</c:formatCode>
                <c:ptCount val="33"/>
                <c:pt idx="0">
                  <c:v>852352.94117647409</c:v>
                </c:pt>
                <c:pt idx="1">
                  <c:v>982058.82352942228</c:v>
                </c:pt>
                <c:pt idx="2">
                  <c:v>1111764.7058823705</c:v>
                </c:pt>
                <c:pt idx="3">
                  <c:v>1241470.5882352889</c:v>
                </c:pt>
                <c:pt idx="4">
                  <c:v>1371176.470588237</c:v>
                </c:pt>
                <c:pt idx="5">
                  <c:v>1500882.3529411852</c:v>
                </c:pt>
                <c:pt idx="6">
                  <c:v>1630588.2352941334</c:v>
                </c:pt>
                <c:pt idx="7">
                  <c:v>1760294.1176470518</c:v>
                </c:pt>
                <c:pt idx="8">
                  <c:v>1890000</c:v>
                </c:pt>
                <c:pt idx="9">
                  <c:v>2019705.8823529482</c:v>
                </c:pt>
                <c:pt idx="10">
                  <c:v>2149411.7647058964</c:v>
                </c:pt>
                <c:pt idx="11">
                  <c:v>2279117.6470588148</c:v>
                </c:pt>
                <c:pt idx="12">
                  <c:v>2408823.529411763</c:v>
                </c:pt>
                <c:pt idx="13">
                  <c:v>2538529.4117647111</c:v>
                </c:pt>
                <c:pt idx="14">
                  <c:v>2668235.2941176593</c:v>
                </c:pt>
                <c:pt idx="15">
                  <c:v>2797941.1764706075</c:v>
                </c:pt>
                <c:pt idx="16">
                  <c:v>2927647.0588235259</c:v>
                </c:pt>
                <c:pt idx="17">
                  <c:v>3057352.9411764741</c:v>
                </c:pt>
                <c:pt idx="18">
                  <c:v>3187058.8235294223</c:v>
                </c:pt>
                <c:pt idx="19">
                  <c:v>3316764.7058823705</c:v>
                </c:pt>
                <c:pt idx="20">
                  <c:v>3446470.5882352889</c:v>
                </c:pt>
                <c:pt idx="21">
                  <c:v>3576176.470588237</c:v>
                </c:pt>
                <c:pt idx="22">
                  <c:v>3705882.3529411852</c:v>
                </c:pt>
                <c:pt idx="23">
                  <c:v>3835588.2352941334</c:v>
                </c:pt>
                <c:pt idx="24">
                  <c:v>3965294.1176470518</c:v>
                </c:pt>
                <c:pt idx="25">
                  <c:v>4095000</c:v>
                </c:pt>
                <c:pt idx="26">
                  <c:v>4224705.8823529482</c:v>
                </c:pt>
                <c:pt idx="27">
                  <c:v>4354411.7647058964</c:v>
                </c:pt>
                <c:pt idx="28">
                  <c:v>4484117.6470588148</c:v>
                </c:pt>
                <c:pt idx="29">
                  <c:v>4613823.529411763</c:v>
                </c:pt>
                <c:pt idx="30">
                  <c:v>4743529.4117647111</c:v>
                </c:pt>
                <c:pt idx="31">
                  <c:v>4873235.2941176593</c:v>
                </c:pt>
                <c:pt idx="32">
                  <c:v>5002941.1764706075</c:v>
                </c:pt>
              </c:numCache>
            </c:numRef>
          </c:yVal>
          <c:smooth val="0"/>
          <c:extLst>
            <c:ext xmlns:c16="http://schemas.microsoft.com/office/drawing/2014/chart" uri="{C3380CC4-5D6E-409C-BE32-E72D297353CC}">
              <c16:uniqueId val="{00000002-2932-43F7-8C55-24914388DC5E}"/>
            </c:ext>
          </c:extLst>
        </c:ser>
        <c:ser>
          <c:idx val="3"/>
          <c:order val="3"/>
          <c:tx>
            <c:strRef>
              <c:f>'BAU Calculations Texas'!$A$17</c:f>
              <c:strCache>
                <c:ptCount val="1"/>
                <c:pt idx="0">
                  <c:v>Industry (all other) (trend)</c:v>
                </c:pt>
              </c:strCache>
            </c:strRef>
          </c:tx>
          <c:spPr>
            <a:ln w="31750" cap="rnd">
              <a:solidFill>
                <a:schemeClr val="accent4"/>
              </a:solidFill>
              <a:round/>
            </a:ln>
            <a:effectLst/>
          </c:spPr>
          <c:marker>
            <c:symbol val="none"/>
          </c:marker>
          <c:xVal>
            <c:numRef>
              <c:f>'BAU Calculations Texas'!$B$15:$AH$15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Texas'!$B$17:$AH$17</c:f>
              <c:numCache>
                <c:formatCode>0.00E+00</c:formatCode>
                <c:ptCount val="33"/>
                <c:pt idx="0">
                  <c:v>11037352.941176534</c:v>
                </c:pt>
                <c:pt idx="1">
                  <c:v>11399558.823529482</c:v>
                </c:pt>
                <c:pt idx="2">
                  <c:v>11761764.70588243</c:v>
                </c:pt>
                <c:pt idx="3">
                  <c:v>12123970.588235378</c:v>
                </c:pt>
                <c:pt idx="4">
                  <c:v>12486176.470588326</c:v>
                </c:pt>
                <c:pt idx="5">
                  <c:v>12848382.352941155</c:v>
                </c:pt>
                <c:pt idx="6">
                  <c:v>13210588.235294104</c:v>
                </c:pt>
                <c:pt idx="7">
                  <c:v>13572794.117647052</c:v>
                </c:pt>
                <c:pt idx="8">
                  <c:v>13935000</c:v>
                </c:pt>
                <c:pt idx="9">
                  <c:v>14297205.882352948</c:v>
                </c:pt>
                <c:pt idx="10">
                  <c:v>14659411.764705896</c:v>
                </c:pt>
                <c:pt idx="11">
                  <c:v>15021617.647058845</c:v>
                </c:pt>
                <c:pt idx="12">
                  <c:v>15383823.529411793</c:v>
                </c:pt>
                <c:pt idx="13">
                  <c:v>15746029.411764741</c:v>
                </c:pt>
                <c:pt idx="14">
                  <c:v>16108235.294117689</c:v>
                </c:pt>
                <c:pt idx="15">
                  <c:v>16470441.176470637</c:v>
                </c:pt>
                <c:pt idx="16">
                  <c:v>16832647.058823586</c:v>
                </c:pt>
                <c:pt idx="17">
                  <c:v>17194852.941176534</c:v>
                </c:pt>
                <c:pt idx="18">
                  <c:v>17557058.823529482</c:v>
                </c:pt>
                <c:pt idx="19">
                  <c:v>17919264.70588243</c:v>
                </c:pt>
                <c:pt idx="20">
                  <c:v>18281470.588235378</c:v>
                </c:pt>
                <c:pt idx="21">
                  <c:v>18643676.470588326</c:v>
                </c:pt>
                <c:pt idx="22">
                  <c:v>19005882.352941155</c:v>
                </c:pt>
                <c:pt idx="23">
                  <c:v>19368088.235294104</c:v>
                </c:pt>
                <c:pt idx="24">
                  <c:v>19730294.117647052</c:v>
                </c:pt>
                <c:pt idx="25">
                  <c:v>20092500</c:v>
                </c:pt>
                <c:pt idx="26">
                  <c:v>20454705.882352948</c:v>
                </c:pt>
                <c:pt idx="27">
                  <c:v>20816911.764705896</c:v>
                </c:pt>
                <c:pt idx="28">
                  <c:v>21179117.647058845</c:v>
                </c:pt>
                <c:pt idx="29">
                  <c:v>21541323.529411793</c:v>
                </c:pt>
                <c:pt idx="30">
                  <c:v>21903529.411764741</c:v>
                </c:pt>
                <c:pt idx="31">
                  <c:v>22265735.294117689</c:v>
                </c:pt>
                <c:pt idx="32">
                  <c:v>22627941.176470637</c:v>
                </c:pt>
              </c:numCache>
            </c:numRef>
          </c:yVal>
          <c:smooth val="0"/>
          <c:extLst>
            <c:ext xmlns:c16="http://schemas.microsoft.com/office/drawing/2014/chart" uri="{C3380CC4-5D6E-409C-BE32-E72D297353CC}">
              <c16:uniqueId val="{00000003-2932-43F7-8C55-24914388DC5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Texas'!$A$49</c:f>
              <c:strCache>
                <c:ptCount val="1"/>
                <c:pt idx="0">
                  <c:v>Electricity Sector</c:v>
                </c:pt>
              </c:strCache>
            </c:strRef>
          </c:tx>
          <c:spPr>
            <a:ln w="28575" cap="rnd">
              <a:solidFill>
                <a:schemeClr val="accent1"/>
              </a:solidFill>
              <a:round/>
            </a:ln>
            <a:effectLst/>
          </c:spPr>
          <c:marker>
            <c:symbol val="none"/>
          </c:marker>
          <c:xVal>
            <c:numRef>
              <c:f>'BAU Calculations Texas'!$B$48:$AH$48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Texas'!$B$49:$AH$49</c:f>
              <c:numCache>
                <c:formatCode>General</c:formatCode>
                <c:ptCount val="33"/>
                <c:pt idx="0">
                  <c:v>4.1514302667377129E-3</c:v>
                </c:pt>
                <c:pt idx="1">
                  <c:v>5.3918954491887138E-3</c:v>
                </c:pt>
                <c:pt idx="2">
                  <c:v>7.756726965532236E-3</c:v>
                </c:pt>
                <c:pt idx="3">
                  <c:v>6.5673595208577658E-3</c:v>
                </c:pt>
                <c:pt idx="4">
                  <c:v>8.2512673927182152E-3</c:v>
                </c:pt>
                <c:pt idx="5">
                  <c:v>9.1141555231687467E-3</c:v>
                </c:pt>
                <c:pt idx="6">
                  <c:v>9.8397140924166605E-3</c:v>
                </c:pt>
                <c:pt idx="7">
                  <c:v>1.0998145006193349E-2</c:v>
                </c:pt>
                <c:pt idx="8">
                  <c:v>1.1638495045993227E-2</c:v>
                </c:pt>
                <c:pt idx="9">
                  <c:v>1.2444097224109133E-2</c:v>
                </c:pt>
                <c:pt idx="10">
                  <c:v>1.3120391596902585E-2</c:v>
                </c:pt>
                <c:pt idx="11">
                  <c:v>1.4038390189266756E-2</c:v>
                </c:pt>
                <c:pt idx="12">
                  <c:v>1.4840440441881446E-2</c:v>
                </c:pt>
                <c:pt idx="13">
                  <c:v>1.5615808184923453E-2</c:v>
                </c:pt>
                <c:pt idx="14">
                  <c:v>1.600942733851048E-2</c:v>
                </c:pt>
                <c:pt idx="15">
                  <c:v>1.6656894103059493E-2</c:v>
                </c:pt>
                <c:pt idx="16">
                  <c:v>1.7342800594125768E-2</c:v>
                </c:pt>
                <c:pt idx="17">
                  <c:v>1.8050496355504903E-2</c:v>
                </c:pt>
                <c:pt idx="18">
                  <c:v>1.864657296560452E-2</c:v>
                </c:pt>
                <c:pt idx="19">
                  <c:v>1.9368087568555424E-2</c:v>
                </c:pt>
                <c:pt idx="20">
                  <c:v>2.0178006288746577E-2</c:v>
                </c:pt>
                <c:pt idx="21">
                  <c:v>2.0862275047025907E-2</c:v>
                </c:pt>
                <c:pt idx="22">
                  <c:v>2.1403750619175797E-2</c:v>
                </c:pt>
                <c:pt idx="23">
                  <c:v>2.2164378390609692E-2</c:v>
                </c:pt>
                <c:pt idx="24">
                  <c:v>2.2741055238685054E-2</c:v>
                </c:pt>
                <c:pt idx="25">
                  <c:v>2.3264687825787417E-2</c:v>
                </c:pt>
                <c:pt idx="26">
                  <c:v>2.3695506080598672E-2</c:v>
                </c:pt>
                <c:pt idx="27">
                  <c:v>2.4229884867223699E-2</c:v>
                </c:pt>
                <c:pt idx="28">
                  <c:v>2.4724689360982415E-2</c:v>
                </c:pt>
                <c:pt idx="29">
                  <c:v>2.516025016456639E-2</c:v>
                </c:pt>
                <c:pt idx="30">
                  <c:v>2.5443585540734379E-2</c:v>
                </c:pt>
                <c:pt idx="31">
                  <c:v>2.5840718589527648E-2</c:v>
                </c:pt>
                <c:pt idx="32">
                  <c:v>2.6267706317510218E-2</c:v>
                </c:pt>
              </c:numCache>
            </c:numRef>
          </c:yVal>
          <c:smooth val="0"/>
          <c:extLst>
            <c:ext xmlns:c16="http://schemas.microsoft.com/office/drawing/2014/chart" uri="{C3380CC4-5D6E-409C-BE32-E72D297353CC}">
              <c16:uniqueId val="{00000000-6F72-4C0C-B35E-A757993C6AAC}"/>
            </c:ext>
          </c:extLst>
        </c:ser>
        <c:ser>
          <c:idx val="1"/>
          <c:order val="1"/>
          <c:tx>
            <c:strRef>
              <c:f>'BAU Calculations Texas'!$A$50</c:f>
              <c:strCache>
                <c:ptCount val="1"/>
                <c:pt idx="0">
                  <c:v>Industry (all other)</c:v>
                </c:pt>
              </c:strCache>
            </c:strRef>
          </c:tx>
          <c:spPr>
            <a:ln w="28575" cap="rnd">
              <a:solidFill>
                <a:schemeClr val="accent2"/>
              </a:solidFill>
              <a:round/>
            </a:ln>
            <a:effectLst/>
          </c:spPr>
          <c:marker>
            <c:symbol val="none"/>
          </c:marker>
          <c:xVal>
            <c:numRef>
              <c:f>'BAU Calculations Texas'!$B$48:$AH$48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Texas'!$B$50:$AH$50</c:f>
              <c:numCache>
                <c:formatCode>General</c:formatCode>
                <c:ptCount val="33"/>
                <c:pt idx="0">
                  <c:v>4.1245456349332632E-2</c:v>
                </c:pt>
                <c:pt idx="1">
                  <c:v>4.2148533886929143E-2</c:v>
                </c:pt>
                <c:pt idx="2">
                  <c:v>4.5825387037813047E-2</c:v>
                </c:pt>
                <c:pt idx="3">
                  <c:v>4.501975185127783E-2</c:v>
                </c:pt>
                <c:pt idx="4">
                  <c:v>4.5070211246686732E-2</c:v>
                </c:pt>
                <c:pt idx="5">
                  <c:v>4.5651446641391639E-2</c:v>
                </c:pt>
                <c:pt idx="6">
                  <c:v>4.6385528745553337E-2</c:v>
                </c:pt>
                <c:pt idx="7">
                  <c:v>4.722862865108117E-2</c:v>
                </c:pt>
                <c:pt idx="8">
                  <c:v>4.8034441364933532E-2</c:v>
                </c:pt>
                <c:pt idx="9">
                  <c:v>4.8945049297519187E-2</c:v>
                </c:pt>
                <c:pt idx="10">
                  <c:v>4.9699476085415403E-2</c:v>
                </c:pt>
                <c:pt idx="11">
                  <c:v>5.0633243883512674E-2</c:v>
                </c:pt>
                <c:pt idx="12">
                  <c:v>5.1500073896919865E-2</c:v>
                </c:pt>
                <c:pt idx="13">
                  <c:v>5.2407287143582816E-2</c:v>
                </c:pt>
                <c:pt idx="14">
                  <c:v>5.3335306103390649E-2</c:v>
                </c:pt>
                <c:pt idx="15">
                  <c:v>5.4320054977532777E-2</c:v>
                </c:pt>
                <c:pt idx="16">
                  <c:v>5.5204430470050012E-2</c:v>
                </c:pt>
                <c:pt idx="17">
                  <c:v>5.6040658582769194E-2</c:v>
                </c:pt>
                <c:pt idx="18">
                  <c:v>5.6835046121596976E-2</c:v>
                </c:pt>
                <c:pt idx="19">
                  <c:v>5.7613129032254427E-2</c:v>
                </c:pt>
                <c:pt idx="20">
                  <c:v>5.8298089653811738E-2</c:v>
                </c:pt>
                <c:pt idx="21">
                  <c:v>5.9100579957322895E-2</c:v>
                </c:pt>
                <c:pt idx="22">
                  <c:v>5.9834501734293798E-2</c:v>
                </c:pt>
                <c:pt idx="23">
                  <c:v>6.0585776867410027E-2</c:v>
                </c:pt>
                <c:pt idx="24">
                  <c:v>6.1355088076315081E-2</c:v>
                </c:pt>
                <c:pt idx="25">
                  <c:v>6.2107959417494335E-2</c:v>
                </c:pt>
                <c:pt idx="26">
                  <c:v>6.2820843129325316E-2</c:v>
                </c:pt>
                <c:pt idx="27">
                  <c:v>6.3405671511784861E-2</c:v>
                </c:pt>
                <c:pt idx="28">
                  <c:v>6.4148968545334389E-2</c:v>
                </c:pt>
                <c:pt idx="29">
                  <c:v>6.4845452072723492E-2</c:v>
                </c:pt>
                <c:pt idx="30">
                  <c:v>6.5483983657296227E-2</c:v>
                </c:pt>
                <c:pt idx="31">
                  <c:v>6.6193439693038494E-2</c:v>
                </c:pt>
                <c:pt idx="32">
                  <c:v>6.6845101879237284E-2</c:v>
                </c:pt>
              </c:numCache>
            </c:numRef>
          </c:yVal>
          <c:smooth val="0"/>
          <c:extLst>
            <c:ext xmlns:c16="http://schemas.microsoft.com/office/drawing/2014/chart" uri="{C3380CC4-5D6E-409C-BE32-E72D297353CC}">
              <c16:uniqueId val="{00000001-6F72-4C0C-B35E-A757993C6AAC}"/>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USA'!$A$3</c:f>
              <c:strCache>
                <c:ptCount val="1"/>
                <c:pt idx="0">
                  <c:v>Electricity Sector</c:v>
                </c:pt>
              </c:strCache>
            </c:strRef>
          </c:tx>
          <c:spPr>
            <a:ln w="31750" cap="rnd">
              <a:solidFill>
                <a:schemeClr val="accent1"/>
              </a:solidFill>
              <a:round/>
            </a:ln>
            <a:effectLst/>
          </c:spPr>
          <c:marker>
            <c:symbol val="none"/>
          </c:marker>
          <c:xVal>
            <c:numRef>
              <c:f>'BAU Calculations USA'!$B$2:$AH$2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USA'!$B$3:$AH$3</c:f>
              <c:numCache>
                <c:formatCode>0.00E+00</c:formatCode>
                <c:ptCount val="33"/>
                <c:pt idx="0">
                  <c:v>1400000</c:v>
                </c:pt>
                <c:pt idx="1">
                  <c:v>1400000</c:v>
                </c:pt>
                <c:pt idx="2">
                  <c:v>1400000</c:v>
                </c:pt>
                <c:pt idx="3">
                  <c:v>1400000</c:v>
                </c:pt>
                <c:pt idx="4">
                  <c:v>1400000</c:v>
                </c:pt>
                <c:pt idx="5">
                  <c:v>1400000</c:v>
                </c:pt>
                <c:pt idx="6">
                  <c:v>1400000</c:v>
                </c:pt>
                <c:pt idx="7">
                  <c:v>4400000</c:v>
                </c:pt>
                <c:pt idx="8">
                  <c:v>7800000</c:v>
                </c:pt>
                <c:pt idx="9">
                  <c:v>7800000</c:v>
                </c:pt>
                <c:pt idx="10">
                  <c:v>7800000</c:v>
                </c:pt>
                <c:pt idx="11">
                  <c:v>7800000</c:v>
                </c:pt>
                <c:pt idx="12">
                  <c:v>7800000</c:v>
                </c:pt>
                <c:pt idx="13">
                  <c:v>7800000</c:v>
                </c:pt>
                <c:pt idx="14">
                  <c:v>7800000</c:v>
                </c:pt>
                <c:pt idx="15">
                  <c:v>7800000</c:v>
                </c:pt>
                <c:pt idx="16">
                  <c:v>7800000</c:v>
                </c:pt>
                <c:pt idx="17">
                  <c:v>7800000</c:v>
                </c:pt>
                <c:pt idx="18">
                  <c:v>7800000</c:v>
                </c:pt>
                <c:pt idx="19">
                  <c:v>7800000</c:v>
                </c:pt>
                <c:pt idx="20">
                  <c:v>7800000</c:v>
                </c:pt>
                <c:pt idx="21">
                  <c:v>7800000</c:v>
                </c:pt>
                <c:pt idx="22">
                  <c:v>7800000</c:v>
                </c:pt>
                <c:pt idx="23">
                  <c:v>7800000</c:v>
                </c:pt>
                <c:pt idx="24">
                  <c:v>7800000</c:v>
                </c:pt>
                <c:pt idx="25">
                  <c:v>7800000</c:v>
                </c:pt>
                <c:pt idx="26">
                  <c:v>7800000</c:v>
                </c:pt>
                <c:pt idx="27">
                  <c:v>7800000</c:v>
                </c:pt>
                <c:pt idx="28">
                  <c:v>7800000</c:v>
                </c:pt>
                <c:pt idx="29">
                  <c:v>7800000</c:v>
                </c:pt>
                <c:pt idx="30">
                  <c:v>7800000</c:v>
                </c:pt>
                <c:pt idx="31">
                  <c:v>7800000</c:v>
                </c:pt>
                <c:pt idx="32">
                  <c:v>7800000</c:v>
                </c:pt>
              </c:numCache>
            </c:numRef>
          </c:yVal>
          <c:smooth val="0"/>
          <c:extLst>
            <c:ext xmlns:c16="http://schemas.microsoft.com/office/drawing/2014/chart" uri="{C3380CC4-5D6E-409C-BE32-E72D297353CC}">
              <c16:uniqueId val="{00000000-B0C9-422C-89FE-E0742A40CC3E}"/>
            </c:ext>
          </c:extLst>
        </c:ser>
        <c:ser>
          <c:idx val="1"/>
          <c:order val="1"/>
          <c:tx>
            <c:strRef>
              <c:f>'BAU Calculations USA'!$A$4</c:f>
              <c:strCache>
                <c:ptCount val="1"/>
                <c:pt idx="0">
                  <c:v>Industry (all other)</c:v>
                </c:pt>
              </c:strCache>
            </c:strRef>
          </c:tx>
          <c:spPr>
            <a:ln w="31750" cap="rnd">
              <a:solidFill>
                <a:schemeClr val="accent2"/>
              </a:solidFill>
              <a:round/>
            </a:ln>
            <a:effectLst/>
          </c:spPr>
          <c:marker>
            <c:symbol val="none"/>
          </c:marker>
          <c:xVal>
            <c:numRef>
              <c:f>'BAU Calculations USA'!$B$2:$AH$2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USA'!$B$4:$AH$4</c:f>
              <c:numCache>
                <c:formatCode>0.00E+00</c:formatCode>
                <c:ptCount val="33"/>
                <c:pt idx="0">
                  <c:v>26078095.238095235</c:v>
                </c:pt>
                <c:pt idx="1">
                  <c:v>26078095.238095235</c:v>
                </c:pt>
                <c:pt idx="2">
                  <c:v>26078095.238095235</c:v>
                </c:pt>
                <c:pt idx="3">
                  <c:v>26078095.238095235</c:v>
                </c:pt>
                <c:pt idx="4">
                  <c:v>31703095.238095235</c:v>
                </c:pt>
                <c:pt idx="5">
                  <c:v>31703095.238095235</c:v>
                </c:pt>
                <c:pt idx="6">
                  <c:v>31703095.238095235</c:v>
                </c:pt>
                <c:pt idx="7">
                  <c:v>32203095.238095239</c:v>
                </c:pt>
                <c:pt idx="8">
                  <c:v>32203095.238095239</c:v>
                </c:pt>
                <c:pt idx="9">
                  <c:v>32203095.238095239</c:v>
                </c:pt>
                <c:pt idx="10">
                  <c:v>32203095.238095239</c:v>
                </c:pt>
                <c:pt idx="11">
                  <c:v>32203095.238095239</c:v>
                </c:pt>
                <c:pt idx="12">
                  <c:v>32203095.238095239</c:v>
                </c:pt>
                <c:pt idx="13">
                  <c:v>32203095.238095239</c:v>
                </c:pt>
                <c:pt idx="14">
                  <c:v>32203095.238095239</c:v>
                </c:pt>
                <c:pt idx="15">
                  <c:v>32203095.238095239</c:v>
                </c:pt>
                <c:pt idx="16">
                  <c:v>32203095.238095239</c:v>
                </c:pt>
                <c:pt idx="17">
                  <c:v>32203095.238095239</c:v>
                </c:pt>
                <c:pt idx="18">
                  <c:v>32203095.238095239</c:v>
                </c:pt>
                <c:pt idx="19">
                  <c:v>32203095.238095239</c:v>
                </c:pt>
                <c:pt idx="20">
                  <c:v>32203095.238095239</c:v>
                </c:pt>
                <c:pt idx="21">
                  <c:v>32203095.238095239</c:v>
                </c:pt>
                <c:pt idx="22">
                  <c:v>32203095.238095239</c:v>
                </c:pt>
                <c:pt idx="23">
                  <c:v>32203095.238095239</c:v>
                </c:pt>
                <c:pt idx="24">
                  <c:v>32203095.238095239</c:v>
                </c:pt>
                <c:pt idx="25">
                  <c:v>32203095.238095239</c:v>
                </c:pt>
                <c:pt idx="26">
                  <c:v>32203095.238095239</c:v>
                </c:pt>
                <c:pt idx="27">
                  <c:v>32203095.238095239</c:v>
                </c:pt>
                <c:pt idx="28">
                  <c:v>32203095.238095239</c:v>
                </c:pt>
                <c:pt idx="29">
                  <c:v>32203095.238095239</c:v>
                </c:pt>
                <c:pt idx="30">
                  <c:v>32203095.238095239</c:v>
                </c:pt>
                <c:pt idx="31">
                  <c:v>32203095.238095239</c:v>
                </c:pt>
                <c:pt idx="32">
                  <c:v>32203095.238095239</c:v>
                </c:pt>
              </c:numCache>
            </c:numRef>
          </c:yVal>
          <c:smooth val="0"/>
          <c:extLst>
            <c:ext xmlns:c16="http://schemas.microsoft.com/office/drawing/2014/chart" uri="{C3380CC4-5D6E-409C-BE32-E72D297353CC}">
              <c16:uniqueId val="{00000001-B0C9-422C-89FE-E0742A40CC3E}"/>
            </c:ext>
          </c:extLst>
        </c:ser>
        <c:ser>
          <c:idx val="2"/>
          <c:order val="2"/>
          <c:tx>
            <c:strRef>
              <c:f>'BAU Calculations USA'!$A$16</c:f>
              <c:strCache>
                <c:ptCount val="1"/>
                <c:pt idx="0">
                  <c:v>Electricity Sector (trend)</c:v>
                </c:pt>
              </c:strCache>
            </c:strRef>
          </c:tx>
          <c:spPr>
            <a:ln w="31750" cap="rnd">
              <a:solidFill>
                <a:schemeClr val="accent3"/>
              </a:solidFill>
              <a:round/>
            </a:ln>
            <a:effectLst/>
          </c:spPr>
          <c:marker>
            <c:symbol val="none"/>
          </c:marker>
          <c:xVal>
            <c:numRef>
              <c:f>'BAU Calculations USA'!$B$15:$AH$15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USA'!$B$16:$AH$16</c:f>
              <c:numCache>
                <c:formatCode>0.00E+00</c:formatCode>
                <c:ptCount val="33"/>
                <c:pt idx="0">
                  <c:v>137777.77777767181</c:v>
                </c:pt>
                <c:pt idx="1">
                  <c:v>714444.44444441795</c:v>
                </c:pt>
                <c:pt idx="2">
                  <c:v>1291111.1111109257</c:v>
                </c:pt>
                <c:pt idx="3">
                  <c:v>1867777.7777776718</c:v>
                </c:pt>
                <c:pt idx="4">
                  <c:v>2444444.444444418</c:v>
                </c:pt>
                <c:pt idx="5">
                  <c:v>3021111.1111109257</c:v>
                </c:pt>
                <c:pt idx="6">
                  <c:v>3597777.7777776718</c:v>
                </c:pt>
                <c:pt idx="7">
                  <c:v>4174444.444444418</c:v>
                </c:pt>
                <c:pt idx="8">
                  <c:v>4751111.1111109257</c:v>
                </c:pt>
                <c:pt idx="9">
                  <c:v>5327777.7777776718</c:v>
                </c:pt>
                <c:pt idx="10">
                  <c:v>5904444.444444418</c:v>
                </c:pt>
                <c:pt idx="11">
                  <c:v>6481111.1111109257</c:v>
                </c:pt>
                <c:pt idx="12">
                  <c:v>7057777.7777776718</c:v>
                </c:pt>
                <c:pt idx="13">
                  <c:v>7634444.444444418</c:v>
                </c:pt>
                <c:pt idx="14">
                  <c:v>8211111.1111109257</c:v>
                </c:pt>
                <c:pt idx="15">
                  <c:v>8787777.7777776718</c:v>
                </c:pt>
                <c:pt idx="16">
                  <c:v>9364444.444444418</c:v>
                </c:pt>
                <c:pt idx="17">
                  <c:v>9941111.1111109257</c:v>
                </c:pt>
                <c:pt idx="18">
                  <c:v>10517777.777777672</c:v>
                </c:pt>
                <c:pt idx="19">
                  <c:v>11094444.444444418</c:v>
                </c:pt>
                <c:pt idx="20">
                  <c:v>11671111.111110926</c:v>
                </c:pt>
                <c:pt idx="21">
                  <c:v>12247777.777777672</c:v>
                </c:pt>
                <c:pt idx="22">
                  <c:v>12824444.444444418</c:v>
                </c:pt>
                <c:pt idx="23">
                  <c:v>13401111.111110926</c:v>
                </c:pt>
                <c:pt idx="24">
                  <c:v>13977777.777777672</c:v>
                </c:pt>
                <c:pt idx="25">
                  <c:v>14554444.444444418</c:v>
                </c:pt>
                <c:pt idx="26">
                  <c:v>15131111.111110926</c:v>
                </c:pt>
                <c:pt idx="27">
                  <c:v>15707777.777777672</c:v>
                </c:pt>
                <c:pt idx="28">
                  <c:v>16284444.444444418</c:v>
                </c:pt>
                <c:pt idx="29">
                  <c:v>16861111.111110926</c:v>
                </c:pt>
                <c:pt idx="30">
                  <c:v>17437777.777777672</c:v>
                </c:pt>
                <c:pt idx="31">
                  <c:v>18014444.444444418</c:v>
                </c:pt>
                <c:pt idx="32">
                  <c:v>18591111.111110926</c:v>
                </c:pt>
              </c:numCache>
            </c:numRef>
          </c:yVal>
          <c:smooth val="0"/>
          <c:extLst>
            <c:ext xmlns:c16="http://schemas.microsoft.com/office/drawing/2014/chart" uri="{C3380CC4-5D6E-409C-BE32-E72D297353CC}">
              <c16:uniqueId val="{00000002-B0C9-422C-89FE-E0742A40CC3E}"/>
            </c:ext>
          </c:extLst>
        </c:ser>
        <c:ser>
          <c:idx val="3"/>
          <c:order val="3"/>
          <c:tx>
            <c:strRef>
              <c:f>'BAU Calculations USA'!$A$17</c:f>
              <c:strCache>
                <c:ptCount val="1"/>
                <c:pt idx="0">
                  <c:v>Industry (all other) (trend)</c:v>
                </c:pt>
              </c:strCache>
            </c:strRef>
          </c:tx>
          <c:spPr>
            <a:ln w="31750" cap="rnd">
              <a:solidFill>
                <a:schemeClr val="accent4"/>
              </a:solidFill>
              <a:round/>
            </a:ln>
            <a:effectLst/>
          </c:spPr>
          <c:marker>
            <c:symbol val="none"/>
          </c:marker>
          <c:xVal>
            <c:numRef>
              <c:f>'BAU Calculations USA'!$B$15:$AH$15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USA'!$B$17:$AH$17</c:f>
              <c:numCache>
                <c:formatCode>0.00E+00</c:formatCode>
                <c:ptCount val="33"/>
                <c:pt idx="0">
                  <c:v>25330873.015873194</c:v>
                </c:pt>
                <c:pt idx="1">
                  <c:v>26326706.349206448</c:v>
                </c:pt>
                <c:pt idx="2">
                  <c:v>27322539.68253994</c:v>
                </c:pt>
                <c:pt idx="3">
                  <c:v>28318373.015873194</c:v>
                </c:pt>
                <c:pt idx="4">
                  <c:v>29314206.349206448</c:v>
                </c:pt>
                <c:pt idx="5">
                  <c:v>30310039.68253994</c:v>
                </c:pt>
                <c:pt idx="6">
                  <c:v>31305873.015873194</c:v>
                </c:pt>
                <c:pt idx="7">
                  <c:v>32301706.349206448</c:v>
                </c:pt>
                <c:pt idx="8">
                  <c:v>33297539.68253994</c:v>
                </c:pt>
                <c:pt idx="9">
                  <c:v>34293373.015873194</c:v>
                </c:pt>
                <c:pt idx="10">
                  <c:v>35289206.349206448</c:v>
                </c:pt>
                <c:pt idx="11">
                  <c:v>36285039.68253994</c:v>
                </c:pt>
                <c:pt idx="12">
                  <c:v>37280873.015873194</c:v>
                </c:pt>
                <c:pt idx="13">
                  <c:v>38276706.349206448</c:v>
                </c:pt>
                <c:pt idx="14">
                  <c:v>39272539.68253994</c:v>
                </c:pt>
                <c:pt idx="15">
                  <c:v>40268373.015873194</c:v>
                </c:pt>
                <c:pt idx="16">
                  <c:v>41264206.349206448</c:v>
                </c:pt>
                <c:pt idx="17">
                  <c:v>42260039.68253994</c:v>
                </c:pt>
                <c:pt idx="18">
                  <c:v>43255873.015873194</c:v>
                </c:pt>
                <c:pt idx="19">
                  <c:v>44251706.349206448</c:v>
                </c:pt>
                <c:pt idx="20">
                  <c:v>45247539.68253994</c:v>
                </c:pt>
                <c:pt idx="21">
                  <c:v>46243373.015873194</c:v>
                </c:pt>
                <c:pt idx="22">
                  <c:v>47239206.349206448</c:v>
                </c:pt>
                <c:pt idx="23">
                  <c:v>48235039.68253994</c:v>
                </c:pt>
                <c:pt idx="24">
                  <c:v>49230873.015873194</c:v>
                </c:pt>
                <c:pt idx="25">
                  <c:v>50226706.349206448</c:v>
                </c:pt>
                <c:pt idx="26">
                  <c:v>51222539.68253994</c:v>
                </c:pt>
                <c:pt idx="27">
                  <c:v>52218373.015873194</c:v>
                </c:pt>
                <c:pt idx="28">
                  <c:v>53214206.349206448</c:v>
                </c:pt>
                <c:pt idx="29">
                  <c:v>54210039.68253994</c:v>
                </c:pt>
                <c:pt idx="30">
                  <c:v>55205873.015873194</c:v>
                </c:pt>
                <c:pt idx="31">
                  <c:v>56201706.349206448</c:v>
                </c:pt>
                <c:pt idx="32">
                  <c:v>57197539.68253994</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USA'!$A$49</c:f>
              <c:strCache>
                <c:ptCount val="1"/>
                <c:pt idx="0">
                  <c:v>Electricity Sector</c:v>
                </c:pt>
              </c:strCache>
            </c:strRef>
          </c:tx>
          <c:spPr>
            <a:ln w="28575" cap="rnd">
              <a:solidFill>
                <a:schemeClr val="accent1"/>
              </a:solidFill>
              <a:round/>
            </a:ln>
            <a:effectLst/>
          </c:spPr>
          <c:marker>
            <c:symbol val="none"/>
          </c:marker>
          <c:xVal>
            <c:numRef>
              <c:f>'BAU Calculations USA'!$B$48:$AH$48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USA'!$B$49:$AH$49</c:f>
              <c:numCache>
                <c:formatCode>General</c:formatCode>
                <c:ptCount val="33"/>
                <c:pt idx="0">
                  <c:v>7.6285534293980226E-5</c:v>
                </c:pt>
                <c:pt idx="1">
                  <c:v>4.4592021148960663E-4</c:v>
                </c:pt>
                <c:pt idx="2">
                  <c:v>1.0240330510631465E-3</c:v>
                </c:pt>
                <c:pt idx="3">
                  <c:v>1.1232186193698113E-3</c:v>
                </c:pt>
                <c:pt idx="4">
                  <c:v>1.6722153813410986E-3</c:v>
                </c:pt>
                <c:pt idx="5">
                  <c:v>2.0855529246446031E-3</c:v>
                </c:pt>
                <c:pt idx="6">
                  <c:v>2.4680686943245127E-3</c:v>
                </c:pt>
                <c:pt idx="7">
                  <c:v>2.9649516981983606E-3</c:v>
                </c:pt>
                <c:pt idx="8">
                  <c:v>3.3259440749813969E-3</c:v>
                </c:pt>
                <c:pt idx="9">
                  <c:v>3.7316946563221327E-3</c:v>
                </c:pt>
                <c:pt idx="10">
                  <c:v>4.0972357151888988E-3</c:v>
                </c:pt>
                <c:pt idx="11">
                  <c:v>4.5382118527231086E-3</c:v>
                </c:pt>
                <c:pt idx="12">
                  <c:v>4.9430444858439239E-3</c:v>
                </c:pt>
                <c:pt idx="13">
                  <c:v>5.3388096731056987E-3</c:v>
                </c:pt>
                <c:pt idx="14">
                  <c:v>5.6006487354961637E-3</c:v>
                </c:pt>
                <c:pt idx="15">
                  <c:v>5.9472917601922507E-3</c:v>
                </c:pt>
                <c:pt idx="16">
                  <c:v>6.306193058698159E-3</c:v>
                </c:pt>
                <c:pt idx="17">
                  <c:v>6.6721105480794162E-3</c:v>
                </c:pt>
                <c:pt idx="18">
                  <c:v>6.9954824229820035E-3</c:v>
                </c:pt>
                <c:pt idx="19">
                  <c:v>7.3648239486224986E-3</c:v>
                </c:pt>
                <c:pt idx="20">
                  <c:v>7.7678461161877453E-3</c:v>
                </c:pt>
                <c:pt idx="21">
                  <c:v>8.1224071740683551E-3</c:v>
                </c:pt>
                <c:pt idx="22">
                  <c:v>8.4201833443491511E-3</c:v>
                </c:pt>
                <c:pt idx="23">
                  <c:v>8.8033733247787349E-3</c:v>
                </c:pt>
                <c:pt idx="24">
                  <c:v>9.1129307996777181E-3</c:v>
                </c:pt>
                <c:pt idx="25">
                  <c:v>9.3999098687930563E-3</c:v>
                </c:pt>
                <c:pt idx="26">
                  <c:v>9.6477282710034206E-3</c:v>
                </c:pt>
                <c:pt idx="27">
                  <c:v>9.9362231809127129E-3</c:v>
                </c:pt>
                <c:pt idx="28">
                  <c:v>1.0207315196126552E-2</c:v>
                </c:pt>
                <c:pt idx="29">
                  <c:v>1.0452613670021031E-2</c:v>
                </c:pt>
                <c:pt idx="30">
                  <c:v>1.063292099768148E-2</c:v>
                </c:pt>
                <c:pt idx="31">
                  <c:v>1.0859074490451325E-2</c:v>
                </c:pt>
                <c:pt idx="32">
                  <c:v>1.1096520897165408E-2</c:v>
                </c:pt>
              </c:numCache>
            </c:numRef>
          </c:yVal>
          <c:smooth val="0"/>
          <c:extLst>
            <c:ext xmlns:c16="http://schemas.microsoft.com/office/drawing/2014/chart" uri="{C3380CC4-5D6E-409C-BE32-E72D297353CC}">
              <c16:uniqueId val="{00000000-2511-4156-BADF-60177B593443}"/>
            </c:ext>
          </c:extLst>
        </c:ser>
        <c:ser>
          <c:idx val="1"/>
          <c:order val="1"/>
          <c:tx>
            <c:strRef>
              <c:f>'BAU Calculations USA'!$A$50</c:f>
              <c:strCache>
                <c:ptCount val="1"/>
                <c:pt idx="0">
                  <c:v>Industry (all other)</c:v>
                </c:pt>
              </c:strCache>
            </c:strRef>
          </c:tx>
          <c:spPr>
            <a:ln w="28575" cap="rnd">
              <a:solidFill>
                <a:schemeClr val="accent2"/>
              </a:solidFill>
              <a:round/>
            </a:ln>
            <a:effectLst/>
          </c:spPr>
          <c:marker>
            <c:symbol val="none"/>
          </c:marker>
          <c:xVal>
            <c:numRef>
              <c:f>'BAU Calculations USA'!$B$48:$AH$48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USA'!$B$50:$AH$50</c:f>
              <c:numCache>
                <c:formatCode>General</c:formatCode>
                <c:ptCount val="33"/>
                <c:pt idx="0">
                  <c:v>1.9268003145964125E-2</c:v>
                </c:pt>
                <c:pt idx="1">
                  <c:v>1.9813733884148119E-2</c:v>
                </c:pt>
                <c:pt idx="2">
                  <c:v>2.1668561841291699E-2</c:v>
                </c:pt>
                <c:pt idx="3">
                  <c:v>2.1404342349982008E-2</c:v>
                </c:pt>
                <c:pt idx="4">
                  <c:v>2.1538409684799965E-2</c:v>
                </c:pt>
                <c:pt idx="5">
                  <c:v>2.1921383759349621E-2</c:v>
                </c:pt>
                <c:pt idx="6">
                  <c:v>2.2374922642942642E-2</c:v>
                </c:pt>
                <c:pt idx="7">
                  <c:v>2.2878993058190637E-2</c:v>
                </c:pt>
                <c:pt idx="8">
                  <c:v>2.3363251508577643E-2</c:v>
                </c:pt>
                <c:pt idx="9">
                  <c:v>2.3896988269309916E-2</c:v>
                </c:pt>
                <c:pt idx="10">
                  <c:v>2.4353003201506102E-2</c:v>
                </c:pt>
                <c:pt idx="11">
                  <c:v>2.4895566818667666E-2</c:v>
                </c:pt>
                <c:pt idx="12">
                  <c:v>2.5404169658723413E-2</c:v>
                </c:pt>
                <c:pt idx="13">
                  <c:v>2.5931673745787059E-2</c:v>
                </c:pt>
                <c:pt idx="14">
                  <c:v>2.646861288537071E-2</c:v>
                </c:pt>
                <c:pt idx="15">
                  <c:v>2.7033010886058806E-2</c:v>
                </c:pt>
                <c:pt idx="16">
                  <c:v>2.7546750835601812E-2</c:v>
                </c:pt>
                <c:pt idx="17">
                  <c:v>2.8035611483935553E-2</c:v>
                </c:pt>
                <c:pt idx="18">
                  <c:v>2.8502627826564923E-2</c:v>
                </c:pt>
                <c:pt idx="19">
                  <c:v>2.8960540804454479E-2</c:v>
                </c:pt>
                <c:pt idx="20">
                  <c:v>2.9370648320128225E-2</c:v>
                </c:pt>
                <c:pt idx="21">
                  <c:v>2.9839054444477334E-2</c:v>
                </c:pt>
                <c:pt idx="22">
                  <c:v>3.0272034008040068E-2</c:v>
                </c:pt>
                <c:pt idx="23">
                  <c:v>3.0712978384435589E-2</c:v>
                </c:pt>
                <c:pt idx="24">
                  <c:v>3.1162330528714154E-2</c:v>
                </c:pt>
                <c:pt idx="25">
                  <c:v>3.1602639084140668E-2</c:v>
                </c:pt>
                <c:pt idx="26">
                  <c:v>3.2021892637917951E-2</c:v>
                </c:pt>
                <c:pt idx="27">
                  <c:v>3.2375054569273858E-2</c:v>
                </c:pt>
                <c:pt idx="28">
                  <c:v>3.2808378915273675E-2</c:v>
                </c:pt>
                <c:pt idx="29">
                  <c:v>3.3217139616382417E-2</c:v>
                </c:pt>
                <c:pt idx="30">
                  <c:v>3.3595541162862133E-2</c:v>
                </c:pt>
                <c:pt idx="31">
                  <c:v>3.4009698127227775E-2</c:v>
                </c:pt>
                <c:pt idx="32">
                  <c:v>3.4393570580530677E-2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2" name="Chart 1">
          <a:extLst>
            <a:ext uri="{FF2B5EF4-FFF2-40B4-BE49-F238E27FC236}">
              <a16:creationId xmlns:a16="http://schemas.microsoft.com/office/drawing/2014/main" id="{F430A077-87E7-4461-BA5C-4FC1DB90E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3" name="Chart 2">
          <a:extLst>
            <a:ext uri="{FF2B5EF4-FFF2-40B4-BE49-F238E27FC236}">
              <a16:creationId xmlns:a16="http://schemas.microsoft.com/office/drawing/2014/main" id="{E861973D-4B15-4686-BEFF-9B8D86A3C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2re.co/FacilityData" TargetMode="External"/><Relationship Id="rId1" Type="http://schemas.openxmlformats.org/officeDocument/2006/relationships/hyperlink" Target="https://www.ourenergypolicy.org/wp-content/uploads/2015/10/stateanalysis.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B25" sqref="B25"/>
    </sheetView>
  </sheetViews>
  <sheetFormatPr defaultRowHeight="14.25" x14ac:dyDescent="0.45"/>
  <cols>
    <col min="2" max="2" width="103.3984375" customWidth="1"/>
    <col min="3" max="3" width="17.1328125" customWidth="1"/>
    <col min="4" max="4" width="22.1328125" customWidth="1"/>
    <col min="5" max="5" width="18.3984375" customWidth="1"/>
  </cols>
  <sheetData>
    <row r="1" spans="1:2" x14ac:dyDescent="0.45">
      <c r="A1" s="1" t="s">
        <v>10</v>
      </c>
    </row>
    <row r="3" spans="1:2" x14ac:dyDescent="0.45">
      <c r="A3" s="1" t="s">
        <v>0</v>
      </c>
      <c r="B3" s="8" t="s">
        <v>21</v>
      </c>
    </row>
    <row r="7" spans="1:2" x14ac:dyDescent="0.45">
      <c r="B7" s="8"/>
    </row>
    <row r="8" spans="1:2" x14ac:dyDescent="0.45">
      <c r="A8" s="1" t="s">
        <v>9</v>
      </c>
    </row>
    <row r="9" spans="1:2" x14ac:dyDescent="0.45">
      <c r="A9" t="s">
        <v>11</v>
      </c>
    </row>
    <row r="11" spans="1:2" x14ac:dyDescent="0.45">
      <c r="A11" t="s">
        <v>15</v>
      </c>
    </row>
    <row r="12" spans="1:2" x14ac:dyDescent="0.45">
      <c r="A12" t="s">
        <v>12</v>
      </c>
    </row>
    <row r="13" spans="1:2" x14ac:dyDescent="0.45">
      <c r="A13" t="s">
        <v>13</v>
      </c>
    </row>
    <row r="15" spans="1:2" x14ac:dyDescent="0.45">
      <c r="A15" s="1" t="s">
        <v>14</v>
      </c>
    </row>
    <row r="16" spans="1:2" x14ac:dyDescent="0.45">
      <c r="A16" t="s">
        <v>16</v>
      </c>
    </row>
    <row r="17" spans="1:5" x14ac:dyDescent="0.45">
      <c r="A17" t="s">
        <v>17</v>
      </c>
    </row>
    <row r="19" spans="1:5" x14ac:dyDescent="0.45">
      <c r="A19" t="s">
        <v>18</v>
      </c>
    </row>
    <row r="20" spans="1:5" x14ac:dyDescent="0.45">
      <c r="A20" t="s">
        <v>20</v>
      </c>
    </row>
    <row r="21" spans="1:5" x14ac:dyDescent="0.45">
      <c r="A21" t="s">
        <v>19</v>
      </c>
    </row>
    <row r="24" spans="1:5" x14ac:dyDescent="0.45">
      <c r="A24" s="1"/>
      <c r="B24" s="3"/>
      <c r="C24" s="4"/>
      <c r="D24" s="5"/>
      <c r="E24" s="4"/>
    </row>
    <row r="25" spans="1:5" x14ac:dyDescent="0.45">
      <c r="A25" s="2"/>
      <c r="B25" s="2"/>
      <c r="C25" s="2"/>
      <c r="D25" s="2"/>
      <c r="E25" s="2"/>
    </row>
    <row r="26" spans="1:5" x14ac:dyDescent="0.45">
      <c r="A26" s="2"/>
      <c r="B26" s="3"/>
      <c r="C26" s="4"/>
      <c r="D26" s="2"/>
      <c r="E26" s="2"/>
    </row>
    <row r="27" spans="1:5" x14ac:dyDescent="0.45">
      <c r="B27" s="3"/>
      <c r="C27" s="4"/>
    </row>
    <row r="28" spans="1:5" x14ac:dyDescent="0.45">
      <c r="B28" s="3"/>
      <c r="C28" s="4"/>
    </row>
    <row r="29" spans="1:5" x14ac:dyDescent="0.45">
      <c r="B29" s="2"/>
      <c r="C29" s="2"/>
    </row>
    <row r="30" spans="1:5" x14ac:dyDescent="0.45">
      <c r="B30" s="2"/>
      <c r="C3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election activeCell="C4" sqref="C4"/>
    </sheetView>
  </sheetViews>
  <sheetFormatPr defaultRowHeight="14.25" x14ac:dyDescent="0.45"/>
  <cols>
    <col min="1" max="1" width="35.86328125" customWidth="1"/>
    <col min="2" max="2" width="16.1328125" customWidth="1"/>
    <col min="3" max="3" width="13.3984375" customWidth="1"/>
    <col min="4" max="4" width="8.86328125" customWidth="1"/>
    <col min="5" max="5" width="9.3984375" customWidth="1"/>
    <col min="6" max="6" width="13" customWidth="1"/>
    <col min="7" max="7" width="86.3984375" customWidth="1"/>
  </cols>
  <sheetData>
    <row r="1" spans="1:10" x14ac:dyDescent="0.45">
      <c r="A1" s="1" t="s">
        <v>112</v>
      </c>
    </row>
    <row r="2" spans="1:10" x14ac:dyDescent="0.45">
      <c r="A2" s="1" t="s">
        <v>33</v>
      </c>
    </row>
    <row r="3" spans="1:10" x14ac:dyDescent="0.45">
      <c r="A3" s="22" t="s">
        <v>34</v>
      </c>
    </row>
    <row r="4" spans="1:10" x14ac:dyDescent="0.45">
      <c r="A4" s="22" t="s">
        <v>35</v>
      </c>
    </row>
    <row r="5" spans="1:10" x14ac:dyDescent="0.45">
      <c r="A5" s="22" t="s">
        <v>36</v>
      </c>
    </row>
    <row r="7" spans="1:10" x14ac:dyDescent="0.45">
      <c r="A7" s="1" t="s">
        <v>23</v>
      </c>
      <c r="B7" s="1" t="s">
        <v>24</v>
      </c>
      <c r="C7" s="1" t="s">
        <v>25</v>
      </c>
      <c r="D7" s="1" t="s">
        <v>26</v>
      </c>
      <c r="E7" s="1" t="s">
        <v>27</v>
      </c>
      <c r="F7" s="1" t="s">
        <v>28</v>
      </c>
      <c r="G7" s="1" t="s">
        <v>29</v>
      </c>
      <c r="H7" s="11" t="s">
        <v>113</v>
      </c>
      <c r="I7" s="11" t="s">
        <v>114</v>
      </c>
      <c r="J7" s="1" t="s">
        <v>145</v>
      </c>
    </row>
    <row r="8" spans="1:10" ht="71.25" x14ac:dyDescent="0.45">
      <c r="A8" s="9" t="s">
        <v>37</v>
      </c>
      <c r="B8" s="9" t="s">
        <v>38</v>
      </c>
      <c r="C8" s="9" t="s">
        <v>39</v>
      </c>
      <c r="D8" s="9" t="s">
        <v>34</v>
      </c>
      <c r="E8" s="9">
        <v>2013</v>
      </c>
      <c r="F8" s="9" t="s">
        <v>40</v>
      </c>
      <c r="G8" s="9" t="s">
        <v>41</v>
      </c>
      <c r="H8" s="12">
        <v>1000000</v>
      </c>
      <c r="I8" s="12">
        <f t="shared" ref="I8:I13" si="0">E8</f>
        <v>2013</v>
      </c>
      <c r="J8" t="s">
        <v>146</v>
      </c>
    </row>
    <row r="9" spans="1:10" ht="57" x14ac:dyDescent="0.45">
      <c r="A9" s="9" t="s">
        <v>42</v>
      </c>
      <c r="B9" s="9" t="s">
        <v>30</v>
      </c>
      <c r="C9" s="9" t="s">
        <v>27</v>
      </c>
      <c r="D9" s="9" t="s">
        <v>34</v>
      </c>
      <c r="E9" s="9">
        <v>2009</v>
      </c>
      <c r="F9" s="9" t="s">
        <v>43</v>
      </c>
      <c r="G9" s="9" t="s">
        <v>44</v>
      </c>
      <c r="H9" s="12">
        <v>190000</v>
      </c>
      <c r="I9" s="12">
        <f t="shared" si="0"/>
        <v>2009</v>
      </c>
    </row>
    <row r="10" spans="1:10" ht="71.25" x14ac:dyDescent="0.45">
      <c r="A10" s="9" t="s">
        <v>45</v>
      </c>
      <c r="B10" s="9" t="s">
        <v>30</v>
      </c>
      <c r="C10" s="9" t="s">
        <v>27</v>
      </c>
      <c r="D10" s="9" t="s">
        <v>34</v>
      </c>
      <c r="E10" s="9">
        <v>2003</v>
      </c>
      <c r="F10" s="9" t="s">
        <v>31</v>
      </c>
      <c r="G10" s="9" t="s">
        <v>46</v>
      </c>
      <c r="H10" s="12">
        <v>350000</v>
      </c>
      <c r="I10" s="12">
        <f t="shared" si="0"/>
        <v>2003</v>
      </c>
    </row>
    <row r="11" spans="1:10" ht="42.75" x14ac:dyDescent="0.45">
      <c r="A11" s="9" t="s">
        <v>47</v>
      </c>
      <c r="B11" s="9" t="s">
        <v>30</v>
      </c>
      <c r="C11" s="9" t="s">
        <v>27</v>
      </c>
      <c r="D11" s="9" t="s">
        <v>34</v>
      </c>
      <c r="E11" s="9">
        <v>2013</v>
      </c>
      <c r="F11" s="9" t="s">
        <v>48</v>
      </c>
      <c r="G11" s="9" t="s">
        <v>49</v>
      </c>
      <c r="H11" s="12">
        <v>250000</v>
      </c>
      <c r="I11" s="12">
        <f t="shared" si="0"/>
        <v>2013</v>
      </c>
    </row>
    <row r="12" spans="1:10" ht="71.25" x14ac:dyDescent="0.45">
      <c r="A12" s="9" t="s">
        <v>50</v>
      </c>
      <c r="B12" s="9" t="s">
        <v>38</v>
      </c>
      <c r="C12" s="9" t="s">
        <v>39</v>
      </c>
      <c r="D12" s="9" t="s">
        <v>34</v>
      </c>
      <c r="E12" s="9">
        <v>2017</v>
      </c>
      <c r="F12" s="9" t="s">
        <v>43</v>
      </c>
      <c r="G12" s="9" t="s">
        <v>51</v>
      </c>
      <c r="H12" s="12">
        <v>1000000</v>
      </c>
      <c r="I12" s="12">
        <f t="shared" si="0"/>
        <v>2017</v>
      </c>
    </row>
    <row r="13" spans="1:10" ht="71.25" x14ac:dyDescent="0.45">
      <c r="A13" s="9" t="s">
        <v>52</v>
      </c>
      <c r="B13" s="9" t="s">
        <v>30</v>
      </c>
      <c r="C13" s="9" t="s">
        <v>27</v>
      </c>
      <c r="D13" s="9" t="s">
        <v>34</v>
      </c>
      <c r="E13" s="9">
        <v>2018</v>
      </c>
      <c r="F13" s="9" t="s">
        <v>32</v>
      </c>
      <c r="G13" s="9" t="s">
        <v>53</v>
      </c>
      <c r="H13" s="12">
        <v>0</v>
      </c>
      <c r="I13" s="12">
        <f t="shared" si="0"/>
        <v>2018</v>
      </c>
      <c r="J13" t="s">
        <v>146</v>
      </c>
    </row>
    <row r="14" spans="1:10" ht="71.25" x14ac:dyDescent="0.45">
      <c r="A14" s="9" t="s">
        <v>54</v>
      </c>
      <c r="B14" s="9" t="s">
        <v>38</v>
      </c>
      <c r="C14" s="9" t="s">
        <v>55</v>
      </c>
      <c r="D14" s="9" t="s">
        <v>34</v>
      </c>
      <c r="E14" s="9" t="s">
        <v>56</v>
      </c>
      <c r="F14" s="9" t="s">
        <v>57</v>
      </c>
      <c r="G14" s="9" t="s">
        <v>58</v>
      </c>
      <c r="H14" s="12">
        <v>4000000</v>
      </c>
      <c r="I14" s="12">
        <v>2022</v>
      </c>
      <c r="J14" s="9" t="s">
        <v>168</v>
      </c>
    </row>
    <row r="15" spans="1:10" ht="42.75" x14ac:dyDescent="0.45">
      <c r="A15" s="9" t="s">
        <v>59</v>
      </c>
      <c r="B15" s="9" t="s">
        <v>38</v>
      </c>
      <c r="C15" s="9" t="s">
        <v>60</v>
      </c>
      <c r="D15" s="9" t="s">
        <v>34</v>
      </c>
      <c r="E15" s="9">
        <v>2021</v>
      </c>
      <c r="F15" s="9" t="s">
        <v>43</v>
      </c>
      <c r="G15" s="9" t="s">
        <v>61</v>
      </c>
      <c r="H15" s="12">
        <v>0</v>
      </c>
      <c r="I15" s="12">
        <f>E15</f>
        <v>2021</v>
      </c>
      <c r="J15" t="s">
        <v>146</v>
      </c>
    </row>
    <row r="16" spans="1:10" ht="42.75" x14ac:dyDescent="0.45">
      <c r="A16" s="9" t="s">
        <v>62</v>
      </c>
      <c r="B16" s="9" t="s">
        <v>38</v>
      </c>
      <c r="C16" s="9" t="s">
        <v>60</v>
      </c>
      <c r="D16" s="9" t="s">
        <v>34</v>
      </c>
      <c r="E16" s="9" t="s">
        <v>63</v>
      </c>
      <c r="F16" s="9" t="s">
        <v>64</v>
      </c>
      <c r="G16" s="9" t="s">
        <v>65</v>
      </c>
      <c r="H16" s="12">
        <v>500000</v>
      </c>
      <c r="I16" s="12">
        <v>2025</v>
      </c>
      <c r="J16" s="9" t="s">
        <v>146</v>
      </c>
    </row>
    <row r="17" spans="1:10" ht="57" x14ac:dyDescent="0.45">
      <c r="A17" s="9" t="s">
        <v>66</v>
      </c>
      <c r="B17" s="9" t="s">
        <v>38</v>
      </c>
      <c r="C17" s="9" t="s">
        <v>39</v>
      </c>
      <c r="D17" s="9" t="s">
        <v>34</v>
      </c>
      <c r="E17" s="9">
        <v>2017</v>
      </c>
      <c r="F17" s="9" t="s">
        <v>32</v>
      </c>
      <c r="G17" s="9" t="s">
        <v>67</v>
      </c>
      <c r="H17" s="12">
        <v>1400000</v>
      </c>
      <c r="I17" s="12">
        <f t="shared" ref="I17:I25" si="1">E17</f>
        <v>2017</v>
      </c>
      <c r="J17" t="s">
        <v>146</v>
      </c>
    </row>
    <row r="18" spans="1:10" ht="57" x14ac:dyDescent="0.45">
      <c r="A18" s="9" t="s">
        <v>68</v>
      </c>
      <c r="B18" s="9" t="s">
        <v>30</v>
      </c>
      <c r="C18" s="9" t="s">
        <v>27</v>
      </c>
      <c r="D18" s="9" t="s">
        <v>34</v>
      </c>
      <c r="E18" s="9">
        <v>2012</v>
      </c>
      <c r="F18" s="9" t="s">
        <v>43</v>
      </c>
      <c r="G18" s="9" t="s">
        <v>69</v>
      </c>
      <c r="H18" s="12">
        <v>100000</v>
      </c>
      <c r="I18" s="12">
        <f t="shared" si="1"/>
        <v>2012</v>
      </c>
    </row>
    <row r="19" spans="1:10" ht="57" x14ac:dyDescent="0.45">
      <c r="A19" s="9" t="s">
        <v>70</v>
      </c>
      <c r="B19" s="9" t="s">
        <v>38</v>
      </c>
      <c r="C19" s="9" t="s">
        <v>60</v>
      </c>
      <c r="D19" s="9" t="s">
        <v>34</v>
      </c>
      <c r="E19" s="9">
        <v>2026</v>
      </c>
      <c r="F19" s="9" t="s">
        <v>71</v>
      </c>
      <c r="G19" s="9" t="s">
        <v>72</v>
      </c>
      <c r="H19" s="12">
        <v>0</v>
      </c>
      <c r="I19" s="12">
        <f t="shared" si="1"/>
        <v>2026</v>
      </c>
    </row>
    <row r="20" spans="1:10" ht="57" x14ac:dyDescent="0.45">
      <c r="A20" s="9" t="s">
        <v>73</v>
      </c>
      <c r="B20" s="9" t="s">
        <v>38</v>
      </c>
      <c r="C20" s="9" t="s">
        <v>55</v>
      </c>
      <c r="D20" s="9" t="s">
        <v>34</v>
      </c>
      <c r="E20" s="9">
        <v>2025</v>
      </c>
      <c r="F20" s="9" t="s">
        <v>32</v>
      </c>
      <c r="G20" s="9" t="s">
        <v>74</v>
      </c>
      <c r="H20" s="12">
        <v>3000000</v>
      </c>
      <c r="I20" s="12">
        <f t="shared" si="1"/>
        <v>2025</v>
      </c>
    </row>
    <row r="21" spans="1:10" ht="99.75" x14ac:dyDescent="0.45">
      <c r="A21" s="9" t="s">
        <v>75</v>
      </c>
      <c r="B21" s="9" t="s">
        <v>30</v>
      </c>
      <c r="C21" s="9" t="s">
        <v>27</v>
      </c>
      <c r="D21" s="9" t="s">
        <v>34</v>
      </c>
      <c r="E21" s="9">
        <v>2010</v>
      </c>
      <c r="F21" s="9" t="s">
        <v>31</v>
      </c>
      <c r="G21" s="9" t="s">
        <v>76</v>
      </c>
      <c r="H21" s="13">
        <f>4000000/7</f>
        <v>571428.57142857148</v>
      </c>
      <c r="I21" s="12">
        <f t="shared" si="1"/>
        <v>2010</v>
      </c>
    </row>
    <row r="22" spans="1:10" ht="42.75" x14ac:dyDescent="0.45">
      <c r="A22" s="9" t="s">
        <v>77</v>
      </c>
      <c r="B22" s="9" t="s">
        <v>38</v>
      </c>
      <c r="C22" s="9" t="s">
        <v>39</v>
      </c>
      <c r="D22" s="9" t="s">
        <v>34</v>
      </c>
      <c r="E22" s="9">
        <v>2010</v>
      </c>
      <c r="F22" s="9" t="s">
        <v>31</v>
      </c>
      <c r="G22" s="9" t="s">
        <v>78</v>
      </c>
      <c r="H22" s="12">
        <v>8400000</v>
      </c>
      <c r="I22" s="12">
        <f t="shared" si="1"/>
        <v>2010</v>
      </c>
      <c r="J22" t="s">
        <v>146</v>
      </c>
    </row>
    <row r="23" spans="1:10" ht="57" x14ac:dyDescent="0.45">
      <c r="A23" s="9" t="s">
        <v>79</v>
      </c>
      <c r="B23" s="9" t="s">
        <v>38</v>
      </c>
      <c r="C23" s="9" t="s">
        <v>39</v>
      </c>
      <c r="D23" s="9" t="s">
        <v>34</v>
      </c>
      <c r="E23" s="9">
        <v>2013</v>
      </c>
      <c r="F23" s="9" t="s">
        <v>48</v>
      </c>
      <c r="G23" s="9" t="s">
        <v>80</v>
      </c>
      <c r="H23" s="12">
        <v>1000000</v>
      </c>
      <c r="I23" s="12">
        <f t="shared" si="1"/>
        <v>2013</v>
      </c>
    </row>
    <row r="24" spans="1:10" ht="57" x14ac:dyDescent="0.45">
      <c r="A24" s="9" t="s">
        <v>81</v>
      </c>
      <c r="B24" s="9" t="s">
        <v>30</v>
      </c>
      <c r="C24" s="9" t="s">
        <v>27</v>
      </c>
      <c r="D24" s="9" t="s">
        <v>34</v>
      </c>
      <c r="E24" s="9">
        <v>2009</v>
      </c>
      <c r="F24" s="9" t="s">
        <v>64</v>
      </c>
      <c r="G24" s="9" t="s">
        <v>82</v>
      </c>
      <c r="H24" s="13">
        <f>4700000/6</f>
        <v>783333.33333333337</v>
      </c>
      <c r="I24" s="12">
        <f t="shared" si="1"/>
        <v>2009</v>
      </c>
    </row>
    <row r="25" spans="1:10" ht="71.25" x14ac:dyDescent="0.45">
      <c r="A25" s="9" t="s">
        <v>83</v>
      </c>
      <c r="B25" s="9" t="s">
        <v>38</v>
      </c>
      <c r="C25" s="9" t="s">
        <v>39</v>
      </c>
      <c r="D25" s="9" t="s">
        <v>34</v>
      </c>
      <c r="E25" s="9">
        <v>2000</v>
      </c>
      <c r="F25" s="9" t="s">
        <v>84</v>
      </c>
      <c r="G25" s="9" t="s">
        <v>85</v>
      </c>
      <c r="H25" s="12">
        <v>3000000</v>
      </c>
      <c r="I25" s="12">
        <f t="shared" si="1"/>
        <v>2000</v>
      </c>
    </row>
    <row r="26" spans="1:10" ht="57" x14ac:dyDescent="0.45">
      <c r="A26" s="9" t="s">
        <v>86</v>
      </c>
      <c r="B26" s="9" t="s">
        <v>38</v>
      </c>
      <c r="C26" s="9" t="s">
        <v>55</v>
      </c>
      <c r="D26" s="9" t="s">
        <v>34</v>
      </c>
      <c r="E26" s="9" t="s">
        <v>87</v>
      </c>
      <c r="F26" s="9" t="s">
        <v>88</v>
      </c>
      <c r="G26" s="9" t="s">
        <v>89</v>
      </c>
      <c r="H26" s="12">
        <v>0</v>
      </c>
      <c r="I26" s="12">
        <v>2030</v>
      </c>
    </row>
    <row r="27" spans="1:10" ht="57" x14ac:dyDescent="0.45">
      <c r="A27" s="9" t="s">
        <v>90</v>
      </c>
      <c r="B27" s="9" t="s">
        <v>38</v>
      </c>
      <c r="C27" s="9" t="s">
        <v>39</v>
      </c>
      <c r="D27" s="9" t="s">
        <v>34</v>
      </c>
      <c r="E27" s="9">
        <v>1982</v>
      </c>
      <c r="F27" s="9" t="s">
        <v>48</v>
      </c>
      <c r="G27" s="9" t="s">
        <v>91</v>
      </c>
      <c r="H27" s="12">
        <v>700000</v>
      </c>
      <c r="I27" s="12">
        <f>E27</f>
        <v>1982</v>
      </c>
    </row>
    <row r="28" spans="1:10" ht="57" x14ac:dyDescent="0.45">
      <c r="A28" s="9" t="s">
        <v>92</v>
      </c>
      <c r="B28" s="9" t="s">
        <v>38</v>
      </c>
      <c r="C28" s="9" t="s">
        <v>39</v>
      </c>
      <c r="D28" s="9" t="s">
        <v>34</v>
      </c>
      <c r="E28" s="9">
        <v>2013</v>
      </c>
      <c r="F28" s="9" t="s">
        <v>31</v>
      </c>
      <c r="G28" s="9" t="s">
        <v>93</v>
      </c>
      <c r="H28" s="12">
        <v>900000</v>
      </c>
      <c r="I28" s="12">
        <f>E28</f>
        <v>2013</v>
      </c>
    </row>
    <row r="29" spans="1:10" ht="71.25" x14ac:dyDescent="0.45">
      <c r="A29" s="9" t="s">
        <v>94</v>
      </c>
      <c r="B29" s="9" t="s">
        <v>38</v>
      </c>
      <c r="C29" s="9" t="s">
        <v>55</v>
      </c>
      <c r="D29" s="9" t="s">
        <v>34</v>
      </c>
      <c r="E29" s="9" t="s">
        <v>95</v>
      </c>
      <c r="F29" s="9" t="s">
        <v>32</v>
      </c>
      <c r="G29" s="9" t="s">
        <v>96</v>
      </c>
      <c r="H29" s="12">
        <v>3400000</v>
      </c>
      <c r="I29" s="12">
        <v>2026</v>
      </c>
    </row>
    <row r="30" spans="1:10" ht="57" x14ac:dyDescent="0.45">
      <c r="A30" s="9" t="s">
        <v>97</v>
      </c>
      <c r="B30" s="9" t="s">
        <v>30</v>
      </c>
      <c r="C30" s="9" t="s">
        <v>27</v>
      </c>
      <c r="D30" s="9" t="s">
        <v>34</v>
      </c>
      <c r="E30" s="9">
        <v>2013</v>
      </c>
      <c r="F30" s="9" t="s">
        <v>31</v>
      </c>
      <c r="G30" s="9" t="s">
        <v>98</v>
      </c>
      <c r="H30" s="13">
        <f>1100000/6</f>
        <v>183333.33333333334</v>
      </c>
      <c r="I30" s="12">
        <f t="shared" ref="I30:I36" si="2">E30</f>
        <v>2013</v>
      </c>
    </row>
    <row r="31" spans="1:10" ht="57" x14ac:dyDescent="0.45">
      <c r="A31" s="9" t="s">
        <v>99</v>
      </c>
      <c r="B31" s="9" t="s">
        <v>38</v>
      </c>
      <c r="C31" s="9" t="s">
        <v>39</v>
      </c>
      <c r="D31" s="9" t="s">
        <v>34</v>
      </c>
      <c r="E31" s="9">
        <v>1986</v>
      </c>
      <c r="F31" s="9" t="s">
        <v>31</v>
      </c>
      <c r="G31" s="9" t="s">
        <v>100</v>
      </c>
      <c r="H31" s="12">
        <v>7000000</v>
      </c>
      <c r="I31" s="12">
        <f t="shared" si="2"/>
        <v>1986</v>
      </c>
    </row>
    <row r="32" spans="1:10" ht="57" x14ac:dyDescent="0.45">
      <c r="A32" s="9" t="s">
        <v>101</v>
      </c>
      <c r="B32" s="9" t="s">
        <v>30</v>
      </c>
      <c r="C32" s="9" t="s">
        <v>27</v>
      </c>
      <c r="D32" s="9" t="s">
        <v>34</v>
      </c>
      <c r="E32" s="9">
        <v>2013</v>
      </c>
      <c r="F32" s="9" t="s">
        <v>102</v>
      </c>
      <c r="G32" s="9" t="s">
        <v>103</v>
      </c>
      <c r="H32" s="12">
        <v>200000</v>
      </c>
      <c r="I32" s="12">
        <f t="shared" si="2"/>
        <v>2013</v>
      </c>
      <c r="J32" t="s">
        <v>146</v>
      </c>
    </row>
    <row r="33" spans="1:10" ht="71.25" x14ac:dyDescent="0.45">
      <c r="A33" s="9" t="s">
        <v>104</v>
      </c>
      <c r="B33" s="9" t="s">
        <v>38</v>
      </c>
      <c r="C33" s="9" t="s">
        <v>39</v>
      </c>
      <c r="D33" s="9" t="s">
        <v>34</v>
      </c>
      <c r="E33" s="9">
        <v>1972</v>
      </c>
      <c r="F33" s="9" t="s">
        <v>31</v>
      </c>
      <c r="G33" s="9" t="s">
        <v>105</v>
      </c>
      <c r="H33" s="12">
        <v>450000</v>
      </c>
      <c r="I33" s="12">
        <f t="shared" si="2"/>
        <v>1972</v>
      </c>
      <c r="J33" t="s">
        <v>146</v>
      </c>
    </row>
    <row r="34" spans="1:10" ht="42.75" x14ac:dyDescent="0.45">
      <c r="A34" s="9" t="s">
        <v>106</v>
      </c>
      <c r="B34" s="9" t="s">
        <v>30</v>
      </c>
      <c r="C34" s="9" t="s">
        <v>55</v>
      </c>
      <c r="D34" s="9" t="s">
        <v>34</v>
      </c>
      <c r="E34" s="9"/>
      <c r="F34" s="9" t="s">
        <v>32</v>
      </c>
      <c r="G34" s="9" t="s">
        <v>107</v>
      </c>
      <c r="H34" s="12">
        <v>0</v>
      </c>
      <c r="I34" s="12">
        <f t="shared" si="2"/>
        <v>0</v>
      </c>
    </row>
    <row r="35" spans="1:10" ht="42.75" x14ac:dyDescent="0.45">
      <c r="A35" s="9" t="s">
        <v>108</v>
      </c>
      <c r="B35" s="9" t="s">
        <v>38</v>
      </c>
      <c r="C35" s="9" t="s">
        <v>55</v>
      </c>
      <c r="D35" s="9" t="s">
        <v>34</v>
      </c>
      <c r="E35" s="9">
        <v>2025</v>
      </c>
      <c r="F35" s="9" t="s">
        <v>88</v>
      </c>
      <c r="G35" s="9" t="s">
        <v>109</v>
      </c>
      <c r="H35" s="12">
        <v>0</v>
      </c>
      <c r="I35" s="12">
        <f t="shared" si="2"/>
        <v>2025</v>
      </c>
    </row>
    <row r="36" spans="1:10" ht="42.75" x14ac:dyDescent="0.45">
      <c r="A36" s="9" t="s">
        <v>110</v>
      </c>
      <c r="B36" s="9" t="s">
        <v>38</v>
      </c>
      <c r="C36" s="9" t="s">
        <v>55</v>
      </c>
      <c r="D36" s="9" t="s">
        <v>34</v>
      </c>
      <c r="E36" s="9">
        <v>2022</v>
      </c>
      <c r="F36" s="9" t="s">
        <v>48</v>
      </c>
      <c r="G36" s="9" t="s">
        <v>111</v>
      </c>
      <c r="H36" s="12">
        <v>1625000</v>
      </c>
      <c r="I36" s="12">
        <f t="shared" si="2"/>
        <v>2022</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C934-DED8-46ED-8AA4-7964B2AD5B2A}">
  <dimension ref="A1:J16"/>
  <sheetViews>
    <sheetView workbookViewId="0">
      <selection activeCell="G35" sqref="G35"/>
    </sheetView>
  </sheetViews>
  <sheetFormatPr defaultRowHeight="14.25" x14ac:dyDescent="0.45"/>
  <cols>
    <col min="1" max="1" width="35.86328125" customWidth="1"/>
    <col min="2" max="2" width="16.1328125" customWidth="1"/>
    <col min="3" max="3" width="13.3984375" customWidth="1"/>
    <col min="4" max="4" width="8.86328125" customWidth="1"/>
    <col min="5" max="5" width="9.3984375" customWidth="1"/>
    <col min="6" max="6" width="13" customWidth="1"/>
    <col min="7" max="7" width="86.3984375" customWidth="1"/>
  </cols>
  <sheetData>
    <row r="1" spans="1:10" x14ac:dyDescent="0.45">
      <c r="A1" s="1" t="s">
        <v>112</v>
      </c>
    </row>
    <row r="2" spans="1:10" x14ac:dyDescent="0.45">
      <c r="A2" s="1" t="s">
        <v>33</v>
      </c>
    </row>
    <row r="3" spans="1:10" x14ac:dyDescent="0.45">
      <c r="A3" s="22" t="s">
        <v>34</v>
      </c>
    </row>
    <row r="4" spans="1:10" x14ac:dyDescent="0.45">
      <c r="A4" s="22" t="s">
        <v>35</v>
      </c>
    </row>
    <row r="5" spans="1:10" x14ac:dyDescent="0.45">
      <c r="A5" s="22" t="s">
        <v>36</v>
      </c>
    </row>
    <row r="7" spans="1:10" x14ac:dyDescent="0.45">
      <c r="A7" s="1" t="s">
        <v>23</v>
      </c>
      <c r="B7" s="1" t="s">
        <v>24</v>
      </c>
      <c r="C7" s="1" t="s">
        <v>25</v>
      </c>
      <c r="D7" s="1" t="s">
        <v>26</v>
      </c>
      <c r="E7" s="1" t="s">
        <v>27</v>
      </c>
      <c r="F7" s="1" t="s">
        <v>28</v>
      </c>
      <c r="G7" s="1" t="s">
        <v>29</v>
      </c>
      <c r="H7" s="11" t="s">
        <v>113</v>
      </c>
      <c r="I7" s="11" t="s">
        <v>114</v>
      </c>
      <c r="J7" s="1" t="s">
        <v>145</v>
      </c>
    </row>
    <row r="8" spans="1:10" ht="71.25" x14ac:dyDescent="0.45">
      <c r="A8" s="9" t="s">
        <v>37</v>
      </c>
      <c r="B8" s="9" t="s">
        <v>38</v>
      </c>
      <c r="C8" s="9" t="s">
        <v>39</v>
      </c>
      <c r="D8" s="9" t="s">
        <v>34</v>
      </c>
      <c r="E8" s="9">
        <v>2013</v>
      </c>
      <c r="F8" s="9" t="s">
        <v>40</v>
      </c>
      <c r="G8" s="9" t="s">
        <v>41</v>
      </c>
      <c r="H8" s="12">
        <v>1000000</v>
      </c>
      <c r="I8" s="12">
        <f t="shared" ref="I8:I9" si="0">E8</f>
        <v>2013</v>
      </c>
      <c r="J8" t="s">
        <v>146</v>
      </c>
    </row>
    <row r="9" spans="1:10" ht="71.25" x14ac:dyDescent="0.45">
      <c r="A9" s="9" t="s">
        <v>52</v>
      </c>
      <c r="B9" s="9" t="s">
        <v>30</v>
      </c>
      <c r="C9" s="9" t="s">
        <v>27</v>
      </c>
      <c r="D9" s="9" t="s">
        <v>34</v>
      </c>
      <c r="E9" s="9">
        <v>2018</v>
      </c>
      <c r="F9" s="9" t="s">
        <v>32</v>
      </c>
      <c r="G9" s="9" t="s">
        <v>53</v>
      </c>
      <c r="H9" s="12">
        <v>0</v>
      </c>
      <c r="I9" s="12">
        <f t="shared" si="0"/>
        <v>2018</v>
      </c>
      <c r="J9" t="s">
        <v>146</v>
      </c>
    </row>
    <row r="10" spans="1:10" ht="42.75" x14ac:dyDescent="0.45">
      <c r="A10" s="9" t="s">
        <v>59</v>
      </c>
      <c r="B10" s="9" t="s">
        <v>38</v>
      </c>
      <c r="C10" s="9" t="s">
        <v>60</v>
      </c>
      <c r="D10" s="9" t="s">
        <v>34</v>
      </c>
      <c r="E10" s="9">
        <v>2021</v>
      </c>
      <c r="F10" s="9" t="s">
        <v>43</v>
      </c>
      <c r="G10" s="9" t="s">
        <v>61</v>
      </c>
      <c r="H10" s="12">
        <v>0</v>
      </c>
      <c r="I10" s="12">
        <f>E10</f>
        <v>2021</v>
      </c>
      <c r="J10" t="s">
        <v>146</v>
      </c>
    </row>
    <row r="11" spans="1:10" ht="42.75" x14ac:dyDescent="0.45">
      <c r="A11" s="9" t="s">
        <v>62</v>
      </c>
      <c r="B11" s="9" t="s">
        <v>38</v>
      </c>
      <c r="C11" s="9" t="s">
        <v>60</v>
      </c>
      <c r="D11" s="9" t="s">
        <v>34</v>
      </c>
      <c r="E11" s="9" t="s">
        <v>63</v>
      </c>
      <c r="F11" s="9" t="s">
        <v>64</v>
      </c>
      <c r="G11" s="9" t="s">
        <v>65</v>
      </c>
      <c r="H11" s="12">
        <v>500000</v>
      </c>
      <c r="I11" s="12">
        <v>2025</v>
      </c>
      <c r="J11" s="9" t="s">
        <v>146</v>
      </c>
    </row>
    <row r="12" spans="1:10" ht="57" x14ac:dyDescent="0.45">
      <c r="A12" s="9" t="s">
        <v>66</v>
      </c>
      <c r="B12" s="9" t="s">
        <v>38</v>
      </c>
      <c r="C12" s="9" t="s">
        <v>39</v>
      </c>
      <c r="D12" s="9" t="s">
        <v>34</v>
      </c>
      <c r="E12" s="9">
        <v>2017</v>
      </c>
      <c r="F12" s="9" t="s">
        <v>32</v>
      </c>
      <c r="G12" s="9" t="s">
        <v>67</v>
      </c>
      <c r="H12" s="12">
        <v>1400000</v>
      </c>
      <c r="I12" s="12">
        <f t="shared" ref="I12:I13" si="1">E12</f>
        <v>2017</v>
      </c>
      <c r="J12" t="s">
        <v>146</v>
      </c>
    </row>
    <row r="13" spans="1:10" ht="42.75" x14ac:dyDescent="0.45">
      <c r="A13" s="9" t="s">
        <v>77</v>
      </c>
      <c r="B13" s="9" t="s">
        <v>38</v>
      </c>
      <c r="C13" s="9" t="s">
        <v>39</v>
      </c>
      <c r="D13" s="9" t="s">
        <v>34</v>
      </c>
      <c r="E13" s="9">
        <v>2010</v>
      </c>
      <c r="F13" s="9" t="s">
        <v>31</v>
      </c>
      <c r="G13" s="9" t="s">
        <v>78</v>
      </c>
      <c r="H13" s="12">
        <v>8400000</v>
      </c>
      <c r="I13" s="12">
        <f t="shared" si="1"/>
        <v>2010</v>
      </c>
      <c r="J13" t="s">
        <v>146</v>
      </c>
    </row>
    <row r="14" spans="1:10" ht="57" x14ac:dyDescent="0.45">
      <c r="A14" s="9" t="s">
        <v>101</v>
      </c>
      <c r="B14" s="9" t="s">
        <v>30</v>
      </c>
      <c r="C14" s="9" t="s">
        <v>27</v>
      </c>
      <c r="D14" s="9" t="s">
        <v>34</v>
      </c>
      <c r="E14" s="9">
        <v>2013</v>
      </c>
      <c r="F14" s="9" t="s">
        <v>102</v>
      </c>
      <c r="G14" s="9" t="s">
        <v>103</v>
      </c>
      <c r="H14" s="12">
        <v>200000</v>
      </c>
      <c r="I14" s="12">
        <f t="shared" ref="I14:I15" si="2">E14</f>
        <v>2013</v>
      </c>
      <c r="J14" t="s">
        <v>146</v>
      </c>
    </row>
    <row r="15" spans="1:10" ht="71.25" x14ac:dyDescent="0.45">
      <c r="A15" s="9" t="s">
        <v>104</v>
      </c>
      <c r="B15" s="9" t="s">
        <v>38</v>
      </c>
      <c r="C15" s="9" t="s">
        <v>39</v>
      </c>
      <c r="D15" s="9" t="s">
        <v>34</v>
      </c>
      <c r="E15" s="9">
        <v>1972</v>
      </c>
      <c r="F15" s="9" t="s">
        <v>31</v>
      </c>
      <c r="G15" s="9" t="s">
        <v>105</v>
      </c>
      <c r="H15" s="12">
        <v>450000</v>
      </c>
      <c r="I15" s="12">
        <f t="shared" si="2"/>
        <v>1972</v>
      </c>
      <c r="J15" t="s">
        <v>146</v>
      </c>
    </row>
    <row r="16" spans="1:10" ht="71.25" x14ac:dyDescent="0.45">
      <c r="A16" s="9" t="s">
        <v>54</v>
      </c>
      <c r="B16" s="9" t="s">
        <v>38</v>
      </c>
      <c r="C16" s="9" t="s">
        <v>55</v>
      </c>
      <c r="D16" s="9" t="s">
        <v>34</v>
      </c>
      <c r="E16" s="9" t="s">
        <v>56</v>
      </c>
      <c r="F16" s="9" t="s">
        <v>57</v>
      </c>
      <c r="G16" s="9" t="s">
        <v>58</v>
      </c>
      <c r="H16" s="12">
        <v>4000000</v>
      </c>
      <c r="I16" s="12">
        <v>2022</v>
      </c>
      <c r="J16" s="9" t="s">
        <v>168</v>
      </c>
    </row>
  </sheetData>
  <autoFilter ref="A7:H15" xr:uid="{3D3868EF-6A08-45F6-B224-DB32BF8F3F7D}"/>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7BA9D-5007-4115-9694-4B1F053AEFCE}">
  <dimension ref="A1:G32"/>
  <sheetViews>
    <sheetView topLeftCell="A10" workbookViewId="0">
      <selection activeCell="C33" sqref="C33"/>
    </sheetView>
  </sheetViews>
  <sheetFormatPr defaultRowHeight="14.25" x14ac:dyDescent="0.45"/>
  <sheetData>
    <row r="1" spans="1:3" x14ac:dyDescent="0.45">
      <c r="A1" t="s">
        <v>147</v>
      </c>
    </row>
    <row r="2" spans="1:3" x14ac:dyDescent="0.45">
      <c r="A2" t="s">
        <v>144</v>
      </c>
    </row>
    <row r="4" spans="1:3" x14ac:dyDescent="0.45">
      <c r="A4" t="s">
        <v>148</v>
      </c>
    </row>
    <row r="5" spans="1:3" x14ac:dyDescent="0.45">
      <c r="A5" t="s">
        <v>149</v>
      </c>
    </row>
    <row r="6" spans="1:3" x14ac:dyDescent="0.45">
      <c r="A6" t="s">
        <v>150</v>
      </c>
    </row>
    <row r="7" spans="1:3" x14ac:dyDescent="0.45">
      <c r="A7" t="s">
        <v>151</v>
      </c>
    </row>
    <row r="8" spans="1:3" x14ac:dyDescent="0.45">
      <c r="A8" t="s">
        <v>152</v>
      </c>
    </row>
    <row r="10" spans="1:3" x14ac:dyDescent="0.45">
      <c r="A10" t="s">
        <v>169</v>
      </c>
    </row>
    <row r="11" spans="1:3" x14ac:dyDescent="0.45">
      <c r="B11" t="s">
        <v>171</v>
      </c>
    </row>
    <row r="12" spans="1:3" x14ac:dyDescent="0.45">
      <c r="B12" t="s">
        <v>170</v>
      </c>
    </row>
    <row r="13" spans="1:3" x14ac:dyDescent="0.45">
      <c r="C13" t="s">
        <v>153</v>
      </c>
    </row>
    <row r="14" spans="1:3" x14ac:dyDescent="0.45">
      <c r="C14" t="s">
        <v>154</v>
      </c>
    </row>
    <row r="15" spans="1:3" x14ac:dyDescent="0.45">
      <c r="B15" s="23" t="s">
        <v>174</v>
      </c>
    </row>
    <row r="17" spans="1:7" x14ac:dyDescent="0.45">
      <c r="A17" t="s">
        <v>155</v>
      </c>
    </row>
    <row r="18" spans="1:7" x14ac:dyDescent="0.45">
      <c r="B18" t="s">
        <v>156</v>
      </c>
    </row>
    <row r="19" spans="1:7" x14ac:dyDescent="0.45">
      <c r="B19" t="s">
        <v>162</v>
      </c>
    </row>
    <row r="20" spans="1:7" x14ac:dyDescent="0.45">
      <c r="B20" s="23" t="s">
        <v>163</v>
      </c>
    </row>
    <row r="21" spans="1:7" x14ac:dyDescent="0.45">
      <c r="C21" t="s">
        <v>157</v>
      </c>
      <c r="D21" t="s">
        <v>158</v>
      </c>
      <c r="E21" t="s">
        <v>159</v>
      </c>
      <c r="F21" t="s">
        <v>164</v>
      </c>
      <c r="G21" t="s">
        <v>165</v>
      </c>
    </row>
    <row r="22" spans="1:7" x14ac:dyDescent="0.45">
      <c r="B22" t="s">
        <v>160</v>
      </c>
      <c r="C22">
        <v>2013</v>
      </c>
      <c r="D22">
        <v>2021</v>
      </c>
      <c r="E22">
        <v>226</v>
      </c>
      <c r="F22" s="24">
        <f>E22/D22</f>
        <v>0.11182582879762494</v>
      </c>
      <c r="G22" s="24">
        <f>AVERAGE(F22:F23)</f>
        <v>0.11368017497787705</v>
      </c>
    </row>
    <row r="23" spans="1:7" x14ac:dyDescent="0.45">
      <c r="B23" t="s">
        <v>160</v>
      </c>
      <c r="C23">
        <v>2016</v>
      </c>
      <c r="D23">
        <v>1796</v>
      </c>
      <c r="E23">
        <v>207.5</v>
      </c>
      <c r="F23" s="24">
        <f t="shared" ref="F23:F25" si="0">E23/D23</f>
        <v>0.11553452115812918</v>
      </c>
    </row>
    <row r="24" spans="1:7" x14ac:dyDescent="0.45">
      <c r="B24" t="s">
        <v>161</v>
      </c>
      <c r="C24">
        <v>2013</v>
      </c>
      <c r="D24">
        <v>962</v>
      </c>
      <c r="E24">
        <v>189</v>
      </c>
      <c r="F24" s="24">
        <f t="shared" si="0"/>
        <v>0.19646569646569648</v>
      </c>
      <c r="G24" s="24">
        <f>AVERAGE(F24:F25)</f>
        <v>0.20355199716901845</v>
      </c>
    </row>
    <row r="25" spans="1:7" x14ac:dyDescent="0.45">
      <c r="B25" t="s">
        <v>161</v>
      </c>
      <c r="C25">
        <v>2016</v>
      </c>
      <c r="D25">
        <v>940</v>
      </c>
      <c r="E25">
        <v>198</v>
      </c>
      <c r="F25" s="24">
        <f t="shared" si="0"/>
        <v>0.21063829787234042</v>
      </c>
    </row>
    <row r="27" spans="1:7" x14ac:dyDescent="0.45">
      <c r="B27" t="s">
        <v>166</v>
      </c>
    </row>
    <row r="30" spans="1:7" x14ac:dyDescent="0.45">
      <c r="A30" t="s">
        <v>167</v>
      </c>
    </row>
    <row r="31" spans="1:7" x14ac:dyDescent="0.45">
      <c r="B31" t="s">
        <v>172</v>
      </c>
    </row>
    <row r="32" spans="1:7" x14ac:dyDescent="0.45">
      <c r="B32" t="s">
        <v>173</v>
      </c>
    </row>
  </sheetData>
  <hyperlinks>
    <hyperlink ref="B20" r:id="rId1" xr:uid="{3ED9B972-8337-41F1-869E-9EAF922BA92E}"/>
    <hyperlink ref="B15" r:id="rId2" xr:uid="{E3AA4FCA-BAEF-49DF-9361-99E48CE075CD}"/>
  </hyperlinks>
  <pageMargins left="0.7" right="0.7" top="0.75" bottom="0.75" header="0.3" footer="0.3"/>
  <pageSetup orientation="portrait"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013BE-5C2A-4DE3-837A-C1DB57EEC7FD}">
  <dimension ref="A1:AI76"/>
  <sheetViews>
    <sheetView topLeftCell="A46" workbookViewId="0">
      <selection activeCell="C16" sqref="C16"/>
    </sheetView>
  </sheetViews>
  <sheetFormatPr defaultRowHeight="14.25" x14ac:dyDescent="0.45"/>
  <cols>
    <col min="1" max="1" width="52.86328125" customWidth="1"/>
    <col min="2" max="2" width="9" bestFit="1" customWidth="1"/>
  </cols>
  <sheetData>
    <row r="1" spans="1:35" x14ac:dyDescent="0.4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45">
      <c r="B2">
        <v>2010</v>
      </c>
      <c r="C2">
        <v>2011</v>
      </c>
      <c r="D2">
        <v>2012</v>
      </c>
      <c r="E2">
        <v>2013</v>
      </c>
      <c r="F2">
        <v>2014</v>
      </c>
      <c r="G2">
        <v>2015</v>
      </c>
      <c r="H2">
        <v>2016</v>
      </c>
      <c r="I2">
        <v>2017</v>
      </c>
      <c r="J2">
        <v>2018</v>
      </c>
      <c r="K2">
        <v>2019</v>
      </c>
      <c r="L2">
        <v>2020</v>
      </c>
      <c r="M2">
        <v>2021</v>
      </c>
      <c r="N2">
        <v>2022</v>
      </c>
      <c r="O2">
        <v>2023</v>
      </c>
      <c r="P2">
        <v>2024</v>
      </c>
      <c r="Q2">
        <v>2025</v>
      </c>
    </row>
    <row r="3" spans="1:35" x14ac:dyDescent="0.45">
      <c r="A3" t="s">
        <v>116</v>
      </c>
      <c r="B3" s="14">
        <f>SUMIFS('Global CCS Database Texas Only'!$H:$H,'Global CCS Database Texas Only'!$I:$I,_xlfn.CONCAT("&lt;=",B$2),'Global CCS Database Texas Only'!$F:$F,"Power Generation")</f>
        <v>0</v>
      </c>
      <c r="C3" s="14">
        <f>SUMIFS('Global CCS Database Texas Only'!$H:$H,'Global CCS Database Texas Only'!$I:$I,_xlfn.CONCAT("&lt;=",C$2),'Global CCS Database Texas Only'!$F:$F,"Power Generation")</f>
        <v>0</v>
      </c>
      <c r="D3" s="14">
        <f>SUMIFS('Global CCS Database Texas Only'!$H:$H,'Global CCS Database Texas Only'!$I:$I,_xlfn.CONCAT("&lt;=",D$2),'Global CCS Database Texas Only'!$F:$F,"Power Generation")</f>
        <v>0</v>
      </c>
      <c r="E3" s="14">
        <f>SUMIFS('Global CCS Database Texas Only'!$H:$H,'Global CCS Database Texas Only'!$I:$I,_xlfn.CONCAT("&lt;=",E$2),'Global CCS Database Texas Only'!$F:$F,"Power Generation")</f>
        <v>0</v>
      </c>
      <c r="F3" s="14">
        <f>SUMIFS('Global CCS Database Texas Only'!$H:$H,'Global CCS Database Texas Only'!$I:$I,_xlfn.CONCAT("&lt;=",F$2),'Global CCS Database Texas Only'!$F:$F,"Power Generation")</f>
        <v>0</v>
      </c>
      <c r="G3" s="14">
        <f>SUMIFS('Global CCS Database Texas Only'!$H:$H,'Global CCS Database Texas Only'!$I:$I,_xlfn.CONCAT("&lt;=",G$2),'Global CCS Database Texas Only'!$F:$F,"Power Generation")</f>
        <v>0</v>
      </c>
      <c r="H3" s="14">
        <f>SUMIFS('Global CCS Database Texas Only'!$H:$H,'Global CCS Database Texas Only'!$I:$I,_xlfn.CONCAT("&lt;=",H$2),'Global CCS Database Texas Only'!$F:$F,"Power Generation")</f>
        <v>0</v>
      </c>
      <c r="I3" s="14">
        <f>SUMIFS('Global CCS Database Texas Only'!$H:$H,'Global CCS Database Texas Only'!$I:$I,_xlfn.CONCAT("&lt;=",I$2),'Global CCS Database Texas Only'!$F:$F,"Power Generation")</f>
        <v>1400000</v>
      </c>
      <c r="J3" s="14">
        <f>SUMIFS('Global CCS Database Texas Only'!$H:$H,'Global CCS Database Texas Only'!$I:$I,_xlfn.CONCAT("&lt;=",J$2),'Global CCS Database Texas Only'!$F:$F,"Power Generation")</f>
        <v>1400000</v>
      </c>
      <c r="K3" s="14">
        <f>SUMIFS('Global CCS Database Texas Only'!$H:$H,'Global CCS Database Texas Only'!$I:$I,_xlfn.CONCAT("&lt;=",K$2),'Global CCS Database Texas Only'!$F:$F,"Power Generation")</f>
        <v>1400000</v>
      </c>
      <c r="L3" s="14">
        <f>SUMIFS('Global CCS Database Texas Only'!$H:$H,'Global CCS Database Texas Only'!$I:$I,_xlfn.CONCAT("&lt;=",L$2),'Global CCS Database Texas Only'!$F:$F,"Power Generation")</f>
        <v>1400000</v>
      </c>
      <c r="M3" s="14">
        <f>SUMIFS('Global CCS Database Texas Only'!$H:$H,'Global CCS Database Texas Only'!$I:$I,_xlfn.CONCAT("&lt;=",M$2),'Global CCS Database Texas Only'!$F:$F,"Power Generation")</f>
        <v>1400000</v>
      </c>
      <c r="N3" s="14">
        <f>SUMIFS('Global CCS Database Texas Only'!$H:$H,'Global CCS Database Texas Only'!$I:$I,_xlfn.CONCAT("&lt;=",N$2),'Global CCS Database Texas Only'!$F:$F,"Power Generation")</f>
        <v>1400000</v>
      </c>
      <c r="O3" s="14">
        <f>SUMIFS('Global CCS Database Texas Only'!$H:$H,'Global CCS Database Texas Only'!$I:$I,_xlfn.CONCAT("&lt;=",O$2),'Global CCS Database Texas Only'!$F:$F,"Power Generation")</f>
        <v>1400000</v>
      </c>
      <c r="P3" s="14">
        <f>SUMIFS('Global CCS Database Texas Only'!$H:$H,'Global CCS Database Texas Only'!$I:$I,_xlfn.CONCAT("&lt;=",P$2),'Global CCS Database Texas Only'!$F:$F,"Power Generation")</f>
        <v>1400000</v>
      </c>
      <c r="Q3" s="14">
        <f>SUMIFS('Global CCS Database Texas Only'!$H:$H,'Global CCS Database Texas Only'!$I:$I,_xlfn.CONCAT("&lt;=",Q$2),'Global CCS Database Texas Only'!$F:$F,"Power Generation")</f>
        <v>1400000</v>
      </c>
      <c r="R3" s="14"/>
      <c r="S3" s="14"/>
      <c r="T3" s="14"/>
      <c r="U3" s="14"/>
      <c r="V3" s="14"/>
      <c r="W3" s="14"/>
      <c r="X3" s="14"/>
      <c r="Y3" s="14"/>
      <c r="Z3" s="14"/>
      <c r="AA3" s="14"/>
      <c r="AB3" s="14"/>
      <c r="AC3" s="14"/>
      <c r="AD3" s="14"/>
      <c r="AE3" s="14"/>
      <c r="AF3" s="14"/>
      <c r="AG3" s="14"/>
      <c r="AH3" s="14"/>
      <c r="AI3" s="10"/>
    </row>
    <row r="4" spans="1:35" x14ac:dyDescent="0.45">
      <c r="A4" t="s">
        <v>115</v>
      </c>
      <c r="B4" s="14">
        <f>SUMIFS('Global CCS Database Texas Only'!$H:$H,'Global CCS Database Texas Only'!$I:$I,_xlfn.CONCAT("&lt;=",B$2))-B3</f>
        <v>8850000</v>
      </c>
      <c r="C4" s="14">
        <f>SUMIFS('Global CCS Database Texas Only'!$H:$H,'Global CCS Database Texas Only'!$I:$I,_xlfn.CONCAT("&lt;=",C$2))-C3</f>
        <v>8850000</v>
      </c>
      <c r="D4" s="14">
        <f>SUMIFS('Global CCS Database Texas Only'!$H:$H,'Global CCS Database Texas Only'!$I:$I,_xlfn.CONCAT("&lt;=",D$2))-D3</f>
        <v>8850000</v>
      </c>
      <c r="E4" s="14">
        <f>SUMIFS('Global CCS Database Texas Only'!$H:$H,'Global CCS Database Texas Only'!$I:$I,_xlfn.CONCAT("&lt;=",E$2))-E3</f>
        <v>10050000</v>
      </c>
      <c r="F4" s="14">
        <f>SUMIFS('Global CCS Database Texas Only'!$H:$H,'Global CCS Database Texas Only'!$I:$I,_xlfn.CONCAT("&lt;=",F$2))-F3</f>
        <v>10050000</v>
      </c>
      <c r="G4" s="14">
        <f>SUMIFS('Global CCS Database Texas Only'!$H:$H,'Global CCS Database Texas Only'!$I:$I,_xlfn.CONCAT("&lt;=",G$2))-G3</f>
        <v>10050000</v>
      </c>
      <c r="H4" s="14">
        <f>SUMIFS('Global CCS Database Texas Only'!$H:$H,'Global CCS Database Texas Only'!$I:$I,_xlfn.CONCAT("&lt;=",H$2))-H3</f>
        <v>10050000</v>
      </c>
      <c r="I4" s="14">
        <f>SUMIFS('Global CCS Database Texas Only'!$H:$H,'Global CCS Database Texas Only'!$I:$I,_xlfn.CONCAT("&lt;=",I$2))-I3</f>
        <v>10050000</v>
      </c>
      <c r="J4" s="14">
        <f>SUMIFS('Global CCS Database Texas Only'!$H:$H,'Global CCS Database Texas Only'!$I:$I,_xlfn.CONCAT("&lt;=",J$2))-J3</f>
        <v>10050000</v>
      </c>
      <c r="K4" s="14">
        <f>SUMIFS('Global CCS Database Texas Only'!$H:$H,'Global CCS Database Texas Only'!$I:$I,_xlfn.CONCAT("&lt;=",K$2))-K3</f>
        <v>10050000</v>
      </c>
      <c r="L4" s="14">
        <f>SUMIFS('Global CCS Database Texas Only'!$H:$H,'Global CCS Database Texas Only'!$I:$I,_xlfn.CONCAT("&lt;=",L$2))-L3</f>
        <v>10050000</v>
      </c>
      <c r="M4" s="14">
        <f>SUMIFS('Global CCS Database Texas Only'!$H:$H,'Global CCS Database Texas Only'!$I:$I,_xlfn.CONCAT("&lt;=",M$2))-M3</f>
        <v>10050000</v>
      </c>
      <c r="N4" s="14">
        <f>SUMIFS('Global CCS Database Texas Only'!$H:$H,'Global CCS Database Texas Only'!$I:$I,_xlfn.CONCAT("&lt;=",N$2))-N3</f>
        <v>14050000</v>
      </c>
      <c r="O4" s="14">
        <f>SUMIFS('Global CCS Database Texas Only'!$H:$H,'Global CCS Database Texas Only'!$I:$I,_xlfn.CONCAT("&lt;=",O$2))-O3</f>
        <v>14050000</v>
      </c>
      <c r="P4" s="14">
        <f>SUMIFS('Global CCS Database Texas Only'!$H:$H,'Global CCS Database Texas Only'!$I:$I,_xlfn.CONCAT("&lt;=",P$2))-P3</f>
        <v>14050000</v>
      </c>
      <c r="Q4" s="14">
        <f>SUMIFS('Global CCS Database Texas Only'!$H:$H,'Global CCS Database Texas Only'!$I:$I,_xlfn.CONCAT("&lt;=",Q$2))-Q3</f>
        <v>14550000</v>
      </c>
      <c r="R4" s="14"/>
      <c r="S4" s="14"/>
      <c r="T4" s="14"/>
      <c r="U4" s="14"/>
      <c r="V4" s="14"/>
      <c r="W4" s="14"/>
      <c r="X4" s="14"/>
      <c r="Y4" s="14"/>
      <c r="Z4" s="14"/>
      <c r="AA4" s="14"/>
      <c r="AB4" s="14"/>
      <c r="AC4" s="14"/>
      <c r="AD4" s="14"/>
      <c r="AE4" s="14"/>
      <c r="AF4" s="14"/>
      <c r="AG4" s="14"/>
      <c r="AH4" s="14"/>
    </row>
    <row r="5" spans="1:35" x14ac:dyDescent="0.4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4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4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4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4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4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4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4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4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4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4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45">
      <c r="A16" t="s">
        <v>131</v>
      </c>
      <c r="B16" s="14" cm="1">
        <f t="array" ref="B16">TREND($B3:$Q3,$B$2:$Q$2,B$15)</f>
        <v>852352.94117647409</v>
      </c>
      <c r="C16" s="14" cm="1">
        <f t="array" ref="C16">TREND($B3:$Q3,$B$2:$Q$2,C$15)</f>
        <v>982058.82352942228</v>
      </c>
      <c r="D16" s="14" cm="1">
        <f t="array" ref="D16">TREND($B3:$Q3,$B$2:$Q$2,D$15)</f>
        <v>1111764.7058823705</v>
      </c>
      <c r="E16" s="14" cm="1">
        <f t="array" ref="E16">TREND($B3:$Q3,$B$2:$Q$2,E$15)</f>
        <v>1241470.5882352889</v>
      </c>
      <c r="F16" s="14" cm="1">
        <f t="array" ref="F16">TREND($B3:$Q3,$B$2:$Q$2,F$15)</f>
        <v>1371176.470588237</v>
      </c>
      <c r="G16" s="14" cm="1">
        <f t="array" ref="G16">TREND($B3:$Q3,$B$2:$Q$2,G$15)</f>
        <v>1500882.3529411852</v>
      </c>
      <c r="H16" s="14" cm="1">
        <f t="array" ref="H16">TREND($B3:$Q3,$B$2:$Q$2,H$15)</f>
        <v>1630588.2352941334</v>
      </c>
      <c r="I16" s="14" cm="1">
        <f t="array" ref="I16">TREND($B3:$Q3,$B$2:$Q$2,I$15)</f>
        <v>1760294.1176470518</v>
      </c>
      <c r="J16" s="14" cm="1">
        <f t="array" ref="J16">TREND($B3:$Q3,$B$2:$Q$2,J$15)</f>
        <v>1890000</v>
      </c>
      <c r="K16" s="14" cm="1">
        <f t="array" ref="K16">TREND($B3:$Q3,$B$2:$Q$2,K$15)</f>
        <v>2019705.8823529482</v>
      </c>
      <c r="L16" s="14" cm="1">
        <f t="array" ref="L16">TREND($B3:$Q3,$B$2:$Q$2,L$15)</f>
        <v>2149411.7647058964</v>
      </c>
      <c r="M16" s="14" cm="1">
        <f t="array" ref="M16">TREND($B3:$Q3,$B$2:$Q$2,M$15)</f>
        <v>2279117.6470588148</v>
      </c>
      <c r="N16" s="14" cm="1">
        <f t="array" ref="N16">TREND($B3:$Q3,$B$2:$Q$2,N$15)</f>
        <v>2408823.529411763</v>
      </c>
      <c r="O16" s="14" cm="1">
        <f t="array" ref="O16">TREND($B3:$Q3,$B$2:$Q$2,O$15)</f>
        <v>2538529.4117647111</v>
      </c>
      <c r="P16" s="14" cm="1">
        <f t="array" ref="P16">TREND($B3:$Q3,$B$2:$Q$2,P$15)</f>
        <v>2668235.2941176593</v>
      </c>
      <c r="Q16" s="14" cm="1">
        <f t="array" ref="Q16">TREND($B3:$Q3,$B$2:$Q$2,Q$15)</f>
        <v>2797941.1764706075</v>
      </c>
      <c r="R16" s="14" cm="1">
        <f t="array" ref="R16">TREND($B3:$Q3,$B$2:$Q$2,R$15)</f>
        <v>2927647.0588235259</v>
      </c>
      <c r="S16" s="14" cm="1">
        <f t="array" ref="S16">TREND($B3:$Q3,$B$2:$Q$2,S$15)</f>
        <v>3057352.9411764741</v>
      </c>
      <c r="T16" s="14" cm="1">
        <f t="array" ref="T16">TREND($B3:$Q3,$B$2:$Q$2,T$15)</f>
        <v>3187058.8235294223</v>
      </c>
      <c r="U16" s="14" cm="1">
        <f t="array" ref="U16">TREND($B3:$Q3,$B$2:$Q$2,U$15)</f>
        <v>3316764.7058823705</v>
      </c>
      <c r="V16" s="14" cm="1">
        <f t="array" ref="V16">TREND($B3:$Q3,$B$2:$Q$2,V$15)</f>
        <v>3446470.5882352889</v>
      </c>
      <c r="W16" s="14" cm="1">
        <f t="array" ref="W16">TREND($B3:$Q3,$B$2:$Q$2,W$15)</f>
        <v>3576176.470588237</v>
      </c>
      <c r="X16" s="14" cm="1">
        <f t="array" ref="X16">TREND($B3:$Q3,$B$2:$Q$2,X$15)</f>
        <v>3705882.3529411852</v>
      </c>
      <c r="Y16" s="14" cm="1">
        <f t="array" ref="Y16">TREND($B3:$Q3,$B$2:$Q$2,Y$15)</f>
        <v>3835588.2352941334</v>
      </c>
      <c r="Z16" s="14" cm="1">
        <f t="array" ref="Z16">TREND($B3:$Q3,$B$2:$Q$2,Z$15)</f>
        <v>3965294.1176470518</v>
      </c>
      <c r="AA16" s="14" cm="1">
        <f t="array" ref="AA16">TREND($B3:$Q3,$B$2:$Q$2,AA$15)</f>
        <v>4095000</v>
      </c>
      <c r="AB16" s="14" cm="1">
        <f t="array" ref="AB16">TREND($B3:$Q3,$B$2:$Q$2,AB$15)</f>
        <v>4224705.8823529482</v>
      </c>
      <c r="AC16" s="14" cm="1">
        <f t="array" ref="AC16">TREND($B3:$Q3,$B$2:$Q$2,AC$15)</f>
        <v>4354411.7647058964</v>
      </c>
      <c r="AD16" s="14" cm="1">
        <f t="array" ref="AD16">TREND($B3:$Q3,$B$2:$Q$2,AD$15)</f>
        <v>4484117.6470588148</v>
      </c>
      <c r="AE16" s="14" cm="1">
        <f t="array" ref="AE16">TREND($B3:$Q3,$B$2:$Q$2,AE$15)</f>
        <v>4613823.529411763</v>
      </c>
      <c r="AF16" s="14" cm="1">
        <f t="array" ref="AF16">TREND($B3:$Q3,$B$2:$Q$2,AF$15)</f>
        <v>4743529.4117647111</v>
      </c>
      <c r="AG16" s="14" cm="1">
        <f t="array" ref="AG16">TREND($B3:$Q3,$B$2:$Q$2,AG$15)</f>
        <v>4873235.2941176593</v>
      </c>
      <c r="AH16" s="14" cm="1">
        <f t="array" ref="AH16">TREND($B3:$Q3,$B$2:$Q$2,AH$15)</f>
        <v>5002941.1764706075</v>
      </c>
    </row>
    <row r="17" spans="1:34" x14ac:dyDescent="0.45">
      <c r="A17" t="s">
        <v>132</v>
      </c>
      <c r="B17" s="14" cm="1">
        <f t="array" ref="B17">TREND($B4:$Q4,$B$2:$Q$2,B$15)</f>
        <v>11037352.941176534</v>
      </c>
      <c r="C17" s="14" cm="1">
        <f t="array" ref="C17">TREND($B4:$Q4,$B$2:$Q$2,C$15)</f>
        <v>11399558.823529482</v>
      </c>
      <c r="D17" s="14" cm="1">
        <f t="array" ref="D17">TREND($B4:$Q4,$B$2:$Q$2,D$15)</f>
        <v>11761764.70588243</v>
      </c>
      <c r="E17" s="14" cm="1">
        <f t="array" ref="E17">TREND($B4:$Q4,$B$2:$Q$2,E$15)</f>
        <v>12123970.588235378</v>
      </c>
      <c r="F17" s="14" cm="1">
        <f t="array" ref="F17">TREND($B4:$Q4,$B$2:$Q$2,F$15)</f>
        <v>12486176.470588326</v>
      </c>
      <c r="G17" s="14" cm="1">
        <f t="array" ref="G17">TREND($B4:$Q4,$B$2:$Q$2,G$15)</f>
        <v>12848382.352941155</v>
      </c>
      <c r="H17" s="14" cm="1">
        <f t="array" ref="H17">TREND($B4:$Q4,$B$2:$Q$2,H$15)</f>
        <v>13210588.235294104</v>
      </c>
      <c r="I17" s="14" cm="1">
        <f t="array" ref="I17">TREND($B4:$Q4,$B$2:$Q$2,I$15)</f>
        <v>13572794.117647052</v>
      </c>
      <c r="J17" s="14" cm="1">
        <f t="array" ref="J17">TREND($B4:$Q4,$B$2:$Q$2,J$15)</f>
        <v>13935000</v>
      </c>
      <c r="K17" s="14" cm="1">
        <f t="array" ref="K17">TREND($B4:$Q4,$B$2:$Q$2,K$15)</f>
        <v>14297205.882352948</v>
      </c>
      <c r="L17" s="14" cm="1">
        <f t="array" ref="L17">TREND($B4:$Q4,$B$2:$Q$2,L$15)</f>
        <v>14659411.764705896</v>
      </c>
      <c r="M17" s="14" cm="1">
        <f t="array" ref="M17">TREND($B4:$Q4,$B$2:$Q$2,M$15)</f>
        <v>15021617.647058845</v>
      </c>
      <c r="N17" s="14" cm="1">
        <f t="array" ref="N17">TREND($B4:$Q4,$B$2:$Q$2,N$15)</f>
        <v>15383823.529411793</v>
      </c>
      <c r="O17" s="14" cm="1">
        <f t="array" ref="O17">TREND($B4:$Q4,$B$2:$Q$2,O$15)</f>
        <v>15746029.411764741</v>
      </c>
      <c r="P17" s="14" cm="1">
        <f t="array" ref="P17">TREND($B4:$Q4,$B$2:$Q$2,P$15)</f>
        <v>16108235.294117689</v>
      </c>
      <c r="Q17" s="14" cm="1">
        <f t="array" ref="Q17">TREND($B4:$Q4,$B$2:$Q$2,Q$15)</f>
        <v>16470441.176470637</v>
      </c>
      <c r="R17" s="14" cm="1">
        <f t="array" ref="R17">TREND($B4:$Q4,$B$2:$Q$2,R$15)</f>
        <v>16832647.058823586</v>
      </c>
      <c r="S17" s="14" cm="1">
        <f t="array" ref="S17">TREND($B4:$Q4,$B$2:$Q$2,S$15)</f>
        <v>17194852.941176534</v>
      </c>
      <c r="T17" s="14" cm="1">
        <f t="array" ref="T17">TREND($B4:$Q4,$B$2:$Q$2,T$15)</f>
        <v>17557058.823529482</v>
      </c>
      <c r="U17" s="14" cm="1">
        <f t="array" ref="U17">TREND($B4:$Q4,$B$2:$Q$2,U$15)</f>
        <v>17919264.70588243</v>
      </c>
      <c r="V17" s="14" cm="1">
        <f t="array" ref="V17">TREND($B4:$Q4,$B$2:$Q$2,V$15)</f>
        <v>18281470.588235378</v>
      </c>
      <c r="W17" s="14" cm="1">
        <f t="array" ref="W17">TREND($B4:$Q4,$B$2:$Q$2,W$15)</f>
        <v>18643676.470588326</v>
      </c>
      <c r="X17" s="14" cm="1">
        <f t="array" ref="X17">TREND($B4:$Q4,$B$2:$Q$2,X$15)</f>
        <v>19005882.352941155</v>
      </c>
      <c r="Y17" s="14" cm="1">
        <f t="array" ref="Y17">TREND($B4:$Q4,$B$2:$Q$2,Y$15)</f>
        <v>19368088.235294104</v>
      </c>
      <c r="Z17" s="14" cm="1">
        <f t="array" ref="Z17">TREND($B4:$Q4,$B$2:$Q$2,Z$15)</f>
        <v>19730294.117647052</v>
      </c>
      <c r="AA17" s="14" cm="1">
        <f t="array" ref="AA17">TREND($B4:$Q4,$B$2:$Q$2,AA$15)</f>
        <v>20092500</v>
      </c>
      <c r="AB17" s="14" cm="1">
        <f t="array" ref="AB17">TREND($B4:$Q4,$B$2:$Q$2,AB$15)</f>
        <v>20454705.882352948</v>
      </c>
      <c r="AC17" s="14" cm="1">
        <f t="array" ref="AC17">TREND($B4:$Q4,$B$2:$Q$2,AC$15)</f>
        <v>20816911.764705896</v>
      </c>
      <c r="AD17" s="14" cm="1">
        <f t="array" ref="AD17">TREND($B4:$Q4,$B$2:$Q$2,AD$15)</f>
        <v>21179117.647058845</v>
      </c>
      <c r="AE17" s="14" cm="1">
        <f t="array" ref="AE17">TREND($B4:$Q4,$B$2:$Q$2,AE$15)</f>
        <v>21541323.529411793</v>
      </c>
      <c r="AF17" s="14" cm="1">
        <f t="array" ref="AF17">TREND($B4:$Q4,$B$2:$Q$2,AF$15)</f>
        <v>21903529.411764741</v>
      </c>
      <c r="AG17" s="14" cm="1">
        <f t="array" ref="AG17">TREND($B4:$Q4,$B$2:$Q$2,AG$15)</f>
        <v>22265735.294117689</v>
      </c>
      <c r="AH17" s="14" cm="1">
        <f t="array" ref="AH17">TREND($B4:$Q4,$B$2:$Q$2,AH$15)</f>
        <v>22627941.176470637</v>
      </c>
    </row>
    <row r="18" spans="1:34" x14ac:dyDescent="0.4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4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4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4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4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45">
      <c r="A38" t="s">
        <v>118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45">
      <c r="A39" s="12" t="s">
        <v>119</v>
      </c>
      <c r="B39" s="14">
        <f>'BAU Calculations USA'!B39*'Texas Notes'!$G$22</f>
        <v>205315490424044.19</v>
      </c>
      <c r="C39" s="14">
        <f>'BAU Calculations USA'!C39*'Texas Notes'!$G$22</f>
        <v>182136102746055.06</v>
      </c>
      <c r="D39" s="14">
        <f>'BAU Calculations USA'!D39*'Texas Notes'!$G$22</f>
        <v>143329101413857.16</v>
      </c>
      <c r="E39" s="14">
        <f>'BAU Calculations USA'!E39*'Texas Notes'!$G$22</f>
        <v>189036489367212.19</v>
      </c>
      <c r="F39" s="14">
        <f>'BAU Calculations USA'!F39*'Texas Notes'!$G$22</f>
        <v>166177679782660.69</v>
      </c>
      <c r="G39" s="14">
        <f>'BAU Calculations USA'!G39*'Texas Notes'!$G$22</f>
        <v>164675964671202.91</v>
      </c>
      <c r="H39" s="14">
        <f>'BAU Calculations USA'!H39*'Texas Notes'!$G$22</f>
        <v>165715001470500.72</v>
      </c>
      <c r="I39" s="14">
        <f>'BAU Calculations USA'!I39*'Texas Notes'!$G$22</f>
        <v>160053728756602.44</v>
      </c>
      <c r="J39" s="14">
        <f>'BAU Calculations USA'!J39*'Texas Notes'!$G$22</f>
        <v>162392129955897.38</v>
      </c>
      <c r="K39" s="14">
        <f>'BAU Calculations USA'!K39*'Texas Notes'!$G$22</f>
        <v>162302322617664.84</v>
      </c>
      <c r="L39" s="14">
        <f>'BAU Calculations USA'!L39*'Texas Notes'!$G$22</f>
        <v>163822226557119.06</v>
      </c>
      <c r="M39" s="14">
        <f>'BAU Calculations USA'!M39*'Texas Notes'!$G$22</f>
        <v>162348931489405.78</v>
      </c>
      <c r="N39" s="14">
        <f>'BAU Calculations USA'!N39*'Texas Notes'!$G$22</f>
        <v>162314827436912.41</v>
      </c>
      <c r="O39" s="14">
        <f>'BAU Calculations USA'!O39*'Texas Notes'!$G$22</f>
        <v>162561513416614.41</v>
      </c>
      <c r="P39" s="14">
        <f>'BAU Calculations USA'!P39*'Texas Notes'!$G$22</f>
        <v>166666504535065.53</v>
      </c>
      <c r="Q39" s="14">
        <f>'BAU Calculations USA'!Q39*'Texas Notes'!$G$22</f>
        <v>167974963349060.91</v>
      </c>
      <c r="R39" s="14">
        <f>'BAU Calculations USA'!R39*'Texas Notes'!$G$22</f>
        <v>168810512635148.31</v>
      </c>
      <c r="S39" s="14">
        <f>'BAU Calculations USA'!S39*'Texas Notes'!$G$22</f>
        <v>169377776708287.91</v>
      </c>
      <c r="T39" s="14">
        <f>'BAU Calculations USA'!T39*'Texas Notes'!$G$22</f>
        <v>170919279880987.94</v>
      </c>
      <c r="U39" s="14">
        <f>'BAU Calculations USA'!U39*'Texas Notes'!$G$22</f>
        <v>171248952388423.78</v>
      </c>
      <c r="V39" s="14">
        <f>'BAU Calculations USA'!V39*'Texas Notes'!$G$22</f>
        <v>170803326102510.5</v>
      </c>
      <c r="W39" s="14">
        <f>'BAU Calculations USA'!W39*'Texas Notes'!$G$22</f>
        <v>171418335849140.81</v>
      </c>
      <c r="X39" s="14">
        <f>'BAU Calculations USA'!X39*'Texas Notes'!$G$22</f>
        <v>173141727301805.44</v>
      </c>
      <c r="Y39" s="14">
        <f>'BAU Calculations USA'!Y39*'Texas Notes'!$G$22</f>
        <v>173051919963572.91</v>
      </c>
      <c r="Z39" s="14">
        <f>'BAU Calculations USA'!Z39*'Texas Notes'!$G$22</f>
        <v>174367199588066.94</v>
      </c>
      <c r="AA39" s="14">
        <f>'BAU Calculations USA'!AA39*'Texas Notes'!$G$22</f>
        <v>176017835728745.72</v>
      </c>
      <c r="AB39" s="14">
        <f>'BAU Calculations USA'!AB39*'Texas Notes'!$G$22</f>
        <v>178291439228303.25</v>
      </c>
      <c r="AC39" s="14">
        <f>'BAU Calculations USA'!AC39*'Texas Notes'!$G$22</f>
        <v>179712441415526.72</v>
      </c>
      <c r="AD39" s="14">
        <f>'BAU Calculations USA'!AD39*'Texas Notes'!$G$22</f>
        <v>181361940754455.72</v>
      </c>
      <c r="AE39" s="14">
        <f>'BAU Calculations USA'!AE39*'Texas Notes'!$G$22</f>
        <v>183377490256813.47</v>
      </c>
      <c r="AF39" s="14">
        <f>'BAU Calculations USA'!AF39*'Texas Notes'!$G$22</f>
        <v>186433213360218.81</v>
      </c>
      <c r="AG39" s="14">
        <f>'BAU Calculations USA'!AG39*'Texas Notes'!$G$22</f>
        <v>188587452676049.56</v>
      </c>
      <c r="AH39" s="14">
        <f>'BAU Calculations USA'!AH39*'Texas Notes'!$G$22</f>
        <v>190459765157935.22</v>
      </c>
    </row>
    <row r="40" spans="1:34" x14ac:dyDescent="0.45">
      <c r="A40" t="s">
        <v>120</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45">
      <c r="A41" t="s">
        <v>121</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2" spans="1:34" x14ac:dyDescent="0.45">
      <c r="A42" s="12" t="s">
        <v>122</v>
      </c>
      <c r="B42" s="14">
        <f>'BAU Calculations USA'!B42*'Texas Notes'!$G$24</f>
        <v>267601668598221.78</v>
      </c>
      <c r="C42" s="14">
        <f>'BAU Calculations USA'!C42*'Texas Notes'!$G$24</f>
        <v>270461574158446.5</v>
      </c>
      <c r="D42" s="14">
        <f>'BAU Calculations USA'!D42*'Texas Notes'!$G$24</f>
        <v>256664819790330.44</v>
      </c>
      <c r="E42" s="14">
        <f>'BAU Calculations USA'!E42*'Texas Notes'!$G$24</f>
        <v>269303363294554.78</v>
      </c>
      <c r="F42" s="14">
        <f>'BAU Calculations USA'!F42*'Texas Notes'!$G$24</f>
        <v>277038339186977.5</v>
      </c>
      <c r="G42" s="14">
        <f>'BAU Calculations USA'!G42*'Texas Notes'!$G$24</f>
        <v>281445239925686.75</v>
      </c>
      <c r="H42" s="14">
        <f>'BAU Calculations USA'!H42*'Texas Notes'!$G$24</f>
        <v>284799776839032.19</v>
      </c>
      <c r="I42" s="14">
        <f>'BAU Calculations USA'!I42*'Texas Notes'!$G$24</f>
        <v>287384887203078.69</v>
      </c>
      <c r="J42" s="14">
        <f>'BAU Calculations USA'!J42*'Texas Notes'!$G$24</f>
        <v>290104341885256.81</v>
      </c>
      <c r="K42" s="14">
        <f>'BAU Calculations USA'!K42*'Texas Notes'!$G$24</f>
        <v>292107293537399.94</v>
      </c>
      <c r="L42" s="14">
        <f>'BAU Calculations USA'!L42*'Texas Notes'!$G$24</f>
        <v>294961092537709.56</v>
      </c>
      <c r="M42" s="14">
        <f>'BAU Calculations USA'!M42*'Texas Notes'!$G$24</f>
        <v>296675000353872.69</v>
      </c>
      <c r="N42" s="14">
        <f>'BAU Calculations USA'!N42*'Texas Notes'!$G$24</f>
        <v>298714591365506.25</v>
      </c>
      <c r="O42" s="14">
        <f>'BAU Calculations USA'!O42*'Texas Notes'!$G$24</f>
        <v>300454960941301.38</v>
      </c>
      <c r="P42" s="14">
        <f>'BAU Calculations USA'!P42*'Texas Notes'!$G$24</f>
        <v>302018240279559.44</v>
      </c>
      <c r="Q42" s="14">
        <f>'BAU Calculations USA'!Q42*'Texas Notes'!$G$24</f>
        <v>303211054982969.88</v>
      </c>
      <c r="R42" s="14">
        <f>'BAU Calculations USA'!R42*'Texas Notes'!$G$24</f>
        <v>304914785199274.56</v>
      </c>
      <c r="S42" s="14">
        <f>'BAU Calculations USA'!S42*'Texas Notes'!$G$24</f>
        <v>306828173972663.31</v>
      </c>
      <c r="T42" s="14">
        <f>'BAU Calculations USA'!T42*'Texas Notes'!$G$24</f>
        <v>308912546423674.06</v>
      </c>
      <c r="U42" s="14">
        <f>'BAU Calculations USA'!U42*'Texas Notes'!$G$24</f>
        <v>311027451674260.19</v>
      </c>
      <c r="V42" s="14">
        <f>'BAU Calculations USA'!V42*'Texas Notes'!$G$24</f>
        <v>313586100278674.75</v>
      </c>
      <c r="W42" s="14">
        <f>'BAU Calculations USA'!W42*'Texas Notes'!$G$24</f>
        <v>315456743132658.06</v>
      </c>
      <c r="X42" s="14">
        <f>'BAU Calculations USA'!X42*'Texas Notes'!$G$24</f>
        <v>317640856062281.63</v>
      </c>
      <c r="Y42" s="14">
        <f>'BAU Calculations USA'!Y42*'Texas Notes'!$G$24</f>
        <v>319680447073915.19</v>
      </c>
      <c r="Z42" s="14">
        <f>'BAU Calculations USA'!Z42*'Texas Notes'!$G$24</f>
        <v>321575516167558.75</v>
      </c>
      <c r="AA42" s="14">
        <f>'BAU Calculations USA'!AA42*'Texas Notes'!$G$24</f>
        <v>323509260140664.38</v>
      </c>
      <c r="AB42" s="14">
        <f>'BAU Calculations USA'!AB42*'Texas Notes'!$G$24</f>
        <v>325603810191533.63</v>
      </c>
      <c r="AC42" s="14">
        <f>'BAU Calculations USA'!AC42*'Texas Notes'!$G$24</f>
        <v>328313087273853.25</v>
      </c>
      <c r="AD42" s="14">
        <f>'BAU Calculations USA'!AD42*'Texas Notes'!$G$24</f>
        <v>330155232848232.88</v>
      </c>
      <c r="AE42" s="14">
        <f>'BAU Calculations USA'!AE42*'Texas Notes'!$G$24</f>
        <v>332194823859866.44</v>
      </c>
      <c r="AF42" s="14">
        <f>'BAU Calculations USA'!AF42*'Texas Notes'!$G$24</f>
        <v>334486819347989.56</v>
      </c>
      <c r="AG42" s="14">
        <f>'BAU Calculations USA'!AG42*'Texas Notes'!$G$24</f>
        <v>336373746361746.38</v>
      </c>
      <c r="AH42" s="14">
        <f>'BAU Calculations USA'!AH42*'Texas Notes'!$G$24</f>
        <v>338513077851992.75</v>
      </c>
    </row>
    <row r="43" spans="1:34" x14ac:dyDescent="0.45">
      <c r="A43" t="s">
        <v>123</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row>
    <row r="44" spans="1:34" x14ac:dyDescent="0.45">
      <c r="A44" t="s">
        <v>124</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row>
    <row r="45" spans="1:34" x14ac:dyDescent="0.45">
      <c r="A45" t="s">
        <v>125</v>
      </c>
    </row>
    <row r="47" spans="1:34" x14ac:dyDescent="0.4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4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45">
      <c r="A49" t="s">
        <v>116</v>
      </c>
      <c r="B49" s="17">
        <f>B16*10^6/B39</f>
        <v>4.1514302667377129E-3</v>
      </c>
      <c r="C49" s="17">
        <f t="shared" ref="C49:AH49" si="0">C16*10^6/C39</f>
        <v>5.3918954491887138E-3</v>
      </c>
      <c r="D49" s="17">
        <f t="shared" si="0"/>
        <v>7.756726965532236E-3</v>
      </c>
      <c r="E49" s="17">
        <f t="shared" si="0"/>
        <v>6.5673595208577658E-3</v>
      </c>
      <c r="F49" s="17">
        <f t="shared" si="0"/>
        <v>8.2512673927182152E-3</v>
      </c>
      <c r="G49" s="17">
        <f t="shared" si="0"/>
        <v>9.1141555231687467E-3</v>
      </c>
      <c r="H49" s="17">
        <f t="shared" si="0"/>
        <v>9.8397140924166605E-3</v>
      </c>
      <c r="I49" s="17">
        <f t="shared" si="0"/>
        <v>1.0998145006193349E-2</v>
      </c>
      <c r="J49" s="17">
        <f t="shared" si="0"/>
        <v>1.1638495045993227E-2</v>
      </c>
      <c r="K49" s="17">
        <f t="shared" si="0"/>
        <v>1.2444097224109133E-2</v>
      </c>
      <c r="L49" s="17">
        <f t="shared" si="0"/>
        <v>1.3120391596902585E-2</v>
      </c>
      <c r="M49" s="17">
        <f t="shared" si="0"/>
        <v>1.4038390189266756E-2</v>
      </c>
      <c r="N49" s="17">
        <f t="shared" si="0"/>
        <v>1.4840440441881446E-2</v>
      </c>
      <c r="O49" s="17">
        <f t="shared" si="0"/>
        <v>1.5615808184923453E-2</v>
      </c>
      <c r="P49" s="17">
        <f t="shared" si="0"/>
        <v>1.600942733851048E-2</v>
      </c>
      <c r="Q49" s="17">
        <f t="shared" si="0"/>
        <v>1.6656894103059493E-2</v>
      </c>
      <c r="R49" s="17">
        <f t="shared" si="0"/>
        <v>1.7342800594125768E-2</v>
      </c>
      <c r="S49" s="17">
        <f t="shared" si="0"/>
        <v>1.8050496355504903E-2</v>
      </c>
      <c r="T49" s="17">
        <f t="shared" si="0"/>
        <v>1.864657296560452E-2</v>
      </c>
      <c r="U49" s="17">
        <f t="shared" si="0"/>
        <v>1.9368087568555424E-2</v>
      </c>
      <c r="V49" s="17">
        <f t="shared" si="0"/>
        <v>2.0178006288746577E-2</v>
      </c>
      <c r="W49" s="17">
        <f t="shared" si="0"/>
        <v>2.0862275047025907E-2</v>
      </c>
      <c r="X49" s="17">
        <f t="shared" si="0"/>
        <v>2.1403750619175797E-2</v>
      </c>
      <c r="Y49" s="17">
        <f t="shared" si="0"/>
        <v>2.2164378390609692E-2</v>
      </c>
      <c r="Z49" s="17">
        <f t="shared" si="0"/>
        <v>2.2741055238685054E-2</v>
      </c>
      <c r="AA49" s="17">
        <f t="shared" si="0"/>
        <v>2.3264687825787417E-2</v>
      </c>
      <c r="AB49" s="17">
        <f t="shared" si="0"/>
        <v>2.3695506080598672E-2</v>
      </c>
      <c r="AC49" s="17">
        <f t="shared" si="0"/>
        <v>2.4229884867223699E-2</v>
      </c>
      <c r="AD49" s="17">
        <f t="shared" si="0"/>
        <v>2.4724689360982415E-2</v>
      </c>
      <c r="AE49" s="17">
        <f t="shared" si="0"/>
        <v>2.516025016456639E-2</v>
      </c>
      <c r="AF49" s="17">
        <f t="shared" si="0"/>
        <v>2.5443585540734379E-2</v>
      </c>
      <c r="AG49" s="17">
        <f t="shared" si="0"/>
        <v>2.5840718589527648E-2</v>
      </c>
      <c r="AH49" s="17">
        <f t="shared" si="0"/>
        <v>2.6267706317510218E-2</v>
      </c>
      <c r="AI49" s="10"/>
    </row>
    <row r="50" spans="1:35" x14ac:dyDescent="0.45">
      <c r="A50" t="s">
        <v>115</v>
      </c>
      <c r="B50" s="18">
        <f>B17*10^6/B42</f>
        <v>4.1245456349332632E-2</v>
      </c>
      <c r="C50" s="18">
        <f t="shared" ref="C50:AH50" si="1">C17*10^6/C42</f>
        <v>4.2148533886929143E-2</v>
      </c>
      <c r="D50" s="18">
        <f t="shared" si="1"/>
        <v>4.5825387037813047E-2</v>
      </c>
      <c r="E50" s="18">
        <f t="shared" si="1"/>
        <v>4.501975185127783E-2</v>
      </c>
      <c r="F50" s="18">
        <f t="shared" si="1"/>
        <v>4.5070211246686732E-2</v>
      </c>
      <c r="G50" s="18">
        <f t="shared" si="1"/>
        <v>4.5651446641391639E-2</v>
      </c>
      <c r="H50" s="18">
        <f t="shared" si="1"/>
        <v>4.6385528745553337E-2</v>
      </c>
      <c r="I50" s="18">
        <f t="shared" si="1"/>
        <v>4.722862865108117E-2</v>
      </c>
      <c r="J50" s="18">
        <f t="shared" si="1"/>
        <v>4.8034441364933532E-2</v>
      </c>
      <c r="K50" s="18">
        <f t="shared" si="1"/>
        <v>4.8945049297519187E-2</v>
      </c>
      <c r="L50" s="18">
        <f t="shared" si="1"/>
        <v>4.9699476085415403E-2</v>
      </c>
      <c r="M50" s="18">
        <f t="shared" si="1"/>
        <v>5.0633243883512674E-2</v>
      </c>
      <c r="N50" s="18">
        <f t="shared" si="1"/>
        <v>5.1500073896919865E-2</v>
      </c>
      <c r="O50" s="18">
        <f t="shared" si="1"/>
        <v>5.2407287143582816E-2</v>
      </c>
      <c r="P50" s="18">
        <f t="shared" si="1"/>
        <v>5.3335306103390649E-2</v>
      </c>
      <c r="Q50" s="18">
        <f t="shared" si="1"/>
        <v>5.4320054977532777E-2</v>
      </c>
      <c r="R50" s="18">
        <f t="shared" si="1"/>
        <v>5.5204430470050012E-2</v>
      </c>
      <c r="S50" s="18">
        <f t="shared" si="1"/>
        <v>5.6040658582769194E-2</v>
      </c>
      <c r="T50" s="18">
        <f t="shared" si="1"/>
        <v>5.6835046121596976E-2</v>
      </c>
      <c r="U50" s="18">
        <f t="shared" si="1"/>
        <v>5.7613129032254427E-2</v>
      </c>
      <c r="V50" s="18">
        <f t="shared" si="1"/>
        <v>5.8298089653811738E-2</v>
      </c>
      <c r="W50" s="18">
        <f t="shared" si="1"/>
        <v>5.9100579957322895E-2</v>
      </c>
      <c r="X50" s="18">
        <f t="shared" si="1"/>
        <v>5.9834501734293798E-2</v>
      </c>
      <c r="Y50" s="18">
        <f t="shared" si="1"/>
        <v>6.0585776867410027E-2</v>
      </c>
      <c r="Z50" s="18">
        <f t="shared" si="1"/>
        <v>6.1355088076315081E-2</v>
      </c>
      <c r="AA50" s="18">
        <f t="shared" si="1"/>
        <v>6.2107959417494335E-2</v>
      </c>
      <c r="AB50" s="18">
        <f t="shared" si="1"/>
        <v>6.2820843129325316E-2</v>
      </c>
      <c r="AC50" s="18">
        <f t="shared" si="1"/>
        <v>6.3405671511784861E-2</v>
      </c>
      <c r="AD50" s="18">
        <f t="shared" si="1"/>
        <v>6.4148968545334389E-2</v>
      </c>
      <c r="AE50" s="18">
        <f t="shared" si="1"/>
        <v>6.4845452072723492E-2</v>
      </c>
      <c r="AF50" s="18">
        <f t="shared" si="1"/>
        <v>6.5483983657296227E-2</v>
      </c>
      <c r="AG50" s="18">
        <f t="shared" si="1"/>
        <v>6.6193439693038494E-2</v>
      </c>
      <c r="AH50" s="18">
        <f t="shared" si="1"/>
        <v>6.6845101879237284E-2</v>
      </c>
    </row>
    <row r="68" spans="1:3" x14ac:dyDescent="0.45">
      <c r="A68" t="s">
        <v>138</v>
      </c>
    </row>
    <row r="69" spans="1:3" x14ac:dyDescent="0.45">
      <c r="A69" t="s">
        <v>139</v>
      </c>
    </row>
    <row r="70" spans="1:3" x14ac:dyDescent="0.45">
      <c r="A70" t="s">
        <v>140</v>
      </c>
    </row>
    <row r="71" spans="1:3" x14ac:dyDescent="0.45">
      <c r="A71" t="s">
        <v>141</v>
      </c>
    </row>
    <row r="73" spans="1:3" x14ac:dyDescent="0.45">
      <c r="A73" s="16" t="s">
        <v>142</v>
      </c>
      <c r="B73" s="7"/>
      <c r="C73" s="7"/>
    </row>
    <row r="74" spans="1:3" x14ac:dyDescent="0.45">
      <c r="A74" s="19"/>
      <c r="B74" s="19">
        <v>2018</v>
      </c>
      <c r="C74" s="19">
        <v>2050</v>
      </c>
    </row>
    <row r="75" spans="1:3" x14ac:dyDescent="0.45">
      <c r="A75" s="19" t="s">
        <v>116</v>
      </c>
      <c r="B75" s="21">
        <f>B49</f>
        <v>4.1514302667377129E-3</v>
      </c>
      <c r="C75" s="21">
        <f>AH49</f>
        <v>2.6267706317510218E-2</v>
      </c>
    </row>
    <row r="76" spans="1:3" x14ac:dyDescent="0.45">
      <c r="A76" s="19" t="s">
        <v>143</v>
      </c>
      <c r="B76" s="21">
        <f>B50</f>
        <v>4.1245456349332632E-2</v>
      </c>
      <c r="C76" s="21">
        <f>AH50</f>
        <v>6.6845101879237284E-2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I76"/>
  <sheetViews>
    <sheetView topLeftCell="A43" workbookViewId="0">
      <selection activeCell="G78" sqref="G78"/>
    </sheetView>
  </sheetViews>
  <sheetFormatPr defaultRowHeight="14.25" x14ac:dyDescent="0.45"/>
  <cols>
    <col min="1" max="1" width="52.86328125" customWidth="1"/>
    <col min="2" max="2" width="9" bestFit="1" customWidth="1"/>
  </cols>
  <sheetData>
    <row r="1" spans="1:35" x14ac:dyDescent="0.4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45">
      <c r="B2">
        <v>2018</v>
      </c>
      <c r="C2">
        <v>2019</v>
      </c>
      <c r="D2">
        <v>2020</v>
      </c>
      <c r="E2">
        <v>2021</v>
      </c>
      <c r="F2">
        <v>2022</v>
      </c>
      <c r="G2">
        <v>2023</v>
      </c>
      <c r="H2">
        <v>2024</v>
      </c>
      <c r="I2">
        <v>2025</v>
      </c>
      <c r="J2">
        <v>2026</v>
      </c>
      <c r="K2">
        <v>2027</v>
      </c>
      <c r="L2">
        <v>2028</v>
      </c>
      <c r="M2">
        <v>2029</v>
      </c>
      <c r="N2">
        <v>2030</v>
      </c>
      <c r="O2">
        <v>2031</v>
      </c>
      <c r="P2">
        <v>2032</v>
      </c>
      <c r="Q2">
        <v>2033</v>
      </c>
      <c r="R2">
        <v>2034</v>
      </c>
      <c r="S2">
        <v>2035</v>
      </c>
      <c r="T2">
        <v>2036</v>
      </c>
      <c r="U2">
        <v>2037</v>
      </c>
      <c r="V2">
        <v>2038</v>
      </c>
      <c r="W2">
        <v>2039</v>
      </c>
      <c r="X2">
        <v>2040</v>
      </c>
      <c r="Y2">
        <v>2041</v>
      </c>
      <c r="Z2">
        <v>2042</v>
      </c>
      <c r="AA2">
        <v>2043</v>
      </c>
      <c r="AB2">
        <v>2044</v>
      </c>
      <c r="AC2">
        <v>2045</v>
      </c>
      <c r="AD2">
        <v>2046</v>
      </c>
      <c r="AE2">
        <v>2047</v>
      </c>
      <c r="AF2">
        <v>2048</v>
      </c>
      <c r="AG2">
        <v>2049</v>
      </c>
      <c r="AH2">
        <v>2050</v>
      </c>
    </row>
    <row r="3" spans="1:35" x14ac:dyDescent="0.45">
      <c r="A3" t="s">
        <v>116</v>
      </c>
      <c r="B3" s="14">
        <f>SUMIFS('Global CCS Database'!$H:$H,'Global CCS Database'!$I:$I,_xlfn.CONCAT("&lt;=",B$2),'Global CCS Database'!$F:$F,"Power Generation")</f>
        <v>1400000</v>
      </c>
      <c r="C3" s="14">
        <f>SUMIFS('Global CCS Database'!$H:$H,'Global CCS Database'!$I:$I,_xlfn.CONCAT("&lt;=",C$2),'Global CCS Database'!$F:$F,"Power Generation")</f>
        <v>1400000</v>
      </c>
      <c r="D3" s="14">
        <f>SUMIFS('Global CCS Database'!$H:$H,'Global CCS Database'!$I:$I,_xlfn.CONCAT("&lt;=",D$2),'Global CCS Database'!$F:$F,"Power Generation")</f>
        <v>1400000</v>
      </c>
      <c r="E3" s="14">
        <f>SUMIFS('Global CCS Database'!$H:$H,'Global CCS Database'!$I:$I,_xlfn.CONCAT("&lt;=",E$2),'Global CCS Database'!$F:$F,"Power Generation")</f>
        <v>1400000</v>
      </c>
      <c r="F3" s="14">
        <f>SUMIFS('Global CCS Database'!$H:$H,'Global CCS Database'!$I:$I,_xlfn.CONCAT("&lt;=",F$2),'Global CCS Database'!$F:$F,"Power Generation")</f>
        <v>1400000</v>
      </c>
      <c r="G3" s="14">
        <f>SUMIFS('Global CCS Database'!$H:$H,'Global CCS Database'!$I:$I,_xlfn.CONCAT("&lt;=",G$2),'Global CCS Database'!$F:$F,"Power Generation")</f>
        <v>1400000</v>
      </c>
      <c r="H3" s="14">
        <f>SUMIFS('Global CCS Database'!$H:$H,'Global CCS Database'!$I:$I,_xlfn.CONCAT("&lt;=",H$2),'Global CCS Database'!$F:$F,"Power Generation")</f>
        <v>1400000</v>
      </c>
      <c r="I3" s="14">
        <f>SUMIFS('Global CCS Database'!$H:$H,'Global CCS Database'!$I:$I,_xlfn.CONCAT("&lt;=",I$2),'Global CCS Database'!$F:$F,"Power Generation")</f>
        <v>4400000</v>
      </c>
      <c r="J3" s="14">
        <f>SUMIFS('Global CCS Database'!$H:$H,'Global CCS Database'!$I:$I,_xlfn.CONCAT("&lt;=",J$2),'Global CCS Database'!$F:$F,"Power Generation")</f>
        <v>7800000</v>
      </c>
      <c r="K3" s="14">
        <f>SUMIFS('Global CCS Database'!$H:$H,'Global CCS Database'!$I:$I,_xlfn.CONCAT("&lt;=",K$2),'Global CCS Database'!$F:$F,"Power Generation")</f>
        <v>7800000</v>
      </c>
      <c r="L3" s="14">
        <f>SUMIFS('Global CCS Database'!$H:$H,'Global CCS Database'!$I:$I,_xlfn.CONCAT("&lt;=",L$2),'Global CCS Database'!$F:$F,"Power Generation")</f>
        <v>7800000</v>
      </c>
      <c r="M3" s="14">
        <f>SUMIFS('Global CCS Database'!$H:$H,'Global CCS Database'!$I:$I,_xlfn.CONCAT("&lt;=",M$2),'Global CCS Database'!$F:$F,"Power Generation")</f>
        <v>7800000</v>
      </c>
      <c r="N3" s="14">
        <f>SUMIFS('Global CCS Database'!$H:$H,'Global CCS Database'!$I:$I,_xlfn.CONCAT("&lt;=",N$2),'Global CCS Database'!$F:$F,"Power Generation")</f>
        <v>7800000</v>
      </c>
      <c r="O3" s="14">
        <f>SUMIFS('Global CCS Database'!$H:$H,'Global CCS Database'!$I:$I,_xlfn.CONCAT("&lt;=",O$2),'Global CCS Database'!$F:$F,"Power Generation")</f>
        <v>7800000</v>
      </c>
      <c r="P3" s="14">
        <f>SUMIFS('Global CCS Database'!$H:$H,'Global CCS Database'!$I:$I,_xlfn.CONCAT("&lt;=",P$2),'Global CCS Database'!$F:$F,"Power Generation")</f>
        <v>7800000</v>
      </c>
      <c r="Q3" s="14">
        <f>SUMIFS('Global CCS Database'!$H:$H,'Global CCS Database'!$I:$I,_xlfn.CONCAT("&lt;=",Q$2),'Global CCS Database'!$F:$F,"Power Generation")</f>
        <v>7800000</v>
      </c>
      <c r="R3" s="14">
        <f>SUMIFS('Global CCS Database'!$H:$H,'Global CCS Database'!$I:$I,_xlfn.CONCAT("&lt;=",R$2),'Global CCS Database'!$F:$F,"Power Generation")</f>
        <v>7800000</v>
      </c>
      <c r="S3" s="14">
        <f>SUMIFS('Global CCS Database'!$H:$H,'Global CCS Database'!$I:$I,_xlfn.CONCAT("&lt;=",S$2),'Global CCS Database'!$F:$F,"Power Generation")</f>
        <v>7800000</v>
      </c>
      <c r="T3" s="14">
        <f>SUMIFS('Global CCS Database'!$H:$H,'Global CCS Database'!$I:$I,_xlfn.CONCAT("&lt;=",T$2),'Global CCS Database'!$F:$F,"Power Generation")</f>
        <v>7800000</v>
      </c>
      <c r="U3" s="14">
        <f>SUMIFS('Global CCS Database'!$H:$H,'Global CCS Database'!$I:$I,_xlfn.CONCAT("&lt;=",U$2),'Global CCS Database'!$F:$F,"Power Generation")</f>
        <v>7800000</v>
      </c>
      <c r="V3" s="14">
        <f>SUMIFS('Global CCS Database'!$H:$H,'Global CCS Database'!$I:$I,_xlfn.CONCAT("&lt;=",V$2),'Global CCS Database'!$F:$F,"Power Generation")</f>
        <v>7800000</v>
      </c>
      <c r="W3" s="14">
        <f>SUMIFS('Global CCS Database'!$H:$H,'Global CCS Database'!$I:$I,_xlfn.CONCAT("&lt;=",W$2),'Global CCS Database'!$F:$F,"Power Generation")</f>
        <v>7800000</v>
      </c>
      <c r="X3" s="14">
        <f>SUMIFS('Global CCS Database'!$H:$H,'Global CCS Database'!$I:$I,_xlfn.CONCAT("&lt;=",X$2),'Global CCS Database'!$F:$F,"Power Generation")</f>
        <v>7800000</v>
      </c>
      <c r="Y3" s="14">
        <f>SUMIFS('Global CCS Database'!$H:$H,'Global CCS Database'!$I:$I,_xlfn.CONCAT("&lt;=",Y$2),'Global CCS Database'!$F:$F,"Power Generation")</f>
        <v>7800000</v>
      </c>
      <c r="Z3" s="14">
        <f>SUMIFS('Global CCS Database'!$H:$H,'Global CCS Database'!$I:$I,_xlfn.CONCAT("&lt;=",Z$2),'Global CCS Database'!$F:$F,"Power Generation")</f>
        <v>7800000</v>
      </c>
      <c r="AA3" s="14">
        <f>SUMIFS('Global CCS Database'!$H:$H,'Global CCS Database'!$I:$I,_xlfn.CONCAT("&lt;=",AA$2),'Global CCS Database'!$F:$F,"Power Generation")</f>
        <v>7800000</v>
      </c>
      <c r="AB3" s="14">
        <f>SUMIFS('Global CCS Database'!$H:$H,'Global CCS Database'!$I:$I,_xlfn.CONCAT("&lt;=",AB$2),'Global CCS Database'!$F:$F,"Power Generation")</f>
        <v>7800000</v>
      </c>
      <c r="AC3" s="14">
        <f>SUMIFS('Global CCS Database'!$H:$H,'Global CCS Database'!$I:$I,_xlfn.CONCAT("&lt;=",AC$2),'Global CCS Database'!$F:$F,"Power Generation")</f>
        <v>7800000</v>
      </c>
      <c r="AD3" s="14">
        <f>SUMIFS('Global CCS Database'!$H:$H,'Global CCS Database'!$I:$I,_xlfn.CONCAT("&lt;=",AD$2),'Global CCS Database'!$F:$F,"Power Generation")</f>
        <v>7800000</v>
      </c>
      <c r="AE3" s="14">
        <f>SUMIFS('Global CCS Database'!$H:$H,'Global CCS Database'!$I:$I,_xlfn.CONCAT("&lt;=",AE$2),'Global CCS Database'!$F:$F,"Power Generation")</f>
        <v>7800000</v>
      </c>
      <c r="AF3" s="14">
        <f>SUMIFS('Global CCS Database'!$H:$H,'Global CCS Database'!$I:$I,_xlfn.CONCAT("&lt;=",AF$2),'Global CCS Database'!$F:$F,"Power Generation")</f>
        <v>7800000</v>
      </c>
      <c r="AG3" s="14">
        <f>SUMIFS('Global CCS Database'!$H:$H,'Global CCS Database'!$I:$I,_xlfn.CONCAT("&lt;=",AG$2),'Global CCS Database'!$F:$F,"Power Generation")</f>
        <v>7800000</v>
      </c>
      <c r="AH3" s="14">
        <f>SUMIFS('Global CCS Database'!$H:$H,'Global CCS Database'!$I:$I,_xlfn.CONCAT("&lt;=",AH$2),'Global CCS Database'!$F:$F,"Power Generation")</f>
        <v>7800000</v>
      </c>
      <c r="AI3" s="10"/>
    </row>
    <row r="4" spans="1:35" x14ac:dyDescent="0.45">
      <c r="A4" t="s">
        <v>115</v>
      </c>
      <c r="B4" s="14">
        <f>SUMIFS('Global CCS Database'!$H:$H,'Global CCS Database'!$I:$I,_xlfn.CONCAT("&lt;=",B$2))-B3</f>
        <v>26078095.238095235</v>
      </c>
      <c r="C4" s="14">
        <f>SUMIFS('Global CCS Database'!$H:$H,'Global CCS Database'!$I:$I,_xlfn.CONCAT("&lt;=",C$2))-C3</f>
        <v>26078095.238095235</v>
      </c>
      <c r="D4" s="14">
        <f>SUMIFS('Global CCS Database'!$H:$H,'Global CCS Database'!$I:$I,_xlfn.CONCAT("&lt;=",D$2))-D3</f>
        <v>26078095.238095235</v>
      </c>
      <c r="E4" s="14">
        <f>SUMIFS('Global CCS Database'!$H:$H,'Global CCS Database'!$I:$I,_xlfn.CONCAT("&lt;=",E$2))-E3</f>
        <v>26078095.238095235</v>
      </c>
      <c r="F4" s="14">
        <f>SUMIFS('Global CCS Database'!$H:$H,'Global CCS Database'!$I:$I,_xlfn.CONCAT("&lt;=",F$2))-F3</f>
        <v>31703095.238095235</v>
      </c>
      <c r="G4" s="14">
        <f>SUMIFS('Global CCS Database'!$H:$H,'Global CCS Database'!$I:$I,_xlfn.CONCAT("&lt;=",G$2))-G3</f>
        <v>31703095.238095235</v>
      </c>
      <c r="H4" s="14">
        <f>SUMIFS('Global CCS Database'!$H:$H,'Global CCS Database'!$I:$I,_xlfn.CONCAT("&lt;=",H$2))-H3</f>
        <v>31703095.238095235</v>
      </c>
      <c r="I4" s="14">
        <f>SUMIFS('Global CCS Database'!$H:$H,'Global CCS Database'!$I:$I,_xlfn.CONCAT("&lt;=",I$2))-I3</f>
        <v>32203095.238095239</v>
      </c>
      <c r="J4" s="14">
        <f>SUMIFS('Global CCS Database'!$H:$H,'Global CCS Database'!$I:$I,_xlfn.CONCAT("&lt;=",J$2))-J3</f>
        <v>32203095.238095239</v>
      </c>
      <c r="K4" s="14">
        <f>SUMIFS('Global CCS Database'!$H:$H,'Global CCS Database'!$I:$I,_xlfn.CONCAT("&lt;=",K$2))-K3</f>
        <v>32203095.238095239</v>
      </c>
      <c r="L4" s="14">
        <f>SUMIFS('Global CCS Database'!$H:$H,'Global CCS Database'!$I:$I,_xlfn.CONCAT("&lt;=",L$2))-L3</f>
        <v>32203095.238095239</v>
      </c>
      <c r="M4" s="14">
        <f>SUMIFS('Global CCS Database'!$H:$H,'Global CCS Database'!$I:$I,_xlfn.CONCAT("&lt;=",M$2))-M3</f>
        <v>32203095.238095239</v>
      </c>
      <c r="N4" s="14">
        <f>SUMIFS('Global CCS Database'!$H:$H,'Global CCS Database'!$I:$I,_xlfn.CONCAT("&lt;=",N$2))-N3</f>
        <v>32203095.238095239</v>
      </c>
      <c r="O4" s="14">
        <f>SUMIFS('Global CCS Database'!$H:$H,'Global CCS Database'!$I:$I,_xlfn.CONCAT("&lt;=",O$2))-O3</f>
        <v>32203095.238095239</v>
      </c>
      <c r="P4" s="14">
        <f>SUMIFS('Global CCS Database'!$H:$H,'Global CCS Database'!$I:$I,_xlfn.CONCAT("&lt;=",P$2))-P3</f>
        <v>32203095.238095239</v>
      </c>
      <c r="Q4" s="14">
        <f>SUMIFS('Global CCS Database'!$H:$H,'Global CCS Database'!$I:$I,_xlfn.CONCAT("&lt;=",Q$2))-Q3</f>
        <v>32203095.238095239</v>
      </c>
      <c r="R4" s="14">
        <f>SUMIFS('Global CCS Database'!$H:$H,'Global CCS Database'!$I:$I,_xlfn.CONCAT("&lt;=",R$2))-R3</f>
        <v>32203095.238095239</v>
      </c>
      <c r="S4" s="14">
        <f>SUMIFS('Global CCS Database'!$H:$H,'Global CCS Database'!$I:$I,_xlfn.CONCAT("&lt;=",S$2))-S3</f>
        <v>32203095.238095239</v>
      </c>
      <c r="T4" s="14">
        <f>SUMIFS('Global CCS Database'!$H:$H,'Global CCS Database'!$I:$I,_xlfn.CONCAT("&lt;=",T$2))-T3</f>
        <v>32203095.238095239</v>
      </c>
      <c r="U4" s="14">
        <f>SUMIFS('Global CCS Database'!$H:$H,'Global CCS Database'!$I:$I,_xlfn.CONCAT("&lt;=",U$2))-U3</f>
        <v>32203095.238095239</v>
      </c>
      <c r="V4" s="14">
        <f>SUMIFS('Global CCS Database'!$H:$H,'Global CCS Database'!$I:$I,_xlfn.CONCAT("&lt;=",V$2))-V3</f>
        <v>32203095.238095239</v>
      </c>
      <c r="W4" s="14">
        <f>SUMIFS('Global CCS Database'!$H:$H,'Global CCS Database'!$I:$I,_xlfn.CONCAT("&lt;=",W$2))-W3</f>
        <v>32203095.238095239</v>
      </c>
      <c r="X4" s="14">
        <f>SUMIFS('Global CCS Database'!$H:$H,'Global CCS Database'!$I:$I,_xlfn.CONCAT("&lt;=",X$2))-X3</f>
        <v>32203095.238095239</v>
      </c>
      <c r="Y4" s="14">
        <f>SUMIFS('Global CCS Database'!$H:$H,'Global CCS Database'!$I:$I,_xlfn.CONCAT("&lt;=",Y$2))-Y3</f>
        <v>32203095.238095239</v>
      </c>
      <c r="Z4" s="14">
        <f>SUMIFS('Global CCS Database'!$H:$H,'Global CCS Database'!$I:$I,_xlfn.CONCAT("&lt;=",Z$2))-Z3</f>
        <v>32203095.238095239</v>
      </c>
      <c r="AA4" s="14">
        <f>SUMIFS('Global CCS Database'!$H:$H,'Global CCS Database'!$I:$I,_xlfn.CONCAT("&lt;=",AA$2))-AA3</f>
        <v>32203095.238095239</v>
      </c>
      <c r="AB4" s="14">
        <f>SUMIFS('Global CCS Database'!$H:$H,'Global CCS Database'!$I:$I,_xlfn.CONCAT("&lt;=",AB$2))-AB3</f>
        <v>32203095.238095239</v>
      </c>
      <c r="AC4" s="14">
        <f>SUMIFS('Global CCS Database'!$H:$H,'Global CCS Database'!$I:$I,_xlfn.CONCAT("&lt;=",AC$2))-AC3</f>
        <v>32203095.238095239</v>
      </c>
      <c r="AD4" s="14">
        <f>SUMIFS('Global CCS Database'!$H:$H,'Global CCS Database'!$I:$I,_xlfn.CONCAT("&lt;=",AD$2))-AD3</f>
        <v>32203095.238095239</v>
      </c>
      <c r="AE4" s="14">
        <f>SUMIFS('Global CCS Database'!$H:$H,'Global CCS Database'!$I:$I,_xlfn.CONCAT("&lt;=",AE$2))-AE3</f>
        <v>32203095.238095239</v>
      </c>
      <c r="AF4" s="14">
        <f>SUMIFS('Global CCS Database'!$H:$H,'Global CCS Database'!$I:$I,_xlfn.CONCAT("&lt;=",AF$2))-AF3</f>
        <v>32203095.238095239</v>
      </c>
      <c r="AG4" s="14">
        <f>SUMIFS('Global CCS Database'!$H:$H,'Global CCS Database'!$I:$I,_xlfn.CONCAT("&lt;=",AG$2))-AG3</f>
        <v>32203095.238095239</v>
      </c>
      <c r="AH4" s="14">
        <f>SUMIFS('Global CCS Database'!$H:$H,'Global CCS Database'!$I:$I,_xlfn.CONCAT("&lt;=",AH$2))-AH3</f>
        <v>32203095.238095239</v>
      </c>
    </row>
    <row r="5" spans="1:35" x14ac:dyDescent="0.4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4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4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4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4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4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4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4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4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4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4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45">
      <c r="A16" t="s">
        <v>131</v>
      </c>
      <c r="B16" s="14" cm="1">
        <f t="array" ref="B16">TREND($B3:$J3,$B$2:$J$2,B$15)</f>
        <v>137777.77777767181</v>
      </c>
      <c r="C16" s="14" cm="1">
        <f t="array" ref="C16">TREND($B3:$J3,$B$2:$J$2,C$15)</f>
        <v>714444.44444441795</v>
      </c>
      <c r="D16" s="14" cm="1">
        <f t="array" ref="D16">TREND($B3:$J3,$B$2:$J$2,D$15)</f>
        <v>1291111.1111109257</v>
      </c>
      <c r="E16" s="14" cm="1">
        <f t="array" ref="E16">TREND($B3:$J3,$B$2:$J$2,E$15)</f>
        <v>1867777.7777776718</v>
      </c>
      <c r="F16" s="14" cm="1">
        <f t="array" ref="F16">TREND($B3:$J3,$B$2:$J$2,F$15)</f>
        <v>2444444.444444418</v>
      </c>
      <c r="G16" s="14" cm="1">
        <f t="array" ref="G16">TREND($B3:$J3,$B$2:$J$2,G$15)</f>
        <v>3021111.1111109257</v>
      </c>
      <c r="H16" s="14" cm="1">
        <f t="array" ref="H16">TREND($B3:$J3,$B$2:$J$2,H$15)</f>
        <v>3597777.7777776718</v>
      </c>
      <c r="I16" s="14" cm="1">
        <f t="array" ref="I16">TREND($B3:$J3,$B$2:$J$2,I$15)</f>
        <v>4174444.444444418</v>
      </c>
      <c r="J16" s="14" cm="1">
        <f t="array" ref="J16">TREND($B3:$J3,$B$2:$J$2,J$15)</f>
        <v>4751111.1111109257</v>
      </c>
      <c r="K16" s="14" cm="1">
        <f t="array" ref="K16">TREND($B3:$J3,$B$2:$J$2,K$15)</f>
        <v>5327777.7777776718</v>
      </c>
      <c r="L16" s="14" cm="1">
        <f t="array" ref="L16">TREND($B3:$J3,$B$2:$J$2,L$15)</f>
        <v>5904444.444444418</v>
      </c>
      <c r="M16" s="14" cm="1">
        <f t="array" ref="M16">TREND($B3:$J3,$B$2:$J$2,M$15)</f>
        <v>6481111.1111109257</v>
      </c>
      <c r="N16" s="14" cm="1">
        <f t="array" ref="N16">TREND($B3:$J3,$B$2:$J$2,N$15)</f>
        <v>7057777.7777776718</v>
      </c>
      <c r="O16" s="14" cm="1">
        <f t="array" ref="O16">TREND($B3:$J3,$B$2:$J$2,O$15)</f>
        <v>7634444.444444418</v>
      </c>
      <c r="P16" s="14" cm="1">
        <f t="array" ref="P16">TREND($B3:$J3,$B$2:$J$2,P$15)</f>
        <v>8211111.1111109257</v>
      </c>
      <c r="Q16" s="14" cm="1">
        <f t="array" ref="Q16">TREND($B3:$J3,$B$2:$J$2,Q$15)</f>
        <v>8787777.7777776718</v>
      </c>
      <c r="R16" s="14" cm="1">
        <f t="array" ref="R16">TREND($B3:$J3,$B$2:$J$2,R$15)</f>
        <v>9364444.444444418</v>
      </c>
      <c r="S16" s="14" cm="1">
        <f t="array" ref="S16">TREND($B3:$J3,$B$2:$J$2,S$15)</f>
        <v>9941111.1111109257</v>
      </c>
      <c r="T16" s="14" cm="1">
        <f t="array" ref="T16">TREND($B3:$J3,$B$2:$J$2,T$15)</f>
        <v>10517777.777777672</v>
      </c>
      <c r="U16" s="14" cm="1">
        <f t="array" ref="U16">TREND($B3:$J3,$B$2:$J$2,U$15)</f>
        <v>11094444.444444418</v>
      </c>
      <c r="V16" s="14" cm="1">
        <f t="array" ref="V16">TREND($B3:$J3,$B$2:$J$2,V$15)</f>
        <v>11671111.111110926</v>
      </c>
      <c r="W16" s="14" cm="1">
        <f t="array" ref="W16">TREND($B3:$J3,$B$2:$J$2,W$15)</f>
        <v>12247777.777777672</v>
      </c>
      <c r="X16" s="14" cm="1">
        <f t="array" ref="X16">TREND($B3:$J3,$B$2:$J$2,X$15)</f>
        <v>12824444.444444418</v>
      </c>
      <c r="Y16" s="14" cm="1">
        <f t="array" ref="Y16">TREND($B3:$J3,$B$2:$J$2,Y$15)</f>
        <v>13401111.111110926</v>
      </c>
      <c r="Z16" s="14" cm="1">
        <f t="array" ref="Z16">TREND($B3:$J3,$B$2:$J$2,Z$15)</f>
        <v>13977777.777777672</v>
      </c>
      <c r="AA16" s="14" cm="1">
        <f t="array" ref="AA16">TREND($B3:$J3,$B$2:$J$2,AA$15)</f>
        <v>14554444.444444418</v>
      </c>
      <c r="AB16" s="14" cm="1">
        <f t="array" ref="AB16">TREND($B3:$J3,$B$2:$J$2,AB$15)</f>
        <v>15131111.111110926</v>
      </c>
      <c r="AC16" s="14" cm="1">
        <f t="array" ref="AC16">TREND($B3:$J3,$B$2:$J$2,AC$15)</f>
        <v>15707777.777777672</v>
      </c>
      <c r="AD16" s="14" cm="1">
        <f t="array" ref="AD16">TREND($B3:$J3,$B$2:$J$2,AD$15)</f>
        <v>16284444.444444418</v>
      </c>
      <c r="AE16" s="14" cm="1">
        <f t="array" ref="AE16">TREND($B3:$J3,$B$2:$J$2,AE$15)</f>
        <v>16861111.111110926</v>
      </c>
      <c r="AF16" s="14" cm="1">
        <f t="array" ref="AF16">TREND($B3:$J3,$B$2:$J$2,AF$15)</f>
        <v>17437777.777777672</v>
      </c>
      <c r="AG16" s="14" cm="1">
        <f t="array" ref="AG16">TREND($B3:$J3,$B$2:$J$2,AG$15)</f>
        <v>18014444.444444418</v>
      </c>
      <c r="AH16" s="14" cm="1">
        <f t="array" ref="AH16">TREND($B3:$J3,$B$2:$J$2,AH$15)</f>
        <v>18591111.111110926</v>
      </c>
    </row>
    <row r="17" spans="1:34" x14ac:dyDescent="0.45">
      <c r="A17" t="s">
        <v>132</v>
      </c>
      <c r="B17" s="14" cm="1">
        <f t="array" ref="B17">TREND($B4:$J4,$B$2:$J$2,B$15)</f>
        <v>25330873.015873194</v>
      </c>
      <c r="C17" s="14" cm="1">
        <f t="array" ref="C17">TREND($B4:$J4,$B$2:$J$2,C$15)</f>
        <v>26326706.349206448</v>
      </c>
      <c r="D17" s="14" cm="1">
        <f t="array" ref="D17">TREND($B4:$J4,$B$2:$J$2,D$15)</f>
        <v>27322539.68253994</v>
      </c>
      <c r="E17" s="14" cm="1">
        <f t="array" ref="E17">TREND($B4:$J4,$B$2:$J$2,E$15)</f>
        <v>28318373.015873194</v>
      </c>
      <c r="F17" s="14" cm="1">
        <f t="array" ref="F17">TREND($B4:$J4,$B$2:$J$2,F$15)</f>
        <v>29314206.349206448</v>
      </c>
      <c r="G17" s="14" cm="1">
        <f t="array" ref="G17">TREND($B4:$J4,$B$2:$J$2,G$15)</f>
        <v>30310039.68253994</v>
      </c>
      <c r="H17" s="14" cm="1">
        <f t="array" ref="H17">TREND($B4:$J4,$B$2:$J$2,H$15)</f>
        <v>31305873.015873194</v>
      </c>
      <c r="I17" s="14" cm="1">
        <f t="array" ref="I17">TREND($B4:$J4,$B$2:$J$2,I$15)</f>
        <v>32301706.349206448</v>
      </c>
      <c r="J17" s="14" cm="1">
        <f t="array" ref="J17">TREND($B4:$J4,$B$2:$J$2,J$15)</f>
        <v>33297539.68253994</v>
      </c>
      <c r="K17" s="14" cm="1">
        <f t="array" ref="K17">TREND($B4:$J4,$B$2:$J$2,K$15)</f>
        <v>34293373.015873194</v>
      </c>
      <c r="L17" s="14" cm="1">
        <f t="array" ref="L17">TREND($B4:$J4,$B$2:$J$2,L$15)</f>
        <v>35289206.349206448</v>
      </c>
      <c r="M17" s="14" cm="1">
        <f t="array" ref="M17">TREND($B4:$J4,$B$2:$J$2,M$15)</f>
        <v>36285039.68253994</v>
      </c>
      <c r="N17" s="14" cm="1">
        <f t="array" ref="N17">TREND($B4:$J4,$B$2:$J$2,N$15)</f>
        <v>37280873.015873194</v>
      </c>
      <c r="O17" s="14" cm="1">
        <f t="array" ref="O17">TREND($B4:$J4,$B$2:$J$2,O$15)</f>
        <v>38276706.349206448</v>
      </c>
      <c r="P17" s="14" cm="1">
        <f t="array" ref="P17">TREND($B4:$J4,$B$2:$J$2,P$15)</f>
        <v>39272539.68253994</v>
      </c>
      <c r="Q17" s="14" cm="1">
        <f t="array" ref="Q17">TREND($B4:$J4,$B$2:$J$2,Q$15)</f>
        <v>40268373.015873194</v>
      </c>
      <c r="R17" s="14" cm="1">
        <f t="array" ref="R17">TREND($B4:$J4,$B$2:$J$2,R$15)</f>
        <v>41264206.349206448</v>
      </c>
      <c r="S17" s="14" cm="1">
        <f t="array" ref="S17">TREND($B4:$J4,$B$2:$J$2,S$15)</f>
        <v>42260039.68253994</v>
      </c>
      <c r="T17" s="14" cm="1">
        <f t="array" ref="T17">TREND($B4:$J4,$B$2:$J$2,T$15)</f>
        <v>43255873.015873194</v>
      </c>
      <c r="U17" s="14" cm="1">
        <f t="array" ref="U17">TREND($B4:$J4,$B$2:$J$2,U$15)</f>
        <v>44251706.349206448</v>
      </c>
      <c r="V17" s="14" cm="1">
        <f t="array" ref="V17">TREND($B4:$J4,$B$2:$J$2,V$15)</f>
        <v>45247539.68253994</v>
      </c>
      <c r="W17" s="14" cm="1">
        <f t="array" ref="W17">TREND($B4:$J4,$B$2:$J$2,W$15)</f>
        <v>46243373.015873194</v>
      </c>
      <c r="X17" s="14" cm="1">
        <f t="array" ref="X17">TREND($B4:$J4,$B$2:$J$2,X$15)</f>
        <v>47239206.349206448</v>
      </c>
      <c r="Y17" s="14" cm="1">
        <f t="array" ref="Y17">TREND($B4:$J4,$B$2:$J$2,Y$15)</f>
        <v>48235039.68253994</v>
      </c>
      <c r="Z17" s="14" cm="1">
        <f t="array" ref="Z17">TREND($B4:$J4,$B$2:$J$2,Z$15)</f>
        <v>49230873.015873194</v>
      </c>
      <c r="AA17" s="14" cm="1">
        <f t="array" ref="AA17">TREND($B4:$J4,$B$2:$J$2,AA$15)</f>
        <v>50226706.349206448</v>
      </c>
      <c r="AB17" s="14" cm="1">
        <f t="array" ref="AB17">TREND($B4:$J4,$B$2:$J$2,AB$15)</f>
        <v>51222539.68253994</v>
      </c>
      <c r="AC17" s="14" cm="1">
        <f t="array" ref="AC17">TREND($B4:$J4,$B$2:$J$2,AC$15)</f>
        <v>52218373.015873194</v>
      </c>
      <c r="AD17" s="14" cm="1">
        <f t="array" ref="AD17">TREND($B4:$J4,$B$2:$J$2,AD$15)</f>
        <v>53214206.349206448</v>
      </c>
      <c r="AE17" s="14" cm="1">
        <f t="array" ref="AE17">TREND($B4:$J4,$B$2:$J$2,AE$15)</f>
        <v>54210039.68253994</v>
      </c>
      <c r="AF17" s="14" cm="1">
        <f t="array" ref="AF17">TREND($B4:$J4,$B$2:$J$2,AF$15)</f>
        <v>55205873.015873194</v>
      </c>
      <c r="AG17" s="14" cm="1">
        <f t="array" ref="AG17">TREND($B4:$J4,$B$2:$J$2,AG$15)</f>
        <v>56201706.349206448</v>
      </c>
      <c r="AH17" s="14" cm="1">
        <f t="array" ref="AH17">TREND($B4:$J4,$B$2:$J$2,AH$15)</f>
        <v>57197539.68253994</v>
      </c>
    </row>
    <row r="18" spans="1:34" x14ac:dyDescent="0.4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4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4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4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4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45">
      <c r="A38" t="s">
        <v>118</v>
      </c>
      <c r="B38" s="14">
        <v>1885170000000000</v>
      </c>
      <c r="C38" s="14">
        <v>1881120000000000</v>
      </c>
      <c r="D38" s="14">
        <v>1637320000000000</v>
      </c>
      <c r="E38" s="14">
        <v>1745340000000000</v>
      </c>
      <c r="F38" s="14">
        <v>1769320000000000</v>
      </c>
      <c r="G38" s="14">
        <v>1763460000000000</v>
      </c>
      <c r="H38" s="14">
        <v>1742630000000000</v>
      </c>
      <c r="I38" s="14">
        <v>1715230000000000</v>
      </c>
      <c r="J38" s="14">
        <v>1691930000000000</v>
      </c>
      <c r="K38" s="14">
        <v>1669260000000000</v>
      </c>
      <c r="L38" s="14">
        <v>1650150000000000</v>
      </c>
      <c r="M38" s="14">
        <v>1619760000000000</v>
      </c>
      <c r="N38" s="14">
        <v>1587760000000000</v>
      </c>
      <c r="O38" s="14">
        <v>1556000000000000</v>
      </c>
      <c r="P38" s="14">
        <v>1523730000000000</v>
      </c>
      <c r="Q38" s="14">
        <v>1493670000000000</v>
      </c>
      <c r="R38" s="14">
        <v>1464230000000000</v>
      </c>
      <c r="S38" s="14">
        <v>1435500000000000</v>
      </c>
      <c r="T38" s="14">
        <v>1410050000000000</v>
      </c>
      <c r="U38" s="14">
        <v>1386030000000000</v>
      </c>
      <c r="V38" s="14">
        <v>1363150000000000</v>
      </c>
      <c r="W38" s="14">
        <v>1339880000000000</v>
      </c>
      <c r="X38" s="14">
        <v>1317020000000000</v>
      </c>
      <c r="Y38" s="14">
        <v>1295320000000000</v>
      </c>
      <c r="Z38" s="14">
        <v>1274780000000000</v>
      </c>
      <c r="AA38" s="14">
        <v>1256600000000000</v>
      </c>
      <c r="AB38" s="14">
        <v>1240080000000000</v>
      </c>
      <c r="AC38" s="14">
        <v>1226700000000000</v>
      </c>
      <c r="AD38" s="14">
        <v>1215690000000000</v>
      </c>
      <c r="AE38" s="14">
        <v>1207230000000000</v>
      </c>
      <c r="AF38" s="14">
        <v>1200820000000000</v>
      </c>
      <c r="AG38" s="14">
        <v>1194910000000000</v>
      </c>
      <c r="AH38" s="14">
        <v>1190540000000000</v>
      </c>
    </row>
    <row r="39" spans="1:34" x14ac:dyDescent="0.45">
      <c r="A39" s="12" t="s">
        <v>119</v>
      </c>
      <c r="B39" s="14">
        <v>1806080000000000</v>
      </c>
      <c r="C39" s="14">
        <v>1602180000000000</v>
      </c>
      <c r="D39" s="14">
        <v>1260810000000000</v>
      </c>
      <c r="E39" s="14">
        <v>1662880000000000</v>
      </c>
      <c r="F39" s="14">
        <v>1461800000000000</v>
      </c>
      <c r="G39" s="14">
        <v>1448590000000000</v>
      </c>
      <c r="H39" s="14">
        <v>1457730000000000</v>
      </c>
      <c r="I39" s="14">
        <v>1407930000000000</v>
      </c>
      <c r="J39" s="14">
        <v>1428500000000000</v>
      </c>
      <c r="K39" s="14">
        <v>1427710000000000</v>
      </c>
      <c r="L39" s="14">
        <v>1441080000000000</v>
      </c>
      <c r="M39" s="14">
        <v>1428120000000000</v>
      </c>
      <c r="N39" s="14">
        <v>1427820000000000</v>
      </c>
      <c r="O39" s="14">
        <v>1429990000000000</v>
      </c>
      <c r="P39" s="14">
        <v>1466100000000000</v>
      </c>
      <c r="Q39" s="14">
        <v>1477610000000000</v>
      </c>
      <c r="R39" s="14">
        <v>1484960000000000</v>
      </c>
      <c r="S39" s="14">
        <v>1489950000000000</v>
      </c>
      <c r="T39" s="14">
        <v>1503510000000000</v>
      </c>
      <c r="U39" s="14">
        <v>1506410000000000</v>
      </c>
      <c r="V39" s="14">
        <v>1502490000000000</v>
      </c>
      <c r="W39" s="14">
        <v>1507900000000000</v>
      </c>
      <c r="X39" s="14">
        <v>1523060000000000</v>
      </c>
      <c r="Y39" s="14">
        <v>1522270000000000</v>
      </c>
      <c r="Z39" s="14">
        <v>1533840000000000</v>
      </c>
      <c r="AA39" s="14">
        <v>1548360000000000</v>
      </c>
      <c r="AB39" s="14">
        <v>1568360000000000</v>
      </c>
      <c r="AC39" s="14">
        <v>1580860000000000</v>
      </c>
      <c r="AD39" s="14">
        <v>1595370000000000</v>
      </c>
      <c r="AE39" s="14">
        <v>1613100000000000</v>
      </c>
      <c r="AF39" s="14">
        <v>1639980000000000</v>
      </c>
      <c r="AG39" s="14">
        <v>1658930000000000</v>
      </c>
      <c r="AH39" s="14">
        <v>1675400000000000</v>
      </c>
    </row>
    <row r="40" spans="1:34" x14ac:dyDescent="0.45">
      <c r="A40" t="s">
        <v>120</v>
      </c>
      <c r="B40" s="14">
        <v>332011000000000</v>
      </c>
      <c r="C40" s="14">
        <v>327652000000000</v>
      </c>
      <c r="D40" s="14">
        <v>300854000000000</v>
      </c>
      <c r="E40" s="14">
        <v>306288000000000</v>
      </c>
      <c r="F40" s="14">
        <v>307222000000000</v>
      </c>
      <c r="G40" s="14">
        <v>306180000000000</v>
      </c>
      <c r="H40" s="14">
        <v>304303000000000</v>
      </c>
      <c r="I40" s="14">
        <v>302264000000000</v>
      </c>
      <c r="J40" s="14">
        <v>300326000000000</v>
      </c>
      <c r="K40" s="14">
        <v>298717000000000</v>
      </c>
      <c r="L40" s="14">
        <v>297278000000000</v>
      </c>
      <c r="M40" s="14">
        <v>295742000000000</v>
      </c>
      <c r="N40" s="14">
        <v>294556000000000</v>
      </c>
      <c r="O40" s="14">
        <v>293594000000000</v>
      </c>
      <c r="P40" s="14">
        <v>292581000000000</v>
      </c>
      <c r="Q40" s="14">
        <v>291575000000000</v>
      </c>
      <c r="R40" s="14">
        <v>290688000000000</v>
      </c>
      <c r="S40" s="14">
        <v>289964000000000</v>
      </c>
      <c r="T40" s="14">
        <v>289182000000000</v>
      </c>
      <c r="U40" s="14">
        <v>288507000000000</v>
      </c>
      <c r="V40" s="14">
        <v>287877000000000</v>
      </c>
      <c r="W40" s="14">
        <v>287339000000000</v>
      </c>
      <c r="X40" s="14">
        <v>286754000000000</v>
      </c>
      <c r="Y40" s="14">
        <v>286260000000000</v>
      </c>
      <c r="Z40" s="14">
        <v>285778000000000</v>
      </c>
      <c r="AA40" s="14">
        <v>285351000000000</v>
      </c>
      <c r="AB40" s="14">
        <v>284822000000000</v>
      </c>
      <c r="AC40" s="14">
        <v>284420000000000</v>
      </c>
      <c r="AD40" s="14">
        <v>284013000000000</v>
      </c>
      <c r="AE40" s="14">
        <v>283667000000000</v>
      </c>
      <c r="AF40" s="14">
        <v>283248000000000</v>
      </c>
      <c r="AG40" s="14">
        <v>282771000000000</v>
      </c>
      <c r="AH40" s="14">
        <v>282321000000000</v>
      </c>
    </row>
    <row r="41" spans="1:34" x14ac:dyDescent="0.45">
      <c r="A41" t="s">
        <v>121</v>
      </c>
      <c r="B41" s="14">
        <v>242482000000000</v>
      </c>
      <c r="C41" s="14">
        <v>244478000000000</v>
      </c>
      <c r="D41" s="14">
        <v>225334000000000</v>
      </c>
      <c r="E41" s="14">
        <v>234520000000000</v>
      </c>
      <c r="F41" s="14">
        <v>238095000000000</v>
      </c>
      <c r="G41" s="14">
        <v>239009000000000</v>
      </c>
      <c r="H41" s="14">
        <v>238662000000000</v>
      </c>
      <c r="I41" s="14">
        <v>238435000000000</v>
      </c>
      <c r="J41" s="14">
        <v>238539000000000</v>
      </c>
      <c r="K41" s="14">
        <v>238978000000000</v>
      </c>
      <c r="L41" s="14">
        <v>239894000000000</v>
      </c>
      <c r="M41" s="14">
        <v>240216000000000</v>
      </c>
      <c r="N41" s="14">
        <v>240985000000000</v>
      </c>
      <c r="O41" s="14">
        <v>242007000000000</v>
      </c>
      <c r="P41" s="14">
        <v>243087000000000</v>
      </c>
      <c r="Q41" s="14">
        <v>244142000000000</v>
      </c>
      <c r="R41" s="14">
        <v>245312000000000</v>
      </c>
      <c r="S41" s="14">
        <v>246677000000000</v>
      </c>
      <c r="T41" s="14">
        <v>248007000000000</v>
      </c>
      <c r="U41" s="14">
        <v>249423000000000</v>
      </c>
      <c r="V41" s="14">
        <v>250993000000000</v>
      </c>
      <c r="W41" s="14">
        <v>252668000000000</v>
      </c>
      <c r="X41" s="14">
        <v>254374000000000</v>
      </c>
      <c r="Y41" s="14">
        <v>256174000000000</v>
      </c>
      <c r="Z41" s="14">
        <v>257940000000000</v>
      </c>
      <c r="AA41" s="14">
        <v>259889000000000</v>
      </c>
      <c r="AB41" s="14">
        <v>261946000000000</v>
      </c>
      <c r="AC41" s="14">
        <v>263967000000000</v>
      </c>
      <c r="AD41" s="14">
        <v>266313000000000</v>
      </c>
      <c r="AE41" s="14">
        <v>268611000000000</v>
      </c>
      <c r="AF41" s="14">
        <v>270889000000000</v>
      </c>
      <c r="AG41" s="14">
        <v>273051000000000</v>
      </c>
      <c r="AH41" s="14">
        <v>275286000000000</v>
      </c>
    </row>
    <row r="42" spans="1:34" x14ac:dyDescent="0.45">
      <c r="A42" s="12" t="s">
        <v>122</v>
      </c>
      <c r="B42" s="14">
        <v>1314660000000000</v>
      </c>
      <c r="C42" s="14">
        <v>1328710000000000</v>
      </c>
      <c r="D42" s="14">
        <v>1260930000000000</v>
      </c>
      <c r="E42" s="14">
        <v>1323020000000000</v>
      </c>
      <c r="F42" s="14">
        <v>1361020000000000</v>
      </c>
      <c r="G42" s="14">
        <v>1382670000000000</v>
      </c>
      <c r="H42" s="14">
        <v>1399150000000000</v>
      </c>
      <c r="I42" s="14">
        <v>1411850000000000</v>
      </c>
      <c r="J42" s="14">
        <v>1425210000000000</v>
      </c>
      <c r="K42" s="14">
        <v>1435050000000000</v>
      </c>
      <c r="L42" s="14">
        <v>1449070000000000</v>
      </c>
      <c r="M42" s="14">
        <v>1457490000000000</v>
      </c>
      <c r="N42" s="14">
        <v>1467510000000000</v>
      </c>
      <c r="O42" s="14">
        <v>1476060000000000</v>
      </c>
      <c r="P42" s="14">
        <v>1483740000000000</v>
      </c>
      <c r="Q42" s="14">
        <v>1489600000000000</v>
      </c>
      <c r="R42" s="14">
        <v>1497970000000000</v>
      </c>
      <c r="S42" s="14">
        <v>1507370000000000</v>
      </c>
      <c r="T42" s="14">
        <v>1517610000000000</v>
      </c>
      <c r="U42" s="14">
        <v>1528000000000000</v>
      </c>
      <c r="V42" s="14">
        <v>1540570000000000</v>
      </c>
      <c r="W42" s="14">
        <v>1549760000000000</v>
      </c>
      <c r="X42" s="14">
        <v>1560490000000000</v>
      </c>
      <c r="Y42" s="14">
        <v>1570510000000000</v>
      </c>
      <c r="Z42" s="14">
        <v>1579820000000000</v>
      </c>
      <c r="AA42" s="14">
        <v>1589320000000000</v>
      </c>
      <c r="AB42" s="14">
        <v>1599610000000000</v>
      </c>
      <c r="AC42" s="14">
        <v>1612920000000000</v>
      </c>
      <c r="AD42" s="14">
        <v>1621970000000000</v>
      </c>
      <c r="AE42" s="14">
        <v>1631990000000000</v>
      </c>
      <c r="AF42" s="14">
        <v>1643250000000000</v>
      </c>
      <c r="AG42" s="14">
        <v>1652520000000000</v>
      </c>
      <c r="AH42" s="14">
        <v>1663030000000000</v>
      </c>
    </row>
    <row r="43" spans="1:34" x14ac:dyDescent="0.45">
      <c r="A43" t="s">
        <v>123</v>
      </c>
      <c r="B43" s="14">
        <v>13898800000000</v>
      </c>
      <c r="C43" s="14">
        <v>13710200000000</v>
      </c>
      <c r="D43" s="14">
        <v>12389000000000</v>
      </c>
      <c r="E43" s="14">
        <v>12837300000000</v>
      </c>
      <c r="F43" s="14">
        <v>12969700000000</v>
      </c>
      <c r="G43" s="14">
        <v>12955200000000</v>
      </c>
      <c r="H43" s="14">
        <v>12870600000000</v>
      </c>
      <c r="I43" s="14">
        <v>12772900000000</v>
      </c>
      <c r="J43" s="14">
        <v>12694600000000</v>
      </c>
      <c r="K43" s="14">
        <v>12646400000000</v>
      </c>
      <c r="L43" s="14">
        <v>12620500000000</v>
      </c>
      <c r="M43" s="14">
        <v>12590200000000</v>
      </c>
      <c r="N43" s="14">
        <v>12578600000000</v>
      </c>
      <c r="O43" s="14">
        <v>12591600000000</v>
      </c>
      <c r="P43" s="14">
        <v>12618900000000</v>
      </c>
      <c r="Q43" s="14">
        <v>12652300000000</v>
      </c>
      <c r="R43" s="14">
        <v>12709100000000</v>
      </c>
      <c r="S43" s="14">
        <v>12781500000000</v>
      </c>
      <c r="T43" s="14">
        <v>12868900000000</v>
      </c>
      <c r="U43" s="14">
        <v>12970300000000</v>
      </c>
      <c r="V43" s="14">
        <v>13091200000000</v>
      </c>
      <c r="W43" s="14">
        <v>13221300000000</v>
      </c>
      <c r="X43" s="14">
        <v>13355400000000</v>
      </c>
      <c r="Y43" s="14">
        <v>13499800000000</v>
      </c>
      <c r="Z43" s="14">
        <v>13648100000000</v>
      </c>
      <c r="AA43" s="14">
        <v>13795400000000</v>
      </c>
      <c r="AB43" s="14">
        <v>13948500000000</v>
      </c>
      <c r="AC43" s="14">
        <v>14098500000000</v>
      </c>
      <c r="AD43" s="14">
        <v>14247700000000</v>
      </c>
      <c r="AE43" s="14">
        <v>14401100000000</v>
      </c>
      <c r="AF43" s="14">
        <v>14547300000000</v>
      </c>
      <c r="AG43" s="14">
        <v>14686200000000</v>
      </c>
      <c r="AH43" s="14">
        <v>14832600000000</v>
      </c>
    </row>
    <row r="44" spans="1:34" x14ac:dyDescent="0.45">
      <c r="A44" t="s">
        <v>124</v>
      </c>
      <c r="B44" s="14">
        <v>-1050000000000000</v>
      </c>
      <c r="C44" s="14">
        <v>-1080000000000000</v>
      </c>
      <c r="D44" s="14">
        <v>-1120000000000000</v>
      </c>
      <c r="E44" s="14">
        <v>-1100000000000000</v>
      </c>
      <c r="F44" s="14">
        <v>-1090000000000000</v>
      </c>
      <c r="G44" s="14">
        <v>-1080000000000000</v>
      </c>
      <c r="H44" s="14">
        <v>-1070000000000000</v>
      </c>
      <c r="I44" s="14">
        <v>-1050000000000000</v>
      </c>
      <c r="J44" s="14">
        <v>-1020000000000000</v>
      </c>
      <c r="K44" s="14">
        <v>-994000000000000</v>
      </c>
      <c r="L44" s="14">
        <v>-964000000000000</v>
      </c>
      <c r="M44" s="14">
        <v>-934000000000000</v>
      </c>
      <c r="N44" s="14">
        <v>-904000000000000</v>
      </c>
      <c r="O44" s="14">
        <v>-903000000000000</v>
      </c>
      <c r="P44" s="14">
        <v>-903000000000000</v>
      </c>
      <c r="Q44" s="14">
        <v>-902000000000000</v>
      </c>
      <c r="R44" s="14">
        <v>-902000000000000</v>
      </c>
      <c r="S44" s="14">
        <v>-902000000000000</v>
      </c>
      <c r="T44" s="14">
        <v>-901000000000000</v>
      </c>
      <c r="U44" s="14">
        <v>-901000000000000</v>
      </c>
      <c r="V44" s="14">
        <v>-901000000000000</v>
      </c>
      <c r="W44" s="14">
        <v>-900000000000000</v>
      </c>
      <c r="X44" s="14">
        <v>-900000000000000</v>
      </c>
      <c r="Y44" s="14">
        <v>-900000000000000</v>
      </c>
      <c r="Z44" s="14">
        <v>-899000000000000</v>
      </c>
      <c r="AA44" s="14">
        <v>-899000000000000</v>
      </c>
      <c r="AB44" s="14">
        <v>-899000000000000</v>
      </c>
      <c r="AC44" s="14">
        <v>-898000000000000</v>
      </c>
      <c r="AD44" s="14">
        <v>-898000000000000</v>
      </c>
      <c r="AE44" s="14">
        <v>-897000000000000</v>
      </c>
      <c r="AF44" s="14">
        <v>-897000000000000</v>
      </c>
      <c r="AG44" s="14">
        <v>-897000000000000</v>
      </c>
      <c r="AH44" s="14">
        <v>-896000000000000</v>
      </c>
    </row>
    <row r="45" spans="1:34" x14ac:dyDescent="0.45">
      <c r="A45" t="s">
        <v>125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7" spans="1:34" x14ac:dyDescent="0.4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4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45">
      <c r="A49" t="s">
        <v>116</v>
      </c>
      <c r="B49" s="17">
        <f>B16*10^6/B39</f>
        <v>7.6285534293980226E-5</v>
      </c>
      <c r="C49" s="17">
        <f t="shared" ref="C49:AH49" si="0">C16*10^6/C39</f>
        <v>4.4592021148960663E-4</v>
      </c>
      <c r="D49" s="17">
        <f t="shared" si="0"/>
        <v>1.0240330510631465E-3</v>
      </c>
      <c r="E49" s="17">
        <f t="shared" si="0"/>
        <v>1.1232186193698113E-3</v>
      </c>
      <c r="F49" s="17">
        <f t="shared" si="0"/>
        <v>1.6722153813410986E-3</v>
      </c>
      <c r="G49" s="17">
        <f t="shared" si="0"/>
        <v>2.0855529246446031E-3</v>
      </c>
      <c r="H49" s="17">
        <f t="shared" si="0"/>
        <v>2.4680686943245127E-3</v>
      </c>
      <c r="I49" s="17">
        <f t="shared" si="0"/>
        <v>2.9649516981983606E-3</v>
      </c>
      <c r="J49" s="17">
        <f t="shared" si="0"/>
        <v>3.3259440749813969E-3</v>
      </c>
      <c r="K49" s="17">
        <f t="shared" si="0"/>
        <v>3.7316946563221327E-3</v>
      </c>
      <c r="L49" s="17">
        <f t="shared" si="0"/>
        <v>4.0972357151888988E-3</v>
      </c>
      <c r="M49" s="17">
        <f t="shared" si="0"/>
        <v>4.5382118527231086E-3</v>
      </c>
      <c r="N49" s="17">
        <f t="shared" si="0"/>
        <v>4.9430444858439239E-3</v>
      </c>
      <c r="O49" s="17">
        <f t="shared" si="0"/>
        <v>5.3388096731056987E-3</v>
      </c>
      <c r="P49" s="17">
        <f t="shared" si="0"/>
        <v>5.6006487354961637E-3</v>
      </c>
      <c r="Q49" s="17">
        <f t="shared" si="0"/>
        <v>5.9472917601922507E-3</v>
      </c>
      <c r="R49" s="17">
        <f t="shared" si="0"/>
        <v>6.306193058698159E-3</v>
      </c>
      <c r="S49" s="17">
        <f t="shared" si="0"/>
        <v>6.6721105480794162E-3</v>
      </c>
      <c r="T49" s="17">
        <f t="shared" si="0"/>
        <v>6.9954824229820035E-3</v>
      </c>
      <c r="U49" s="17">
        <f t="shared" si="0"/>
        <v>7.3648239486224986E-3</v>
      </c>
      <c r="V49" s="17">
        <f t="shared" si="0"/>
        <v>7.7678461161877453E-3</v>
      </c>
      <c r="W49" s="17">
        <f t="shared" si="0"/>
        <v>8.1224071740683551E-3</v>
      </c>
      <c r="X49" s="17">
        <f t="shared" si="0"/>
        <v>8.4201833443491511E-3</v>
      </c>
      <c r="Y49" s="17">
        <f t="shared" si="0"/>
        <v>8.8033733247787349E-3</v>
      </c>
      <c r="Z49" s="17">
        <f t="shared" si="0"/>
        <v>9.1129307996777181E-3</v>
      </c>
      <c r="AA49" s="17">
        <f t="shared" si="0"/>
        <v>9.3999098687930563E-3</v>
      </c>
      <c r="AB49" s="17">
        <f t="shared" si="0"/>
        <v>9.6477282710034206E-3</v>
      </c>
      <c r="AC49" s="17">
        <f t="shared" si="0"/>
        <v>9.9362231809127129E-3</v>
      </c>
      <c r="AD49" s="17">
        <f t="shared" si="0"/>
        <v>1.0207315196126552E-2</v>
      </c>
      <c r="AE49" s="17">
        <f t="shared" si="0"/>
        <v>1.0452613670021031E-2</v>
      </c>
      <c r="AF49" s="17">
        <f t="shared" si="0"/>
        <v>1.063292099768148E-2</v>
      </c>
      <c r="AG49" s="17">
        <f t="shared" si="0"/>
        <v>1.0859074490451325E-2</v>
      </c>
      <c r="AH49" s="17">
        <f t="shared" si="0"/>
        <v>1.1096520897165408E-2</v>
      </c>
      <c r="AI49" s="10"/>
    </row>
    <row r="50" spans="1:35" x14ac:dyDescent="0.45">
      <c r="A50" t="s">
        <v>115</v>
      </c>
      <c r="B50" s="18">
        <f>B17*10^6/B42</f>
        <v>1.9268003145964125E-2</v>
      </c>
      <c r="C50" s="18">
        <f t="shared" ref="C50:AH50" si="1">C17*10^6/C42</f>
        <v>1.9813733884148119E-2</v>
      </c>
      <c r="D50" s="18">
        <f t="shared" si="1"/>
        <v>2.1668561841291699E-2</v>
      </c>
      <c r="E50" s="18">
        <f t="shared" si="1"/>
        <v>2.1404342349982008E-2</v>
      </c>
      <c r="F50" s="18">
        <f t="shared" si="1"/>
        <v>2.1538409684799965E-2</v>
      </c>
      <c r="G50" s="18">
        <f t="shared" si="1"/>
        <v>2.1921383759349621E-2</v>
      </c>
      <c r="H50" s="18">
        <f t="shared" si="1"/>
        <v>2.2374922642942642E-2</v>
      </c>
      <c r="I50" s="18">
        <f t="shared" si="1"/>
        <v>2.2878993058190637E-2</v>
      </c>
      <c r="J50" s="18">
        <f t="shared" si="1"/>
        <v>2.3363251508577643E-2</v>
      </c>
      <c r="K50" s="18">
        <f t="shared" si="1"/>
        <v>2.3896988269309916E-2</v>
      </c>
      <c r="L50" s="18">
        <f t="shared" si="1"/>
        <v>2.4353003201506102E-2</v>
      </c>
      <c r="M50" s="18">
        <f t="shared" si="1"/>
        <v>2.4895566818667666E-2</v>
      </c>
      <c r="N50" s="18">
        <f t="shared" si="1"/>
        <v>2.5404169658723413E-2</v>
      </c>
      <c r="O50" s="18">
        <f t="shared" si="1"/>
        <v>2.5931673745787059E-2</v>
      </c>
      <c r="P50" s="18">
        <f t="shared" si="1"/>
        <v>2.646861288537071E-2</v>
      </c>
      <c r="Q50" s="18">
        <f t="shared" si="1"/>
        <v>2.7033010886058806E-2</v>
      </c>
      <c r="R50" s="18">
        <f t="shared" si="1"/>
        <v>2.7546750835601812E-2</v>
      </c>
      <c r="S50" s="18">
        <f t="shared" si="1"/>
        <v>2.8035611483935553E-2</v>
      </c>
      <c r="T50" s="18">
        <f t="shared" si="1"/>
        <v>2.8502627826564923E-2</v>
      </c>
      <c r="U50" s="18">
        <f t="shared" si="1"/>
        <v>2.8960540804454479E-2</v>
      </c>
      <c r="V50" s="18">
        <f t="shared" si="1"/>
        <v>2.9370648320128225E-2</v>
      </c>
      <c r="W50" s="18">
        <f t="shared" si="1"/>
        <v>2.9839054444477334E-2</v>
      </c>
      <c r="X50" s="18">
        <f t="shared" si="1"/>
        <v>3.0272034008040068E-2</v>
      </c>
      <c r="Y50" s="18">
        <f t="shared" si="1"/>
        <v>3.0712978384435589E-2</v>
      </c>
      <c r="Z50" s="18">
        <f t="shared" si="1"/>
        <v>3.1162330528714154E-2</v>
      </c>
      <c r="AA50" s="18">
        <f t="shared" si="1"/>
        <v>3.1602639084140668E-2</v>
      </c>
      <c r="AB50" s="18">
        <f t="shared" si="1"/>
        <v>3.2021892637917951E-2</v>
      </c>
      <c r="AC50" s="18">
        <f t="shared" si="1"/>
        <v>3.2375054569273858E-2</v>
      </c>
      <c r="AD50" s="18">
        <f t="shared" si="1"/>
        <v>3.2808378915273675E-2</v>
      </c>
      <c r="AE50" s="18">
        <f t="shared" si="1"/>
        <v>3.3217139616382417E-2</v>
      </c>
      <c r="AF50" s="18">
        <f t="shared" si="1"/>
        <v>3.3595541162862133E-2</v>
      </c>
      <c r="AG50" s="18">
        <f t="shared" si="1"/>
        <v>3.4009698127227775E-2</v>
      </c>
      <c r="AH50" s="18">
        <f t="shared" si="1"/>
        <v>3.4393570580530677E-2</v>
      </c>
    </row>
    <row r="68" spans="1:3" x14ac:dyDescent="0.45">
      <c r="A68" t="s">
        <v>138</v>
      </c>
    </row>
    <row r="69" spans="1:3" x14ac:dyDescent="0.45">
      <c r="A69" t="s">
        <v>139</v>
      </c>
    </row>
    <row r="70" spans="1:3" x14ac:dyDescent="0.45">
      <c r="A70" t="s">
        <v>140</v>
      </c>
    </row>
    <row r="71" spans="1:3" x14ac:dyDescent="0.45">
      <c r="A71" t="s">
        <v>141</v>
      </c>
    </row>
    <row r="73" spans="1:3" x14ac:dyDescent="0.45">
      <c r="A73" s="16" t="s">
        <v>142</v>
      </c>
      <c r="B73" s="7"/>
      <c r="C73" s="7"/>
    </row>
    <row r="74" spans="1:3" x14ac:dyDescent="0.45">
      <c r="A74" s="19"/>
      <c r="B74" s="19">
        <v>2018</v>
      </c>
      <c r="C74" s="19">
        <v>2050</v>
      </c>
    </row>
    <row r="75" spans="1:3" x14ac:dyDescent="0.45">
      <c r="A75" s="19" t="s">
        <v>116</v>
      </c>
      <c r="B75" s="20">
        <v>0</v>
      </c>
      <c r="C75" s="21">
        <v>1.0999999999999999E-2</v>
      </c>
    </row>
    <row r="76" spans="1:3" x14ac:dyDescent="0.45">
      <c r="A76" s="19" t="s">
        <v>143</v>
      </c>
      <c r="B76" s="21">
        <v>1.9E-2</v>
      </c>
      <c r="C76" s="21">
        <v>3.4000000000000002E-2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F457-61D7-4974-B7EC-E0F07D0FD370}">
  <sheetPr>
    <tabColor theme="3"/>
  </sheetPr>
  <dimension ref="A1:AH9"/>
  <sheetViews>
    <sheetView tabSelected="1" topLeftCell="I1" workbookViewId="0">
      <selection activeCell="B3" sqref="B3"/>
    </sheetView>
  </sheetViews>
  <sheetFormatPr defaultRowHeight="14.25" x14ac:dyDescent="0.45"/>
  <cols>
    <col min="1" max="1" width="44.86328125" customWidth="1"/>
  </cols>
  <sheetData>
    <row r="1" spans="1:34" x14ac:dyDescent="0.45">
      <c r="A1" s="6" t="s">
        <v>22</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45">
      <c r="A3" s="1" t="s">
        <v>1</v>
      </c>
      <c r="B3" cm="1">
        <f t="array" ref="B3">TREND('BAU Calculations Texas'!$B75:$C75,'BAU Calculations Texas'!$B74:$C74,B1)</f>
        <v>4.15143026673781E-3</v>
      </c>
      <c r="C3" cm="1">
        <f t="array" ref="C3">TREND('BAU Calculations Texas'!$B75:$C75,'BAU Calculations Texas'!$B74:$C74,C1)</f>
        <v>4.8425638933242698E-3</v>
      </c>
      <c r="D3" cm="1">
        <f t="array" ref="D3">TREND('BAU Calculations Texas'!$B75:$C75,'BAU Calculations Texas'!$B74:$C74,D1)</f>
        <v>5.5336975199109517E-3</v>
      </c>
      <c r="E3" cm="1">
        <f t="array" ref="E3">TREND('BAU Calculations Texas'!$B75:$C75,'BAU Calculations Texas'!$B74:$C74,E1)</f>
        <v>6.2248311464976336E-3</v>
      </c>
      <c r="F3" cm="1">
        <f t="array" ref="F3">TREND('BAU Calculations Texas'!$B75:$C75,'BAU Calculations Texas'!$B74:$C74,F1)</f>
        <v>6.9159647730843155E-3</v>
      </c>
      <c r="G3" cm="1">
        <f t="array" ref="G3">TREND('BAU Calculations Texas'!$B75:$C75,'BAU Calculations Texas'!$B74:$C74,G1)</f>
        <v>7.6070983996709973E-3</v>
      </c>
      <c r="H3" cm="1">
        <f t="array" ref="H3">TREND('BAU Calculations Texas'!$B75:$C75,'BAU Calculations Texas'!$B74:$C74,H1)</f>
        <v>8.2982320262574572E-3</v>
      </c>
      <c r="I3" cm="1">
        <f t="array" ref="I3">TREND('BAU Calculations Texas'!$B75:$C75,'BAU Calculations Texas'!$B74:$C74,I1)</f>
        <v>8.989365652844139E-3</v>
      </c>
      <c r="J3" cm="1">
        <f t="array" ref="J3">TREND('BAU Calculations Texas'!$B75:$C75,'BAU Calculations Texas'!$B74:$C74,J1)</f>
        <v>9.6804992794308209E-3</v>
      </c>
      <c r="K3" cm="1">
        <f t="array" ref="K3">TREND('BAU Calculations Texas'!$B75:$C75,'BAU Calculations Texas'!$B74:$C74,K1)</f>
        <v>1.0371632906017503E-2</v>
      </c>
      <c r="L3" cm="1">
        <f t="array" ref="L3">TREND('BAU Calculations Texas'!$B75:$C75,'BAU Calculations Texas'!$B74:$C74,L1)</f>
        <v>1.1062766532604185E-2</v>
      </c>
      <c r="M3" cm="1">
        <f t="array" ref="M3">TREND('BAU Calculations Texas'!$B75:$C75,'BAU Calculations Texas'!$B74:$C74,M1)</f>
        <v>1.1753900159190867E-2</v>
      </c>
      <c r="N3" cm="1">
        <f t="array" ref="N3">TREND('BAU Calculations Texas'!$B75:$C75,'BAU Calculations Texas'!$B74:$C74,N1)</f>
        <v>1.2445033785777326E-2</v>
      </c>
      <c r="O3" cm="1">
        <f t="array" ref="O3">TREND('BAU Calculations Texas'!$B75:$C75,'BAU Calculations Texas'!$B74:$C74,O1)</f>
        <v>1.3136167412364008E-2</v>
      </c>
      <c r="P3" cm="1">
        <f t="array" ref="P3">TREND('BAU Calculations Texas'!$B75:$C75,'BAU Calculations Texas'!$B74:$C74,P1)</f>
        <v>1.382730103895069E-2</v>
      </c>
      <c r="Q3" cm="1">
        <f t="array" ref="Q3">TREND('BAU Calculations Texas'!$B75:$C75,'BAU Calculations Texas'!$B74:$C74,Q1)</f>
        <v>1.4518434665537372E-2</v>
      </c>
      <c r="R3" cm="1">
        <f t="array" ref="R3">TREND('BAU Calculations Texas'!$B75:$C75,'BAU Calculations Texas'!$B74:$C74,R1)</f>
        <v>1.5209568292124054E-2</v>
      </c>
      <c r="S3" cm="1">
        <f t="array" ref="S3">TREND('BAU Calculations Texas'!$B75:$C75,'BAU Calculations Texas'!$B74:$C74,S1)</f>
        <v>1.5900701918710514E-2</v>
      </c>
      <c r="T3" cm="1">
        <f t="array" ref="T3">TREND('BAU Calculations Texas'!$B75:$C75,'BAU Calculations Texas'!$B74:$C74,T1)</f>
        <v>1.6591835545297196E-2</v>
      </c>
      <c r="U3" cm="1">
        <f t="array" ref="U3">TREND('BAU Calculations Texas'!$B75:$C75,'BAU Calculations Texas'!$B74:$C74,U1)</f>
        <v>1.7282969171883877E-2</v>
      </c>
      <c r="V3" cm="1">
        <f t="array" ref="V3">TREND('BAU Calculations Texas'!$B75:$C75,'BAU Calculations Texas'!$B74:$C74,V1)</f>
        <v>1.7974102798470559E-2</v>
      </c>
      <c r="W3" cm="1">
        <f t="array" ref="W3">TREND('BAU Calculations Texas'!$B75:$C75,'BAU Calculations Texas'!$B74:$C74,W1)</f>
        <v>1.8665236425057241E-2</v>
      </c>
      <c r="X3" cm="1">
        <f t="array" ref="X3">TREND('BAU Calculations Texas'!$B75:$C75,'BAU Calculations Texas'!$B74:$C74,X1)</f>
        <v>1.9356370051643701E-2</v>
      </c>
      <c r="Y3" cm="1">
        <f t="array" ref="Y3">TREND('BAU Calculations Texas'!$B75:$C75,'BAU Calculations Texas'!$B74:$C74,Y1)</f>
        <v>2.0047503678230383E-2</v>
      </c>
      <c r="Z3" cm="1">
        <f t="array" ref="Z3">TREND('BAU Calculations Texas'!$B75:$C75,'BAU Calculations Texas'!$B74:$C74,Z1)</f>
        <v>2.0738637304817065E-2</v>
      </c>
      <c r="AA3" cm="1">
        <f t="array" ref="AA3">TREND('BAU Calculations Texas'!$B75:$C75,'BAU Calculations Texas'!$B74:$C74,AA1)</f>
        <v>2.1429770931403747E-2</v>
      </c>
      <c r="AB3" cm="1">
        <f t="array" ref="AB3">TREND('BAU Calculations Texas'!$B75:$C75,'BAU Calculations Texas'!$B74:$C74,AB1)</f>
        <v>2.2120904557990428E-2</v>
      </c>
      <c r="AC3" cm="1">
        <f t="array" ref="AC3">TREND('BAU Calculations Texas'!$B75:$C75,'BAU Calculations Texas'!$B74:$C74,AC1)</f>
        <v>2.281203818457711E-2</v>
      </c>
      <c r="AD3" cm="1">
        <f t="array" ref="AD3">TREND('BAU Calculations Texas'!$B75:$C75,'BAU Calculations Texas'!$B74:$C74,AD1)</f>
        <v>2.350317181116357E-2</v>
      </c>
      <c r="AE3" cm="1">
        <f t="array" ref="AE3">TREND('BAU Calculations Texas'!$B75:$C75,'BAU Calculations Texas'!$B74:$C74,AE1)</f>
        <v>2.4194305437750252E-2</v>
      </c>
      <c r="AF3" cm="1">
        <f t="array" ref="AF3">TREND('BAU Calculations Texas'!$B75:$C75,'BAU Calculations Texas'!$B74:$C74,AF1)</f>
        <v>2.4885439064336934E-2</v>
      </c>
      <c r="AG3" cm="1">
        <f t="array" ref="AG3">TREND('BAU Calculations Texas'!$B75:$C75,'BAU Calculations Texas'!$B74:$C74,AG1)</f>
        <v>2.5576572690923616E-2</v>
      </c>
      <c r="AH3" cm="1">
        <f t="array" ref="AH3">TREND('BAU Calculations Texas'!$B75:$C75,'BAU Calculations Texas'!$B74:$C74,AH1)</f>
        <v>2.6267706317510298E-2</v>
      </c>
    </row>
    <row r="4" spans="1:34" x14ac:dyDescent="0.4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4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45">
      <c r="A6" s="1" t="s">
        <v>2</v>
      </c>
      <c r="B6" cm="1">
        <f t="array" ref="B6">TREND('BAU Calculations Texas'!$B76:$C76,'BAU Calculations Texas'!$B74:$C74,B1)</f>
        <v>4.1245456349332743E-2</v>
      </c>
      <c r="C6" cm="1">
        <f t="array" ref="C6">TREND('BAU Calculations Texas'!$B76:$C76,'BAU Calculations Texas'!$B74:$C74,C1)</f>
        <v>4.2045445272142157E-2</v>
      </c>
      <c r="D6" cm="1">
        <f t="array" ref="D6">TREND('BAU Calculations Texas'!$B76:$C76,'BAU Calculations Texas'!$B74:$C74,D1)</f>
        <v>4.2845434194951793E-2</v>
      </c>
      <c r="E6" cm="1">
        <f t="array" ref="E6">TREND('BAU Calculations Texas'!$B76:$C76,'BAU Calculations Texas'!$B74:$C74,E1)</f>
        <v>4.3645423117761206E-2</v>
      </c>
      <c r="F6" cm="1">
        <f t="array" ref="F6">TREND('BAU Calculations Texas'!$B76:$C76,'BAU Calculations Texas'!$B74:$C74,F1)</f>
        <v>4.444541204057062E-2</v>
      </c>
      <c r="G6" cm="1">
        <f t="array" ref="G6">TREND('BAU Calculations Texas'!$B76:$C76,'BAU Calculations Texas'!$B74:$C74,G1)</f>
        <v>4.5245400963380256E-2</v>
      </c>
      <c r="H6" cm="1">
        <f t="array" ref="H6">TREND('BAU Calculations Texas'!$B76:$C76,'BAU Calculations Texas'!$B74:$C74,H1)</f>
        <v>4.6045389886189669E-2</v>
      </c>
      <c r="I6" cm="1">
        <f t="array" ref="I6">TREND('BAU Calculations Texas'!$B76:$C76,'BAU Calculations Texas'!$B74:$C74,I1)</f>
        <v>4.6845378808999305E-2</v>
      </c>
      <c r="J6" cm="1">
        <f t="array" ref="J6">TREND('BAU Calculations Texas'!$B76:$C76,'BAU Calculations Texas'!$B74:$C74,J1)</f>
        <v>4.7645367731808719E-2</v>
      </c>
      <c r="K6" cm="1">
        <f t="array" ref="K6">TREND('BAU Calculations Texas'!$B76:$C76,'BAU Calculations Texas'!$B74:$C74,K1)</f>
        <v>4.8445356654618354E-2</v>
      </c>
      <c r="L6" cm="1">
        <f t="array" ref="L6">TREND('BAU Calculations Texas'!$B76:$C76,'BAU Calculations Texas'!$B74:$C74,L1)</f>
        <v>4.9245345577427768E-2</v>
      </c>
      <c r="M6" cm="1">
        <f t="array" ref="M6">TREND('BAU Calculations Texas'!$B76:$C76,'BAU Calculations Texas'!$B74:$C74,M1)</f>
        <v>5.0045334500237404E-2</v>
      </c>
      <c r="N6" cm="1">
        <f t="array" ref="N6">TREND('BAU Calculations Texas'!$B76:$C76,'BAU Calculations Texas'!$B74:$C74,N1)</f>
        <v>5.0845323423046818E-2</v>
      </c>
      <c r="O6" cm="1">
        <f t="array" ref="O6">TREND('BAU Calculations Texas'!$B76:$C76,'BAU Calculations Texas'!$B74:$C74,O1)</f>
        <v>5.1645312345856453E-2</v>
      </c>
      <c r="P6" cm="1">
        <f t="array" ref="P6">TREND('BAU Calculations Texas'!$B76:$C76,'BAU Calculations Texas'!$B74:$C74,P1)</f>
        <v>5.2445301268665867E-2</v>
      </c>
      <c r="Q6" cm="1">
        <f t="array" ref="Q6">TREND('BAU Calculations Texas'!$B76:$C76,'BAU Calculations Texas'!$B74:$C74,Q1)</f>
        <v>5.3245290191475503E-2</v>
      </c>
      <c r="R6" cm="1">
        <f t="array" ref="R6">TREND('BAU Calculations Texas'!$B76:$C76,'BAU Calculations Texas'!$B74:$C74,R1)</f>
        <v>5.4045279114284916E-2</v>
      </c>
      <c r="S6" cm="1">
        <f t="array" ref="S6">TREND('BAU Calculations Texas'!$B76:$C76,'BAU Calculations Texas'!$B74:$C74,S1)</f>
        <v>5.4845268037094552E-2</v>
      </c>
      <c r="T6" cm="1">
        <f t="array" ref="T6">TREND('BAU Calculations Texas'!$B76:$C76,'BAU Calculations Texas'!$B74:$C74,T1)</f>
        <v>5.5645256959903966E-2</v>
      </c>
      <c r="U6" cm="1">
        <f t="array" ref="U6">TREND('BAU Calculations Texas'!$B76:$C76,'BAU Calculations Texas'!$B74:$C74,U1)</f>
        <v>5.6445245882713602E-2</v>
      </c>
      <c r="V6" cm="1">
        <f t="array" ref="V6">TREND('BAU Calculations Texas'!$B76:$C76,'BAU Calculations Texas'!$B74:$C74,V1)</f>
        <v>5.7245234805523015E-2</v>
      </c>
      <c r="W6" cm="1">
        <f t="array" ref="W6">TREND('BAU Calculations Texas'!$B76:$C76,'BAU Calculations Texas'!$B74:$C74,W1)</f>
        <v>5.8045223728332651E-2</v>
      </c>
      <c r="X6" cm="1">
        <f t="array" ref="X6">TREND('BAU Calculations Texas'!$B76:$C76,'BAU Calculations Texas'!$B74:$C74,X1)</f>
        <v>5.8845212651142065E-2</v>
      </c>
      <c r="Y6" cm="1">
        <f t="array" ref="Y6">TREND('BAU Calculations Texas'!$B76:$C76,'BAU Calculations Texas'!$B74:$C74,Y1)</f>
        <v>5.9645201573951701E-2</v>
      </c>
      <c r="Z6" cm="1">
        <f t="array" ref="Z6">TREND('BAU Calculations Texas'!$B76:$C76,'BAU Calculations Texas'!$B74:$C74,Z1)</f>
        <v>6.0445190496761114E-2</v>
      </c>
      <c r="AA6" cm="1">
        <f t="array" ref="AA6">TREND('BAU Calculations Texas'!$B76:$C76,'BAU Calculations Texas'!$B74:$C74,AA1)</f>
        <v>6.124517941957075E-2</v>
      </c>
      <c r="AB6" cm="1">
        <f t="array" ref="AB6">TREND('BAU Calculations Texas'!$B76:$C76,'BAU Calculations Texas'!$B74:$C74,AB1)</f>
        <v>6.2045168342380164E-2</v>
      </c>
      <c r="AC6" cm="1">
        <f t="array" ref="AC6">TREND('BAU Calculations Texas'!$B76:$C76,'BAU Calculations Texas'!$B74:$C74,AC1)</f>
        <v>6.2845157265189799E-2</v>
      </c>
      <c r="AD6" cm="1">
        <f t="array" ref="AD6">TREND('BAU Calculations Texas'!$B76:$C76,'BAU Calculations Texas'!$B74:$C74,AD1)</f>
        <v>6.3645146187999213E-2</v>
      </c>
      <c r="AE6" cm="1">
        <f t="array" ref="AE6">TREND('BAU Calculations Texas'!$B76:$C76,'BAU Calculations Texas'!$B74:$C74,AE1)</f>
        <v>6.4445135110808849E-2</v>
      </c>
      <c r="AF6" cm="1">
        <f t="array" ref="AF6">TREND('BAU Calculations Texas'!$B76:$C76,'BAU Calculations Texas'!$B74:$C74,AF1)</f>
        <v>6.5245124033618263E-2</v>
      </c>
      <c r="AG6" cm="1">
        <f t="array" ref="AG6">TREND('BAU Calculations Texas'!$B76:$C76,'BAU Calculations Texas'!$B74:$C74,AG1)</f>
        <v>6.6045112956427676E-2</v>
      </c>
      <c r="AH6" cm="1">
        <f t="array" ref="AH6">TREND('BAU Calculations Texas'!$B76:$C76,'BAU Calculations Texas'!$B74:$C74,AH1)</f>
        <v>6.6845101879237312E-2</v>
      </c>
    </row>
    <row r="7" spans="1:34" x14ac:dyDescent="0.4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4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4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Global CCS Database</vt:lpstr>
      <vt:lpstr>Global CCS Database Texas Only</vt:lpstr>
      <vt:lpstr>Texas Notes</vt:lpstr>
      <vt:lpstr>BAU Calculations Texas</vt:lpstr>
      <vt:lpstr>BAU Calculations USA</vt:lpstr>
      <vt:lpstr>BFoCPAbS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2014-08-19T22:24:38Z</dcterms:created>
  <dcterms:modified xsi:type="dcterms:W3CDTF">2020-07-16T22:36:56Z</dcterms:modified>
</cp:coreProperties>
</file>