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Texas\InputData\land\BLAPE\"/>
    </mc:Choice>
  </mc:AlternateContent>
  <xr:revisionPtr revIDLastSave="0" documentId="8_{BE76EEA6-3AEF-4F15-AB32-21AF1722B280}" xr6:coauthVersionLast="45" xr6:coauthVersionMax="45" xr10:uidLastSave="{00000000-0000-0000-0000-000000000000}"/>
  <bookViews>
    <workbookView xWindow="50220" yWindow="420" windowWidth="17160" windowHeight="11805" activeTab="3" xr2:uid="{00000000-000D-0000-FFFF-FFFF00000000}"/>
  </bookViews>
  <sheets>
    <sheet name="About" sheetId="1" r:id="rId1"/>
    <sheet name="Data" sheetId="2" r:id="rId2"/>
    <sheet name="data from RPEpUACE" sheetId="4" r:id="rId3"/>
    <sheet name="BLAPE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14" i="2" l="1"/>
  <c r="AU15" i="2"/>
  <c r="AU20" i="2" s="1"/>
  <c r="AS15" i="2"/>
  <c r="AK15" i="2"/>
  <c r="AC15" i="2"/>
  <c r="U15" i="2"/>
  <c r="M15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M16" i="2" s="1"/>
  <c r="L14" i="2"/>
  <c r="K15" i="2"/>
  <c r="K14" i="2"/>
  <c r="C45" i="2"/>
  <c r="AR15" i="2" s="1"/>
  <c r="N15" i="2" l="1"/>
  <c r="V15" i="2"/>
  <c r="AD15" i="2"/>
  <c r="AL15" i="2"/>
  <c r="AL16" i="2" s="1"/>
  <c r="AK21" i="2" s="1"/>
  <c r="AT15" i="2"/>
  <c r="AT20" i="2" s="1"/>
  <c r="O15" i="2"/>
  <c r="N20" i="2" s="1"/>
  <c r="W15" i="2"/>
  <c r="V20" i="2" s="1"/>
  <c r="AE15" i="2"/>
  <c r="AE16" i="2" s="1"/>
  <c r="AM15" i="2"/>
  <c r="P15" i="2"/>
  <c r="X15" i="2"/>
  <c r="AF15" i="2"/>
  <c r="AN15" i="2"/>
  <c r="Y15" i="2"/>
  <c r="X20" i="2" s="1"/>
  <c r="AO15" i="2"/>
  <c r="AN20" i="2" s="1"/>
  <c r="AC16" i="2"/>
  <c r="AK16" i="2"/>
  <c r="AS16" i="2"/>
  <c r="R15" i="2"/>
  <c r="Z15" i="2"/>
  <c r="AH15" i="2"/>
  <c r="AG20" i="2" s="1"/>
  <c r="AP15" i="2"/>
  <c r="S15" i="2"/>
  <c r="S16" i="2" s="1"/>
  <c r="AA15" i="2"/>
  <c r="Z20" i="2" s="1"/>
  <c r="AI15" i="2"/>
  <c r="AQ15" i="2"/>
  <c r="Q15" i="2"/>
  <c r="P20" i="2" s="1"/>
  <c r="AG15" i="2"/>
  <c r="AF20" i="2" s="1"/>
  <c r="U16" i="2"/>
  <c r="L15" i="2"/>
  <c r="L20" i="2" s="1"/>
  <c r="T15" i="2"/>
  <c r="T20" i="2" s="1"/>
  <c r="AB15" i="2"/>
  <c r="AA20" i="2" s="1"/>
  <c r="AJ15" i="2"/>
  <c r="AU16" i="2"/>
  <c r="AU21" i="2" s="1"/>
  <c r="AH19" i="2"/>
  <c r="K19" i="2"/>
  <c r="S19" i="2"/>
  <c r="AA19" i="2"/>
  <c r="AI19" i="2"/>
  <c r="AQ19" i="2"/>
  <c r="AP19" i="2"/>
  <c r="AM20" i="2"/>
  <c r="W20" i="2"/>
  <c r="V16" i="2"/>
  <c r="AD16" i="2"/>
  <c r="Z19" i="2"/>
  <c r="N16" i="2"/>
  <c r="O16" i="2"/>
  <c r="N21" i="2" s="1"/>
  <c r="W16" i="2"/>
  <c r="AM16" i="2"/>
  <c r="P16" i="2"/>
  <c r="O21" i="2" s="1"/>
  <c r="X16" i="2"/>
  <c r="AF16" i="2"/>
  <c r="AN16" i="2"/>
  <c r="M21" i="2"/>
  <c r="AH20" i="2"/>
  <c r="AP20" i="2"/>
  <c r="K20" i="2"/>
  <c r="P19" i="2"/>
  <c r="X19" i="2"/>
  <c r="AF19" i="2"/>
  <c r="AN19" i="2"/>
  <c r="M20" i="2"/>
  <c r="U20" i="2"/>
  <c r="AC20" i="2"/>
  <c r="AK20" i="2"/>
  <c r="AS20" i="2"/>
  <c r="K16" i="2"/>
  <c r="AJ19" i="2"/>
  <c r="AI20" i="2"/>
  <c r="AQ20" i="2"/>
  <c r="AK19" i="2"/>
  <c r="AB20" i="2"/>
  <c r="AJ20" i="2"/>
  <c r="AR20" i="2"/>
  <c r="AR19" i="2"/>
  <c r="AS19" i="2"/>
  <c r="Q19" i="2"/>
  <c r="Y19" i="2"/>
  <c r="AG19" i="2"/>
  <c r="AO19" i="2"/>
  <c r="AL20" i="2"/>
  <c r="L19" i="2"/>
  <c r="Q16" i="2"/>
  <c r="P21" i="2" s="1"/>
  <c r="S20" i="2"/>
  <c r="R19" i="2"/>
  <c r="T19" i="2"/>
  <c r="AB19" i="2"/>
  <c r="AG16" i="2"/>
  <c r="AC19" i="2"/>
  <c r="AO16" i="2"/>
  <c r="AN21" i="2" s="1"/>
  <c r="AU19" i="2"/>
  <c r="M19" i="2"/>
  <c r="U19" i="2"/>
  <c r="R16" i="2"/>
  <c r="Z16" i="2"/>
  <c r="AH16" i="2"/>
  <c r="AP16" i="2"/>
  <c r="AO21" i="2" s="1"/>
  <c r="N19" i="2"/>
  <c r="V19" i="2"/>
  <c r="AD19" i="2"/>
  <c r="AL19" i="2"/>
  <c r="AT19" i="2"/>
  <c r="AI16" i="2"/>
  <c r="AQ16" i="2"/>
  <c r="O19" i="2"/>
  <c r="W19" i="2"/>
  <c r="AE19" i="2"/>
  <c r="AM19" i="2"/>
  <c r="T16" i="2"/>
  <c r="AB16" i="2"/>
  <c r="AJ16" i="2"/>
  <c r="AJ21" i="2" s="1"/>
  <c r="AR16" i="2"/>
  <c r="AR21" i="2" s="1"/>
  <c r="AD20" i="2" l="1"/>
  <c r="AT16" i="2"/>
  <c r="AE20" i="2"/>
  <c r="Y16" i="2"/>
  <c r="X21" i="2" s="1"/>
  <c r="R20" i="2"/>
  <c r="O20" i="2"/>
  <c r="Q20" i="2"/>
  <c r="AA16" i="2"/>
  <c r="AA21" i="2" s="1"/>
  <c r="AO20" i="2"/>
  <c r="AL21" i="2"/>
  <c r="AC21" i="2"/>
  <c r="L16" i="2"/>
  <c r="L21" i="2" s="1"/>
  <c r="Y20" i="2"/>
  <c r="V21" i="2"/>
  <c r="AF21" i="2"/>
  <c r="U21" i="2"/>
  <c r="AM21" i="2"/>
  <c r="W21" i="2"/>
  <c r="AD21" i="2"/>
  <c r="AE21" i="2"/>
  <c r="S21" i="2"/>
  <c r="Q21" i="2"/>
  <c r="AP21" i="2"/>
  <c r="R21" i="2"/>
  <c r="AG21" i="2"/>
  <c r="AH21" i="2"/>
  <c r="AB21" i="2"/>
  <c r="T21" i="2"/>
  <c r="AQ21" i="2"/>
  <c r="AI21" i="2"/>
  <c r="Z21" i="2" l="1"/>
  <c r="Y21" i="2"/>
  <c r="K21" i="2"/>
  <c r="AT21" i="2"/>
  <c r="AS21" i="2"/>
  <c r="B34" i="2"/>
  <c r="C35" i="2"/>
  <c r="D35" i="2"/>
  <c r="E35" i="2"/>
  <c r="B35" i="2"/>
  <c r="C34" i="2"/>
  <c r="D34" i="2"/>
  <c r="E34" i="2"/>
  <c r="C33" i="2"/>
  <c r="D33" i="2"/>
  <c r="E33" i="2"/>
  <c r="B33" i="2"/>
  <c r="G35" i="2" l="1"/>
  <c r="G33" i="2"/>
  <c r="AB24" i="2" s="1"/>
  <c r="G34" i="2"/>
  <c r="AC24" i="2"/>
  <c r="N24" i="2"/>
  <c r="R24" i="2"/>
  <c r="AF24" i="2"/>
  <c r="AP24" i="2"/>
  <c r="AN24" i="2"/>
  <c r="AO24" i="2"/>
  <c r="T24" i="2"/>
  <c r="AI24" i="2"/>
  <c r="F6" i="2"/>
  <c r="F5" i="2"/>
  <c r="P24" i="2" l="1"/>
  <c r="V24" i="2"/>
  <c r="X24" i="2"/>
  <c r="AK24" i="2"/>
  <c r="AH24" i="2"/>
  <c r="AG24" i="2"/>
  <c r="Q24" i="2"/>
  <c r="AD24" i="2"/>
  <c r="M24" i="2"/>
  <c r="AQ24" i="2"/>
  <c r="S24" i="2"/>
  <c r="AL24" i="2"/>
  <c r="AT24" i="2"/>
  <c r="AU24" i="2"/>
  <c r="AA24" i="2"/>
  <c r="AJ24" i="2"/>
  <c r="AR24" i="2"/>
  <c r="W24" i="2"/>
  <c r="AS24" i="2"/>
  <c r="L24" i="2"/>
  <c r="K24" i="2"/>
  <c r="O24" i="2"/>
  <c r="AE24" i="2"/>
  <c r="AM24" i="2"/>
  <c r="Z24" i="2"/>
  <c r="Y24" i="2"/>
  <c r="U24" i="2"/>
  <c r="F8" i="2"/>
  <c r="F10" i="2" s="1"/>
  <c r="AT7" i="2" s="1"/>
  <c r="AT27" i="2" l="1"/>
  <c r="AK2" i="3" s="1"/>
  <c r="B8" i="2"/>
  <c r="B10" i="2" s="1"/>
  <c r="C8" i="2"/>
  <c r="C10" i="2" s="1"/>
  <c r="D8" i="2"/>
  <c r="D10" i="2" s="1"/>
  <c r="E8" i="2"/>
  <c r="E10" i="2" s="1"/>
  <c r="Y7" i="2" l="1"/>
  <c r="Y27" i="2" s="1"/>
  <c r="P2" i="3" s="1"/>
  <c r="Z7" i="2"/>
  <c r="Z27" i="2" s="1"/>
  <c r="Q2" i="3" s="1"/>
  <c r="V7" i="2"/>
  <c r="V27" i="2" s="1"/>
  <c r="M2" i="3" s="1"/>
  <c r="X7" i="2"/>
  <c r="X27" i="2" s="1"/>
  <c r="O2" i="3" s="1"/>
  <c r="W7" i="2"/>
  <c r="W27" i="2" s="1"/>
  <c r="N2" i="3" s="1"/>
  <c r="AG7" i="2"/>
  <c r="AG27" i="2" s="1"/>
  <c r="X2" i="3" s="1"/>
  <c r="AO7" i="2"/>
  <c r="AO27" i="2" s="1"/>
  <c r="AF2" i="3" s="1"/>
  <c r="AH7" i="2"/>
  <c r="AH27" i="2" s="1"/>
  <c r="Y2" i="3" s="1"/>
  <c r="AP7" i="2"/>
  <c r="AP27" i="2" s="1"/>
  <c r="AG2" i="3" s="1"/>
  <c r="AI7" i="2"/>
  <c r="AI27" i="2" s="1"/>
  <c r="Z2" i="3" s="1"/>
  <c r="AQ7" i="2"/>
  <c r="AQ27" i="2" s="1"/>
  <c r="AH2" i="3" s="1"/>
  <c r="AB7" i="2"/>
  <c r="AB27" i="2" s="1"/>
  <c r="S2" i="3" s="1"/>
  <c r="AR7" i="2"/>
  <c r="AR27" i="2" s="1"/>
  <c r="AI2" i="3" s="1"/>
  <c r="AN7" i="2"/>
  <c r="AN27" i="2" s="1"/>
  <c r="AE2" i="3" s="1"/>
  <c r="AJ7" i="2"/>
  <c r="AJ27" i="2" s="1"/>
  <c r="AA2" i="3" s="1"/>
  <c r="AC7" i="2"/>
  <c r="AC27" i="2" s="1"/>
  <c r="T2" i="3" s="1"/>
  <c r="AK7" i="2"/>
  <c r="AK27" i="2" s="1"/>
  <c r="AB2" i="3" s="1"/>
  <c r="AS7" i="2"/>
  <c r="AS27" i="2" s="1"/>
  <c r="AJ2" i="3" s="1"/>
  <c r="AD7" i="2"/>
  <c r="AD27" i="2" s="1"/>
  <c r="U2" i="3" s="1"/>
  <c r="AL7" i="2"/>
  <c r="AL27" i="2" s="1"/>
  <c r="AC2" i="3" s="1"/>
  <c r="AA7" i="2"/>
  <c r="AA27" i="2" s="1"/>
  <c r="R2" i="3" s="1"/>
  <c r="AE7" i="2"/>
  <c r="AE27" i="2" s="1"/>
  <c r="V2" i="3" s="1"/>
  <c r="AM7" i="2"/>
  <c r="AM27" i="2" s="1"/>
  <c r="AD2" i="3" s="1"/>
  <c r="AF7" i="2"/>
  <c r="AF27" i="2" s="1"/>
  <c r="W2" i="3" s="1"/>
  <c r="U7" i="2"/>
  <c r="U27" i="2" s="1"/>
  <c r="L2" i="3" s="1"/>
  <c r="T7" i="2"/>
  <c r="T27" i="2" s="1"/>
  <c r="K2" i="3" s="1"/>
  <c r="R7" i="2"/>
  <c r="R27" i="2" s="1"/>
  <c r="I2" i="3" s="1"/>
  <c r="P7" i="2"/>
  <c r="P27" i="2" s="1"/>
  <c r="G2" i="3" s="1"/>
  <c r="S7" i="2"/>
  <c r="S27" i="2" s="1"/>
  <c r="J2" i="3" s="1"/>
  <c r="Q7" i="2"/>
  <c r="Q27" i="2" s="1"/>
  <c r="H2" i="3" s="1"/>
  <c r="K7" i="2"/>
  <c r="K27" i="2" s="1"/>
  <c r="B2" i="3" s="1"/>
  <c r="B12" i="3" s="1"/>
  <c r="N7" i="2"/>
  <c r="N27" i="2" s="1"/>
  <c r="E2" i="3" s="1"/>
  <c r="O7" i="2"/>
  <c r="O27" i="2" s="1"/>
  <c r="F2" i="3" s="1"/>
  <c r="L7" i="2"/>
  <c r="L27" i="2" s="1"/>
  <c r="C2" i="3" s="1"/>
  <c r="M7" i="2"/>
  <c r="M27" i="2" s="1"/>
  <c r="D2" i="3" s="1"/>
  <c r="B11" i="3" l="1"/>
  <c r="X12" i="3"/>
  <c r="X11" i="3"/>
  <c r="T11" i="3"/>
  <c r="T12" i="3"/>
  <c r="V11" i="3"/>
  <c r="V12" i="3"/>
  <c r="AG12" i="3"/>
  <c r="AG11" i="3"/>
  <c r="AJ11" i="3"/>
  <c r="AJ12" i="3"/>
  <c r="D11" i="3"/>
  <c r="D12" i="3"/>
  <c r="AK12" i="3"/>
  <c r="AK11" i="3"/>
  <c r="L11" i="3"/>
  <c r="L12" i="3"/>
  <c r="W11" i="3"/>
  <c r="W12" i="3"/>
  <c r="AC11" i="3"/>
  <c r="AC12" i="3"/>
  <c r="AI11" i="3"/>
  <c r="AI12" i="3"/>
  <c r="G11" i="3"/>
  <c r="G12" i="3"/>
  <c r="P12" i="3"/>
  <c r="P11" i="3"/>
  <c r="O11" i="3"/>
  <c r="O12" i="3"/>
  <c r="N11" i="3"/>
  <c r="N12" i="3"/>
  <c r="R12" i="3"/>
  <c r="R11" i="3"/>
  <c r="Y12" i="3"/>
  <c r="Y11" i="3"/>
  <c r="AA11" i="3"/>
  <c r="AA12" i="3"/>
  <c r="Q12" i="3"/>
  <c r="Q11" i="3"/>
  <c r="AE11" i="3"/>
  <c r="AE12" i="3"/>
  <c r="K11" i="3"/>
  <c r="K12" i="3"/>
  <c r="J12" i="3"/>
  <c r="J11" i="3"/>
  <c r="E11" i="3"/>
  <c r="E12" i="3"/>
  <c r="AH12" i="3"/>
  <c r="AH11" i="3"/>
  <c r="U12" i="3"/>
  <c r="U11" i="3"/>
  <c r="S11" i="3"/>
  <c r="S12" i="3"/>
  <c r="H12" i="3"/>
  <c r="H11" i="3"/>
  <c r="AD11" i="3"/>
  <c r="AD12" i="3"/>
  <c r="AF12" i="3"/>
  <c r="AF11" i="3"/>
  <c r="M11" i="3"/>
  <c r="M12" i="3"/>
  <c r="F12" i="3"/>
  <c r="F11" i="3"/>
  <c r="I12" i="3"/>
  <c r="I11" i="3"/>
  <c r="C11" i="3"/>
  <c r="C12" i="3"/>
  <c r="Z12" i="3"/>
  <c r="Z11" i="3"/>
  <c r="AB11" i="3"/>
  <c r="AB12" i="3"/>
</calcChain>
</file>

<file path=xl/sharedStrings.xml><?xml version="1.0" encoding="utf-8"?>
<sst xmlns="http://schemas.openxmlformats.org/spreadsheetml/2006/main" count="113" uniqueCount="91">
  <si>
    <t>Source:</t>
  </si>
  <si>
    <t>Land Use and Forestry (high sequestration)</t>
  </si>
  <si>
    <t>Land Use and Forestry (low sequestration)</t>
  </si>
  <si>
    <t>Average</t>
  </si>
  <si>
    <t>We assume that all of the sequestered CO2e in the Land Use and Forestry sector is in the form of</t>
  </si>
  <si>
    <t>CO2, not other GHGs.</t>
  </si>
  <si>
    <t>Year</t>
  </si>
  <si>
    <t>BLAPE BAU LULUCF Anthropogenic Pollutant Emissions</t>
  </si>
  <si>
    <t>F gases (g CO2e)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</si>
  <si>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</si>
  <si>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</si>
  <si>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</si>
  <si>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</si>
  <si>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</si>
  <si>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</si>
  <si>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</si>
  <si>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</si>
  <si>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</si>
  <si>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</si>
  <si>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</si>
  <si>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Rebound Emis Factor</t>
  </si>
  <si>
    <t>CO2</t>
  </si>
  <si>
    <t>VOC</t>
  </si>
  <si>
    <t>CO</t>
  </si>
  <si>
    <t>NOx</t>
  </si>
  <si>
    <t>PM10</t>
  </si>
  <si>
    <t>PM25</t>
  </si>
  <si>
    <t>SOx</t>
  </si>
  <si>
    <t>BC</t>
  </si>
  <si>
    <t>OC</t>
  </si>
  <si>
    <t>CH4</t>
  </si>
  <si>
    <t>N2O</t>
  </si>
  <si>
    <t>F gases</t>
  </si>
  <si>
    <t>p6-3 Table 6-3</t>
  </si>
  <si>
    <t>MMT CO2-e</t>
  </si>
  <si>
    <t>category</t>
  </si>
  <si>
    <t>forest remaining forest</t>
  </si>
  <si>
    <t>cropland remaining cropland</t>
  </si>
  <si>
    <t>settlements remaining settlements</t>
  </si>
  <si>
    <t>Table 6-7</t>
  </si>
  <si>
    <t>thousand hectares</t>
  </si>
  <si>
    <t>Forest remaining forest</t>
  </si>
  <si>
    <t>MMT CO2-e/kAcre</t>
  </si>
  <si>
    <t>average</t>
  </si>
  <si>
    <t>MMT CO2-eq sequestered</t>
  </si>
  <si>
    <t>Excerpt from Table 3: OLD</t>
  </si>
  <si>
    <t xml:space="preserve">Rate of Sequestration </t>
  </si>
  <si>
    <t>U.S. EPA</t>
  </si>
  <si>
    <t>US Greenhouse Gas Inventory 2016, Chapter 6 LULUCF</t>
  </si>
  <si>
    <t>https://19january2017snapshot.epa.gov/sites/production/files/2016-04/documents/us-ghg-inventory-2016-chapter-6-land-use-land-use-change-and-forestry.pdf</t>
  </si>
  <si>
    <t>Tables 6-3 and 6-7</t>
  </si>
  <si>
    <t>Top Three LULUCF Categories</t>
  </si>
  <si>
    <t>Forest Trends/Duke University/MacArthur Foundation/The Nature Conservancy</t>
  </si>
  <si>
    <t>Building Carbon in America's Farms, Forests, and Grasslands: Foundations for a Policy Roadmap</t>
  </si>
  <si>
    <t>https://www.forest-trends.org/wp-content/uploads/2016/02/doc_5128.pdf</t>
  </si>
  <si>
    <t>Figure 2</t>
  </si>
  <si>
    <t>Forestland</t>
  </si>
  <si>
    <t>Top-Down Approach</t>
  </si>
  <si>
    <t>Bottom-Up Approach</t>
  </si>
  <si>
    <t>Emissions (Tg CO2e, which is equivalent to 1 MMT or Megatonne)</t>
  </si>
  <si>
    <t>NOTE FOR MAKING TX SPECIFIC</t>
  </si>
  <si>
    <t>https://tfsweb.tamu.edu/fia/publications/</t>
  </si>
  <si>
    <t>east</t>
  </si>
  <si>
    <t>central/west</t>
  </si>
  <si>
    <t>million acres forest land</t>
  </si>
  <si>
    <t>average of 2010 report and 2011 report re-estimate</t>
  </si>
  <si>
    <t xml:space="preserve">*note east TX estimates are for timberland (98% of forest in east TX), with </t>
  </si>
  <si>
    <t>the remaining 2% limited production or reserved from timber production</t>
  </si>
  <si>
    <t>total</t>
  </si>
  <si>
    <t>Forest Remaining Forest</t>
  </si>
  <si>
    <t>Macre</t>
  </si>
  <si>
    <t>Macres</t>
  </si>
  <si>
    <t>kacres</t>
  </si>
  <si>
    <t>Units</t>
  </si>
  <si>
    <t xml:space="preserve">Top-Down Approach </t>
  </si>
  <si>
    <t>**note that east TX 2009 report not available, entered in 12 to be able to perform TREND analysis</t>
  </si>
  <si>
    <t>Total Average of Bottom-Up and Top-Down Approaches</t>
  </si>
  <si>
    <t>**Use this value to convert forest acres into carbon sequestered</t>
  </si>
  <si>
    <t>*Texas has about 8% of US forestland, assuming forests dominate sequestration rates yields initial sequestration estimate</t>
  </si>
  <si>
    <t>Texas A&amp;M Forest Service, Forest Inventory and Analysis</t>
  </si>
  <si>
    <t>Forest Cover in Texas</t>
  </si>
  <si>
    <t>Texas A&amp;M Forest Service</t>
  </si>
  <si>
    <t>2008-2015</t>
  </si>
  <si>
    <t>Forest Inventory and Analysis</t>
  </si>
  <si>
    <t>Under Archive tab,Historical Reports for both East and Central/West TX available for individual download</t>
  </si>
  <si>
    <t>We combined two methods, top-down and bottom-up approaches for estimating sequestration</t>
  </si>
  <si>
    <t>Top-Down scaled the national sequestration projections to Texas using percent of total forest located in Texas,</t>
  </si>
  <si>
    <t>assuming forest remaining forest dominates sequestration as indicated by the Forest Trends report</t>
  </si>
  <si>
    <t xml:space="preserve">Bottom-Up used historical forest inventory reports to project land use trends out to 2050 and converted </t>
  </si>
  <si>
    <t xml:space="preserve">into carbon sequestered using a nationally averaged value of MMT C/thousand Acres </t>
  </si>
  <si>
    <t xml:space="preserve">The average of both these estimates was taken as the final 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</si>
</sst>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i/>
      <sz val="11"/>
      <color theme="0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1"/>
    <xf numFmtId="0" fontId="0" fillId="0" borderId="1" xfId="0" applyBorder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Alignment="1">
      <alignment horizontal="right"/>
    </xf>
    <xf numFmtId="0" fontId="1" fillId="2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" fontId="6" fillId="0" borderId="0" xfId="0" applyNumberFormat="1" applyFont="1"/>
    <xf numFmtId="0" fontId="6" fillId="0" borderId="0" xfId="0" applyFont="1" applyFill="1"/>
    <xf numFmtId="1" fontId="6" fillId="0" borderId="0" xfId="0" applyNumberFormat="1" applyFont="1" applyFill="1"/>
    <xf numFmtId="0" fontId="0" fillId="3" borderId="0" xfId="0" applyFill="1"/>
    <xf numFmtId="0" fontId="0" fillId="4" borderId="0" xfId="0" applyFill="1"/>
    <xf numFmtId="0" fontId="6" fillId="0" borderId="2" xfId="0" applyFont="1" applyBorder="1"/>
    <xf numFmtId="0" fontId="0" fillId="0" borderId="0" xfId="0" applyFill="1"/>
    <xf numFmtId="0" fontId="3" fillId="4" borderId="0" xfId="0" applyFont="1" applyFill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fsweb.tamu.edu/fia/publications/" TargetMode="External"/><Relationship Id="rId2" Type="http://schemas.openxmlformats.org/officeDocument/2006/relationships/hyperlink" Target="https://www.forest-trends.org/wp-content/uploads/2016/02/doc_5128.pdf" TargetMode="External"/><Relationship Id="rId1" Type="http://schemas.openxmlformats.org/officeDocument/2006/relationships/hyperlink" Target="https://19january2017snapshot.epa.gov/sites/production/files/2016-04/documents/us-ghg-inventory-2016-chapter-6-land-use-land-use-change-and-forestry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opLeftCell="A13" zoomScale="90" zoomScaleNormal="90" workbookViewId="0">
      <selection activeCell="B34" sqref="B34"/>
    </sheetView>
  </sheetViews>
  <sheetFormatPr defaultColWidth="8.796875" defaultRowHeight="14.25" x14ac:dyDescent="0.45"/>
  <cols>
    <col min="1" max="1" width="9.33203125" customWidth="1"/>
    <col min="2" max="2" width="51.6640625" customWidth="1"/>
  </cols>
  <sheetData>
    <row r="1" spans="1:2" x14ac:dyDescent="0.45">
      <c r="A1" s="1" t="s">
        <v>7</v>
      </c>
    </row>
    <row r="3" spans="1:2" x14ac:dyDescent="0.45">
      <c r="A3" s="1" t="s">
        <v>0</v>
      </c>
      <c r="B3" s="8" t="s">
        <v>46</v>
      </c>
    </row>
    <row r="4" spans="1:2" x14ac:dyDescent="0.45">
      <c r="B4" t="s">
        <v>47</v>
      </c>
    </row>
    <row r="5" spans="1:2" x14ac:dyDescent="0.45">
      <c r="B5" s="5">
        <v>2017</v>
      </c>
    </row>
    <row r="6" spans="1:2" x14ac:dyDescent="0.45">
      <c r="B6" t="s">
        <v>48</v>
      </c>
    </row>
    <row r="7" spans="1:2" x14ac:dyDescent="0.45">
      <c r="B7" s="2" t="s">
        <v>49</v>
      </c>
    </row>
    <row r="8" spans="1:2" x14ac:dyDescent="0.45">
      <c r="B8" t="s">
        <v>50</v>
      </c>
    </row>
    <row r="10" spans="1:2" x14ac:dyDescent="0.45">
      <c r="A10" s="1" t="s">
        <v>0</v>
      </c>
      <c r="B10" s="8" t="s">
        <v>80</v>
      </c>
    </row>
    <row r="11" spans="1:2" x14ac:dyDescent="0.45">
      <c r="B11" t="s">
        <v>81</v>
      </c>
    </row>
    <row r="12" spans="1:2" x14ac:dyDescent="0.45">
      <c r="B12" s="5" t="s">
        <v>82</v>
      </c>
    </row>
    <row r="13" spans="1:2" x14ac:dyDescent="0.45">
      <c r="B13" t="s">
        <v>83</v>
      </c>
    </row>
    <row r="14" spans="1:2" x14ac:dyDescent="0.45">
      <c r="B14" s="2" t="s">
        <v>61</v>
      </c>
    </row>
    <row r="15" spans="1:2" x14ac:dyDescent="0.45">
      <c r="B15" t="s">
        <v>84</v>
      </c>
    </row>
    <row r="17" spans="1:2" x14ac:dyDescent="0.45">
      <c r="A17" s="1" t="s">
        <v>0</v>
      </c>
      <c r="B17" s="8" t="s">
        <v>51</v>
      </c>
    </row>
    <row r="18" spans="1:2" x14ac:dyDescent="0.45">
      <c r="B18" t="s">
        <v>52</v>
      </c>
    </row>
    <row r="19" spans="1:2" x14ac:dyDescent="0.45">
      <c r="B19" s="5">
        <v>2016</v>
      </c>
    </row>
    <row r="20" spans="1:2" x14ac:dyDescent="0.45">
      <c r="B20" t="s">
        <v>53</v>
      </c>
    </row>
    <row r="21" spans="1:2" x14ac:dyDescent="0.45">
      <c r="B21" s="2" t="s">
        <v>54</v>
      </c>
    </row>
    <row r="22" spans="1:2" x14ac:dyDescent="0.45">
      <c r="B22" t="s">
        <v>55</v>
      </c>
    </row>
    <row r="25" spans="1:2" x14ac:dyDescent="0.45">
      <c r="A25" s="1" t="s">
        <v>60</v>
      </c>
    </row>
    <row r="26" spans="1:2" x14ac:dyDescent="0.45">
      <c r="A26" t="s">
        <v>85</v>
      </c>
    </row>
    <row r="27" spans="1:2" x14ac:dyDescent="0.45">
      <c r="A27" t="s">
        <v>86</v>
      </c>
    </row>
    <row r="28" spans="1:2" x14ac:dyDescent="0.45">
      <c r="A28" t="s">
        <v>87</v>
      </c>
    </row>
    <row r="29" spans="1:2" x14ac:dyDescent="0.45">
      <c r="A29" t="s">
        <v>88</v>
      </c>
    </row>
    <row r="30" spans="1:2" x14ac:dyDescent="0.45">
      <c r="A30" t="s">
        <v>89</v>
      </c>
    </row>
    <row r="31" spans="1:2" x14ac:dyDescent="0.45">
      <c r="A31" t="s">
        <v>90</v>
      </c>
    </row>
  </sheetData>
  <hyperlinks>
    <hyperlink ref="B7" r:id="rId1" xr:uid="{D351F548-7AA0-5640-A733-3AABF4F906D8}"/>
    <hyperlink ref="B21" r:id="rId2" xr:uid="{83138AAE-3535-694E-9389-7849A2DD17C4}"/>
    <hyperlink ref="B14" r:id="rId3" xr:uid="{9C2ECB86-DE6D-A346-97A5-2AB7A000C83E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67"/>
  <sheetViews>
    <sheetView topLeftCell="A22" workbookViewId="0">
      <selection activeCell="G42" sqref="G42"/>
    </sheetView>
  </sheetViews>
  <sheetFormatPr defaultColWidth="8.796875" defaultRowHeight="14.25" x14ac:dyDescent="0.45"/>
  <cols>
    <col min="1" max="1" width="36.33203125" customWidth="1"/>
    <col min="2" max="2" width="22.46484375" customWidth="1"/>
    <col min="3" max="3" width="35.796875" customWidth="1"/>
    <col min="8" max="8" width="9.1328125" bestFit="1" customWidth="1"/>
  </cols>
  <sheetData>
    <row r="1" spans="1:47" x14ac:dyDescent="0.45">
      <c r="A1" s="11" t="s">
        <v>57</v>
      </c>
    </row>
    <row r="2" spans="1:47" x14ac:dyDescent="0.45">
      <c r="A2" s="1" t="s">
        <v>45</v>
      </c>
      <c r="B2" s="12"/>
      <c r="C2" s="12"/>
      <c r="D2" s="12"/>
      <c r="E2" s="12"/>
      <c r="F2" s="12"/>
      <c r="G2" s="10"/>
    </row>
    <row r="3" spans="1:47" x14ac:dyDescent="0.45">
      <c r="A3" s="1" t="s">
        <v>59</v>
      </c>
      <c r="B3" s="12"/>
      <c r="C3" s="12"/>
      <c r="D3" s="12"/>
      <c r="E3" s="12"/>
      <c r="F3" s="12"/>
      <c r="G3" s="10"/>
    </row>
    <row r="4" spans="1:47" x14ac:dyDescent="0.45">
      <c r="A4" s="12"/>
      <c r="B4" s="12">
        <v>2015</v>
      </c>
      <c r="C4" s="12">
        <v>2020</v>
      </c>
      <c r="D4" s="12">
        <v>2025</v>
      </c>
      <c r="E4" s="12">
        <v>2030</v>
      </c>
      <c r="F4" s="14">
        <v>2050</v>
      </c>
      <c r="G4" s="10"/>
      <c r="K4" s="11" t="s">
        <v>74</v>
      </c>
    </row>
    <row r="5" spans="1:47" x14ac:dyDescent="0.45">
      <c r="A5" s="12" t="s">
        <v>1</v>
      </c>
      <c r="B5" s="12">
        <v>-970</v>
      </c>
      <c r="C5" s="12">
        <v>-1191</v>
      </c>
      <c r="D5" s="12">
        <v>-1201</v>
      </c>
      <c r="E5" s="12">
        <v>-1118</v>
      </c>
      <c r="F5" s="15">
        <f>TREND($B5:$E5,$B$4:$E$4,F$4)</f>
        <v>-1369.7000000000007</v>
      </c>
      <c r="G5" s="10"/>
      <c r="K5" t="s">
        <v>44</v>
      </c>
    </row>
    <row r="6" spans="1:47" x14ac:dyDescent="0.45">
      <c r="A6" s="12" t="s">
        <v>2</v>
      </c>
      <c r="B6" s="12">
        <v>-928</v>
      </c>
      <c r="C6" s="12">
        <v>-1044</v>
      </c>
      <c r="D6" s="12">
        <v>-908</v>
      </c>
      <c r="E6" s="12">
        <v>-689</v>
      </c>
      <c r="F6" s="15">
        <f>TREND($B6:$E6,$B$4:$E$4,F$4)</f>
        <v>-423.09999999999854</v>
      </c>
      <c r="G6" s="10"/>
      <c r="K6">
        <v>2015</v>
      </c>
      <c r="L6">
        <v>2016</v>
      </c>
      <c r="M6">
        <v>2017</v>
      </c>
      <c r="N6">
        <v>2018</v>
      </c>
      <c r="O6">
        <v>2019</v>
      </c>
      <c r="P6">
        <v>2020</v>
      </c>
      <c r="Q6">
        <v>2021</v>
      </c>
      <c r="R6">
        <v>2022</v>
      </c>
      <c r="S6">
        <v>2023</v>
      </c>
      <c r="T6">
        <v>2024</v>
      </c>
      <c r="U6">
        <v>2025</v>
      </c>
      <c r="V6">
        <v>2026</v>
      </c>
      <c r="W6">
        <v>2027</v>
      </c>
      <c r="X6">
        <v>2028</v>
      </c>
      <c r="Y6">
        <v>2029</v>
      </c>
      <c r="Z6">
        <v>2030</v>
      </c>
      <c r="AA6">
        <v>2031</v>
      </c>
      <c r="AB6">
        <v>2032</v>
      </c>
      <c r="AC6">
        <v>2033</v>
      </c>
      <c r="AD6">
        <v>2034</v>
      </c>
      <c r="AE6">
        <v>2035</v>
      </c>
      <c r="AF6">
        <v>2036</v>
      </c>
      <c r="AG6">
        <v>2037</v>
      </c>
      <c r="AH6">
        <v>2038</v>
      </c>
      <c r="AI6">
        <v>2039</v>
      </c>
      <c r="AJ6">
        <v>2040</v>
      </c>
      <c r="AK6">
        <v>2041</v>
      </c>
      <c r="AL6">
        <v>2042</v>
      </c>
      <c r="AM6">
        <v>2043</v>
      </c>
      <c r="AN6">
        <v>2044</v>
      </c>
      <c r="AO6">
        <v>2045</v>
      </c>
      <c r="AP6">
        <v>2046</v>
      </c>
      <c r="AQ6">
        <v>2047</v>
      </c>
      <c r="AR6">
        <v>2048</v>
      </c>
      <c r="AS6">
        <v>2049</v>
      </c>
      <c r="AT6">
        <v>2050</v>
      </c>
    </row>
    <row r="7" spans="1:47" x14ac:dyDescent="0.45">
      <c r="A7" s="12"/>
      <c r="B7" s="12"/>
      <c r="C7" s="12"/>
      <c r="D7" s="12"/>
      <c r="E7" s="12"/>
      <c r="F7" s="12"/>
      <c r="G7" s="10"/>
      <c r="J7" t="s">
        <v>68</v>
      </c>
      <c r="K7">
        <f>B10</f>
        <v>-78.76700000000001</v>
      </c>
      <c r="L7">
        <f>TREND($B$10:$C$10,$B$4:$C$4,L6)</f>
        <v>-81.564100000000508</v>
      </c>
      <c r="M7">
        <f>TREND($B$10:$C$10,$B$4:$C$4,M6)</f>
        <v>-84.361200000000281</v>
      </c>
      <c r="N7">
        <f>TREND($B$10:$C$10,$B$4:$C$4,N6)</f>
        <v>-87.158300000000963</v>
      </c>
      <c r="O7">
        <f>TREND($B$10:$C$10,$B$4:$C$4,O6)</f>
        <v>-89.955400000000736</v>
      </c>
      <c r="P7">
        <f>C10</f>
        <v>-92.752500000000012</v>
      </c>
      <c r="Q7">
        <f>TREND($C$10:$D$10,$C$4:$D$4,Q6)</f>
        <v>-91.706700000000183</v>
      </c>
      <c r="R7">
        <f>TREND($C$10:$D$10,$C$4:$D$4,R6)</f>
        <v>-90.660899999999856</v>
      </c>
      <c r="S7">
        <f>TREND($C$10:$D$10,$C$4:$D$4,S6)</f>
        <v>-89.615099999999984</v>
      </c>
      <c r="T7">
        <f>TREND($C$10:$D$10,$C$4:$D$4,T6)</f>
        <v>-88.569300000000112</v>
      </c>
      <c r="U7">
        <f>TREND($C$10:$D$10,$C$4:$D$4,U6)</f>
        <v>-87.52350000000024</v>
      </c>
      <c r="V7">
        <f>TREND($D$10:$E$10,$D$4:$E$4,V6)</f>
        <v>-85.016899999999623</v>
      </c>
      <c r="W7">
        <f>TREND($D$10:$E$10,$D$4:$E$4,W6)</f>
        <v>-82.510299999999916</v>
      </c>
      <c r="X7">
        <f>TREND($D$10:$E$10,$D$4:$E$4,X6)</f>
        <v>-80.003699999999299</v>
      </c>
      <c r="Y7">
        <f>TREND($D$10:$E$10,$D$4:$E$4,Y6)</f>
        <v>-77.497099999999591</v>
      </c>
      <c r="Z7">
        <f>TREND($D$10:$E$10,$D$4:$E$4,Z6)</f>
        <v>-74.990499999999884</v>
      </c>
      <c r="AA7">
        <f t="shared" ref="AA7:AS7" si="0">TREND($E$10:$F$10,$E$4:$F$4,AA6)</f>
        <v>-74.96103500000001</v>
      </c>
      <c r="AB7">
        <f t="shared" si="0"/>
        <v>-74.931569999999994</v>
      </c>
      <c r="AC7">
        <f t="shared" si="0"/>
        <v>-74.902105000000006</v>
      </c>
      <c r="AD7">
        <f t="shared" si="0"/>
        <v>-74.872640000000004</v>
      </c>
      <c r="AE7">
        <f t="shared" si="0"/>
        <v>-74.843175000000002</v>
      </c>
      <c r="AF7">
        <f t="shared" si="0"/>
        <v>-74.81371</v>
      </c>
      <c r="AG7">
        <f t="shared" si="0"/>
        <v>-74.784244999999999</v>
      </c>
      <c r="AH7">
        <f t="shared" si="0"/>
        <v>-74.754779999999997</v>
      </c>
      <c r="AI7">
        <f t="shared" si="0"/>
        <v>-74.725314999999995</v>
      </c>
      <c r="AJ7">
        <f t="shared" si="0"/>
        <v>-74.695849999999993</v>
      </c>
      <c r="AK7">
        <f t="shared" si="0"/>
        <v>-74.666384999999991</v>
      </c>
      <c r="AL7">
        <f t="shared" si="0"/>
        <v>-74.636919999999989</v>
      </c>
      <c r="AM7">
        <f t="shared" si="0"/>
        <v>-74.607454999999987</v>
      </c>
      <c r="AN7">
        <f t="shared" si="0"/>
        <v>-74.57799</v>
      </c>
      <c r="AO7">
        <f t="shared" si="0"/>
        <v>-74.548524999999984</v>
      </c>
      <c r="AP7">
        <f t="shared" si="0"/>
        <v>-74.519059999999996</v>
      </c>
      <c r="AQ7">
        <f t="shared" si="0"/>
        <v>-74.48959499999998</v>
      </c>
      <c r="AR7">
        <f t="shared" si="0"/>
        <v>-74.460129999999992</v>
      </c>
      <c r="AS7">
        <f t="shared" si="0"/>
        <v>-74.430664999999976</v>
      </c>
      <c r="AT7">
        <f>F10</f>
        <v>-74.401199999999974</v>
      </c>
    </row>
    <row r="8" spans="1:47" x14ac:dyDescent="0.45">
      <c r="A8" s="12" t="s">
        <v>3</v>
      </c>
      <c r="B8" s="12">
        <f t="shared" ref="B8:F8" si="1">AVERAGE(B5:B6)</f>
        <v>-949</v>
      </c>
      <c r="C8" s="13">
        <f t="shared" si="1"/>
        <v>-1117.5</v>
      </c>
      <c r="D8" s="13">
        <f t="shared" si="1"/>
        <v>-1054.5</v>
      </c>
      <c r="E8" s="13">
        <f t="shared" si="1"/>
        <v>-903.5</v>
      </c>
      <c r="F8" s="13">
        <f t="shared" si="1"/>
        <v>-896.39999999999964</v>
      </c>
      <c r="G8" s="10"/>
    </row>
    <row r="9" spans="1:47" x14ac:dyDescent="0.45">
      <c r="A9" s="12"/>
      <c r="B9" s="12"/>
      <c r="C9" s="12"/>
      <c r="D9" s="12"/>
      <c r="E9" s="12"/>
      <c r="F9" s="12"/>
      <c r="G9" s="10"/>
    </row>
    <row r="10" spans="1:47" x14ac:dyDescent="0.45">
      <c r="A10" s="12" t="s">
        <v>4</v>
      </c>
      <c r="B10" s="18">
        <f>B8*0.083</f>
        <v>-78.76700000000001</v>
      </c>
      <c r="C10" s="18">
        <f t="shared" ref="C10:F10" si="2">C8*0.083</f>
        <v>-92.752500000000012</v>
      </c>
      <c r="D10" s="18">
        <f t="shared" si="2"/>
        <v>-87.523499999999999</v>
      </c>
      <c r="E10" s="18">
        <f t="shared" si="2"/>
        <v>-74.990499999999997</v>
      </c>
      <c r="F10" s="18">
        <f t="shared" si="2"/>
        <v>-74.401199999999974</v>
      </c>
      <c r="I10" s="21" t="s">
        <v>58</v>
      </c>
    </row>
    <row r="11" spans="1:47" x14ac:dyDescent="0.45">
      <c r="A11" s="12" t="s">
        <v>5</v>
      </c>
      <c r="B11" s="12" t="s">
        <v>78</v>
      </c>
      <c r="D11" s="12"/>
      <c r="E11" s="12"/>
      <c r="F11" s="12"/>
      <c r="G11" s="10"/>
      <c r="I11" s="9"/>
      <c r="K11" s="9"/>
    </row>
    <row r="12" spans="1:47" x14ac:dyDescent="0.45">
      <c r="A12" s="12"/>
      <c r="B12" s="12"/>
      <c r="C12" s="12"/>
      <c r="D12" s="12"/>
      <c r="E12" s="12"/>
      <c r="F12" s="12"/>
      <c r="G12" s="10"/>
      <c r="J12" t="s">
        <v>56</v>
      </c>
    </row>
    <row r="13" spans="1:47" x14ac:dyDescent="0.45">
      <c r="I13" t="s">
        <v>73</v>
      </c>
      <c r="K13">
        <v>2015</v>
      </c>
      <c r="L13">
        <v>2016</v>
      </c>
      <c r="M13">
        <v>2017</v>
      </c>
      <c r="N13">
        <v>2018</v>
      </c>
      <c r="O13">
        <v>2019</v>
      </c>
      <c r="P13">
        <v>2020</v>
      </c>
      <c r="Q13">
        <v>2021</v>
      </c>
      <c r="R13">
        <v>2022</v>
      </c>
      <c r="S13">
        <v>2023</v>
      </c>
      <c r="T13">
        <v>2024</v>
      </c>
      <c r="U13">
        <v>2025</v>
      </c>
      <c r="V13">
        <v>2026</v>
      </c>
      <c r="W13">
        <v>2027</v>
      </c>
      <c r="X13">
        <v>2028</v>
      </c>
      <c r="Y13">
        <v>2029</v>
      </c>
      <c r="Z13">
        <v>2030</v>
      </c>
      <c r="AA13">
        <v>2031</v>
      </c>
      <c r="AB13">
        <v>2032</v>
      </c>
      <c r="AC13">
        <v>2033</v>
      </c>
      <c r="AD13">
        <v>2034</v>
      </c>
      <c r="AE13">
        <v>2035</v>
      </c>
      <c r="AF13">
        <v>2036</v>
      </c>
      <c r="AG13">
        <v>2037</v>
      </c>
      <c r="AH13">
        <v>2038</v>
      </c>
      <c r="AI13">
        <v>2039</v>
      </c>
      <c r="AJ13">
        <v>2040</v>
      </c>
      <c r="AK13">
        <v>2041</v>
      </c>
      <c r="AL13">
        <v>2042</v>
      </c>
      <c r="AM13">
        <v>2043</v>
      </c>
      <c r="AN13">
        <v>2044</v>
      </c>
      <c r="AO13">
        <v>2045</v>
      </c>
      <c r="AP13">
        <v>2046</v>
      </c>
      <c r="AQ13">
        <v>2047</v>
      </c>
      <c r="AR13">
        <v>2048</v>
      </c>
      <c r="AS13">
        <v>2049</v>
      </c>
      <c r="AT13">
        <v>2050</v>
      </c>
      <c r="AU13">
        <v>2051</v>
      </c>
    </row>
    <row r="14" spans="1:47" x14ac:dyDescent="0.45">
      <c r="I14" t="s">
        <v>71</v>
      </c>
      <c r="J14" t="s">
        <v>62</v>
      </c>
      <c r="K14">
        <f t="shared" ref="K14:AU14" si="3">TREND($B$43:$B$49,$A$43:$A$49,K13)</f>
        <v>11.927465979508193</v>
      </c>
      <c r="L14">
        <f t="shared" si="3"/>
        <v>11.921512491803277</v>
      </c>
      <c r="M14">
        <f t="shared" si="3"/>
        <v>11.915559004098359</v>
      </c>
      <c r="N14">
        <f t="shared" si="3"/>
        <v>11.909605516393441</v>
      </c>
      <c r="O14">
        <f t="shared" si="3"/>
        <v>11.903652028688523</v>
      </c>
      <c r="P14">
        <f t="shared" si="3"/>
        <v>11.897698540983605</v>
      </c>
      <c r="Q14">
        <f t="shared" si="3"/>
        <v>11.891745053278687</v>
      </c>
      <c r="R14">
        <f t="shared" si="3"/>
        <v>11.885791565573768</v>
      </c>
      <c r="S14">
        <f t="shared" si="3"/>
        <v>11.87983807786885</v>
      </c>
      <c r="T14">
        <f t="shared" si="3"/>
        <v>11.873884590163932</v>
      </c>
      <c r="U14">
        <f t="shared" si="3"/>
        <v>11.867931102459016</v>
      </c>
      <c r="V14">
        <f t="shared" si="3"/>
        <v>11.861977614754098</v>
      </c>
      <c r="W14">
        <f t="shared" si="3"/>
        <v>11.85602412704918</v>
      </c>
      <c r="X14">
        <f t="shared" si="3"/>
        <v>11.850070639344262</v>
      </c>
      <c r="Y14">
        <f t="shared" si="3"/>
        <v>11.844117151639344</v>
      </c>
      <c r="Z14">
        <f t="shared" si="3"/>
        <v>11.838163663934425</v>
      </c>
      <c r="AA14">
        <f t="shared" si="3"/>
        <v>11.832210176229507</v>
      </c>
      <c r="AB14">
        <f t="shared" si="3"/>
        <v>11.826256688524589</v>
      </c>
      <c r="AC14">
        <f t="shared" si="3"/>
        <v>11.820303200819671</v>
      </c>
      <c r="AD14">
        <f t="shared" si="3"/>
        <v>11.814349713114755</v>
      </c>
      <c r="AE14">
        <f t="shared" si="3"/>
        <v>11.808396225409837</v>
      </c>
      <c r="AF14">
        <f t="shared" si="3"/>
        <v>11.802442737704919</v>
      </c>
      <c r="AG14">
        <f t="shared" si="3"/>
        <v>11.79648925</v>
      </c>
      <c r="AH14">
        <f t="shared" si="3"/>
        <v>11.790535762295082</v>
      </c>
      <c r="AI14">
        <f t="shared" si="3"/>
        <v>11.784582274590164</v>
      </c>
      <c r="AJ14">
        <f t="shared" si="3"/>
        <v>11.778628786885246</v>
      </c>
      <c r="AK14">
        <f t="shared" si="3"/>
        <v>11.772675299180328</v>
      </c>
      <c r="AL14">
        <f t="shared" si="3"/>
        <v>11.76672181147541</v>
      </c>
      <c r="AM14">
        <f t="shared" si="3"/>
        <v>11.760768323770492</v>
      </c>
      <c r="AN14">
        <f t="shared" si="3"/>
        <v>11.754814836065576</v>
      </c>
      <c r="AO14">
        <f t="shared" si="3"/>
        <v>11.748861348360657</v>
      </c>
      <c r="AP14">
        <f t="shared" si="3"/>
        <v>11.742907860655739</v>
      </c>
      <c r="AQ14">
        <f t="shared" si="3"/>
        <v>11.736954372950821</v>
      </c>
      <c r="AR14">
        <f t="shared" si="3"/>
        <v>11.731000885245903</v>
      </c>
      <c r="AS14">
        <f t="shared" si="3"/>
        <v>11.725047397540985</v>
      </c>
      <c r="AT14">
        <f t="shared" si="3"/>
        <v>11.719093909836067</v>
      </c>
      <c r="AU14">
        <f t="shared" si="3"/>
        <v>11.713140422131149</v>
      </c>
    </row>
    <row r="15" spans="1:47" x14ac:dyDescent="0.45">
      <c r="A15" s="11" t="s">
        <v>58</v>
      </c>
      <c r="I15" t="s">
        <v>71</v>
      </c>
      <c r="J15" t="s">
        <v>63</v>
      </c>
      <c r="K15">
        <f t="shared" ref="K15:AU15" si="4">TREND($C$43:$C$49,$A$43:$A$49,K13)</f>
        <v>51.55469712295087</v>
      </c>
      <c r="L15">
        <f t="shared" si="4"/>
        <v>51.889461049180341</v>
      </c>
      <c r="M15">
        <f t="shared" si="4"/>
        <v>52.224224975409925</v>
      </c>
      <c r="N15">
        <f t="shared" si="4"/>
        <v>52.558988901639395</v>
      </c>
      <c r="O15">
        <f t="shared" si="4"/>
        <v>52.893752827868866</v>
      </c>
      <c r="P15">
        <f t="shared" si="4"/>
        <v>53.22851675409845</v>
      </c>
      <c r="Q15">
        <f t="shared" si="4"/>
        <v>53.563280680327921</v>
      </c>
      <c r="R15">
        <f t="shared" si="4"/>
        <v>53.898044606557391</v>
      </c>
      <c r="S15">
        <f t="shared" si="4"/>
        <v>54.232808532786976</v>
      </c>
      <c r="T15">
        <f t="shared" si="4"/>
        <v>54.567572459016446</v>
      </c>
      <c r="U15">
        <f t="shared" si="4"/>
        <v>54.902336385245917</v>
      </c>
      <c r="V15">
        <f t="shared" si="4"/>
        <v>55.237100311475501</v>
      </c>
      <c r="W15">
        <f t="shared" si="4"/>
        <v>55.571864237704972</v>
      </c>
      <c r="X15">
        <f t="shared" si="4"/>
        <v>55.906628163934442</v>
      </c>
      <c r="Y15">
        <f t="shared" si="4"/>
        <v>56.241392090164027</v>
      </c>
      <c r="Z15">
        <f t="shared" si="4"/>
        <v>56.576156016393497</v>
      </c>
      <c r="AA15">
        <f t="shared" si="4"/>
        <v>56.910919942622968</v>
      </c>
      <c r="AB15">
        <f t="shared" si="4"/>
        <v>57.245683868852552</v>
      </c>
      <c r="AC15">
        <f t="shared" si="4"/>
        <v>57.580447795082023</v>
      </c>
      <c r="AD15">
        <f t="shared" si="4"/>
        <v>57.915211721311493</v>
      </c>
      <c r="AE15">
        <f t="shared" si="4"/>
        <v>58.249975647541078</v>
      </c>
      <c r="AF15">
        <f t="shared" si="4"/>
        <v>58.584739573770548</v>
      </c>
      <c r="AG15">
        <f t="shared" si="4"/>
        <v>58.919503500000019</v>
      </c>
      <c r="AH15">
        <f t="shared" si="4"/>
        <v>59.254267426229603</v>
      </c>
      <c r="AI15">
        <f t="shared" si="4"/>
        <v>59.589031352459074</v>
      </c>
      <c r="AJ15">
        <f t="shared" si="4"/>
        <v>59.923795278688544</v>
      </c>
      <c r="AK15">
        <f t="shared" si="4"/>
        <v>60.258559204918129</v>
      </c>
      <c r="AL15">
        <f t="shared" si="4"/>
        <v>60.593323131147599</v>
      </c>
      <c r="AM15">
        <f t="shared" si="4"/>
        <v>60.92808705737707</v>
      </c>
      <c r="AN15">
        <f t="shared" si="4"/>
        <v>61.262850983606654</v>
      </c>
      <c r="AO15">
        <f t="shared" si="4"/>
        <v>61.597614909836125</v>
      </c>
      <c r="AP15">
        <f t="shared" si="4"/>
        <v>61.932378836065595</v>
      </c>
      <c r="AQ15">
        <f t="shared" si="4"/>
        <v>62.26714276229518</v>
      </c>
      <c r="AR15">
        <f t="shared" si="4"/>
        <v>62.60190668852465</v>
      </c>
      <c r="AS15">
        <f t="shared" si="4"/>
        <v>62.936670614754121</v>
      </c>
      <c r="AT15">
        <f t="shared" si="4"/>
        <v>63.271434540983705</v>
      </c>
      <c r="AU15">
        <f t="shared" si="4"/>
        <v>63.606198467213176</v>
      </c>
    </row>
    <row r="16" spans="1:47" x14ac:dyDescent="0.45">
      <c r="A16" s="1" t="s">
        <v>48</v>
      </c>
      <c r="I16" t="s">
        <v>72</v>
      </c>
      <c r="J16" t="s">
        <v>68</v>
      </c>
      <c r="K16">
        <f t="shared" ref="K16:AT16" si="5">SUM(K14,K15)*1000</f>
        <v>63482.163102459061</v>
      </c>
      <c r="L16">
        <f t="shared" si="5"/>
        <v>63810.973540983621</v>
      </c>
      <c r="M16">
        <f t="shared" si="5"/>
        <v>64139.783979508284</v>
      </c>
      <c r="N16">
        <f t="shared" si="5"/>
        <v>64468.594418032837</v>
      </c>
      <c r="O16">
        <f t="shared" si="5"/>
        <v>64797.40485655739</v>
      </c>
      <c r="P16">
        <f t="shared" si="5"/>
        <v>65126.21529508206</v>
      </c>
      <c r="Q16">
        <f t="shared" si="5"/>
        <v>65455.025733606606</v>
      </c>
      <c r="R16">
        <f t="shared" si="5"/>
        <v>65783.836172131167</v>
      </c>
      <c r="S16">
        <f t="shared" si="5"/>
        <v>66112.646610655836</v>
      </c>
      <c r="T16">
        <f t="shared" si="5"/>
        <v>66441.457049180375</v>
      </c>
      <c r="U16">
        <f t="shared" si="5"/>
        <v>66770.267487704928</v>
      </c>
      <c r="V16">
        <f t="shared" si="5"/>
        <v>67099.077926229598</v>
      </c>
      <c r="W16">
        <f t="shared" si="5"/>
        <v>67427.888364754152</v>
      </c>
      <c r="X16">
        <f t="shared" si="5"/>
        <v>67756.698803278705</v>
      </c>
      <c r="Y16">
        <f t="shared" si="5"/>
        <v>68085.50924180336</v>
      </c>
      <c r="Z16">
        <f t="shared" si="5"/>
        <v>68414.319680327928</v>
      </c>
      <c r="AA16">
        <f t="shared" si="5"/>
        <v>68743.130118852481</v>
      </c>
      <c r="AB16">
        <f t="shared" si="5"/>
        <v>69071.940557377151</v>
      </c>
      <c r="AC16">
        <f t="shared" si="5"/>
        <v>69400.75099590169</v>
      </c>
      <c r="AD16">
        <f t="shared" si="5"/>
        <v>69729.561434426243</v>
      </c>
      <c r="AE16">
        <f t="shared" si="5"/>
        <v>70058.371872950913</v>
      </c>
      <c r="AF16">
        <f t="shared" si="5"/>
        <v>70387.182311475466</v>
      </c>
      <c r="AG16">
        <f t="shared" si="5"/>
        <v>70715.992750000019</v>
      </c>
      <c r="AH16">
        <f t="shared" si="5"/>
        <v>71044.803188524689</v>
      </c>
      <c r="AI16">
        <f t="shared" si="5"/>
        <v>71373.613627049242</v>
      </c>
      <c r="AJ16">
        <f t="shared" si="5"/>
        <v>71702.424065573796</v>
      </c>
      <c r="AK16">
        <f t="shared" si="5"/>
        <v>72031.234504098451</v>
      </c>
      <c r="AL16">
        <f t="shared" si="5"/>
        <v>72360.044942623004</v>
      </c>
      <c r="AM16">
        <f t="shared" si="5"/>
        <v>72688.855381147558</v>
      </c>
      <c r="AN16">
        <f t="shared" si="5"/>
        <v>73017.665819672227</v>
      </c>
      <c r="AO16">
        <f t="shared" si="5"/>
        <v>73346.476258196781</v>
      </c>
      <c r="AP16">
        <f t="shared" si="5"/>
        <v>73675.286696721334</v>
      </c>
      <c r="AQ16">
        <f t="shared" si="5"/>
        <v>74004.097135246004</v>
      </c>
      <c r="AR16">
        <f t="shared" si="5"/>
        <v>74332.907573770557</v>
      </c>
      <c r="AS16">
        <f t="shared" si="5"/>
        <v>74661.71801229511</v>
      </c>
      <c r="AT16">
        <f t="shared" si="5"/>
        <v>74990.528450819766</v>
      </c>
      <c r="AU16">
        <f t="shared" ref="AU16" si="6">SUM(AU14,AU15)*1000</f>
        <v>75319.338889344319</v>
      </c>
    </row>
    <row r="17" spans="1:47" x14ac:dyDescent="0.45">
      <c r="A17" s="9" t="s">
        <v>33</v>
      </c>
      <c r="B17" s="9"/>
      <c r="C17" s="9"/>
      <c r="D17" s="9"/>
      <c r="E17" s="9"/>
    </row>
    <row r="18" spans="1:47" x14ac:dyDescent="0.45">
      <c r="A18" s="9" t="s">
        <v>34</v>
      </c>
      <c r="B18" s="9"/>
      <c r="C18" s="9"/>
      <c r="D18" s="9"/>
      <c r="E18" s="9"/>
      <c r="J18" t="s">
        <v>69</v>
      </c>
    </row>
    <row r="19" spans="1:47" x14ac:dyDescent="0.45">
      <c r="A19" s="9" t="s">
        <v>35</v>
      </c>
      <c r="B19" s="9">
        <v>1990</v>
      </c>
      <c r="C19" s="9">
        <v>2005</v>
      </c>
      <c r="D19" s="9">
        <v>2010</v>
      </c>
      <c r="E19" s="9">
        <v>2012</v>
      </c>
      <c r="I19" t="s">
        <v>70</v>
      </c>
      <c r="J19" t="s">
        <v>62</v>
      </c>
      <c r="K19">
        <f t="shared" ref="K19:AT19" si="7">IF(L14&gt;K14,K14,L14)</f>
        <v>11.921512491803277</v>
      </c>
      <c r="L19">
        <f t="shared" si="7"/>
        <v>11.915559004098359</v>
      </c>
      <c r="M19">
        <f t="shared" si="7"/>
        <v>11.909605516393441</v>
      </c>
      <c r="N19">
        <f t="shared" si="7"/>
        <v>11.903652028688523</v>
      </c>
      <c r="O19">
        <f t="shared" si="7"/>
        <v>11.897698540983605</v>
      </c>
      <c r="P19">
        <f t="shared" si="7"/>
        <v>11.891745053278687</v>
      </c>
      <c r="Q19">
        <f t="shared" si="7"/>
        <v>11.885791565573768</v>
      </c>
      <c r="R19">
        <f t="shared" si="7"/>
        <v>11.87983807786885</v>
      </c>
      <c r="S19">
        <f t="shared" si="7"/>
        <v>11.873884590163932</v>
      </c>
      <c r="T19">
        <f t="shared" si="7"/>
        <v>11.867931102459016</v>
      </c>
      <c r="U19">
        <f t="shared" si="7"/>
        <v>11.861977614754098</v>
      </c>
      <c r="V19">
        <f t="shared" si="7"/>
        <v>11.85602412704918</v>
      </c>
      <c r="W19">
        <f t="shared" si="7"/>
        <v>11.850070639344262</v>
      </c>
      <c r="X19">
        <f t="shared" si="7"/>
        <v>11.844117151639344</v>
      </c>
      <c r="Y19">
        <f t="shared" si="7"/>
        <v>11.838163663934425</v>
      </c>
      <c r="Z19">
        <f t="shared" si="7"/>
        <v>11.832210176229507</v>
      </c>
      <c r="AA19">
        <f t="shared" si="7"/>
        <v>11.826256688524589</v>
      </c>
      <c r="AB19">
        <f t="shared" si="7"/>
        <v>11.820303200819671</v>
      </c>
      <c r="AC19">
        <f t="shared" si="7"/>
        <v>11.814349713114755</v>
      </c>
      <c r="AD19">
        <f t="shared" si="7"/>
        <v>11.808396225409837</v>
      </c>
      <c r="AE19">
        <f t="shared" si="7"/>
        <v>11.802442737704919</v>
      </c>
      <c r="AF19">
        <f t="shared" si="7"/>
        <v>11.79648925</v>
      </c>
      <c r="AG19">
        <f t="shared" si="7"/>
        <v>11.790535762295082</v>
      </c>
      <c r="AH19">
        <f t="shared" si="7"/>
        <v>11.784582274590164</v>
      </c>
      <c r="AI19">
        <f t="shared" si="7"/>
        <v>11.778628786885246</v>
      </c>
      <c r="AJ19">
        <f t="shared" si="7"/>
        <v>11.772675299180328</v>
      </c>
      <c r="AK19">
        <f t="shared" si="7"/>
        <v>11.76672181147541</v>
      </c>
      <c r="AL19">
        <f t="shared" si="7"/>
        <v>11.760768323770492</v>
      </c>
      <c r="AM19">
        <f t="shared" si="7"/>
        <v>11.754814836065576</v>
      </c>
      <c r="AN19">
        <f t="shared" si="7"/>
        <v>11.748861348360657</v>
      </c>
      <c r="AO19">
        <f t="shared" si="7"/>
        <v>11.742907860655739</v>
      </c>
      <c r="AP19">
        <f t="shared" si="7"/>
        <v>11.736954372950821</v>
      </c>
      <c r="AQ19">
        <f t="shared" si="7"/>
        <v>11.731000885245903</v>
      </c>
      <c r="AR19">
        <f t="shared" si="7"/>
        <v>11.725047397540985</v>
      </c>
      <c r="AS19">
        <f t="shared" si="7"/>
        <v>11.719093909836067</v>
      </c>
      <c r="AT19">
        <f t="shared" si="7"/>
        <v>11.713140422131149</v>
      </c>
      <c r="AU19">
        <f>IF(AX70&gt;AU14,AU14,AX70)</f>
        <v>0</v>
      </c>
    </row>
    <row r="20" spans="1:47" x14ac:dyDescent="0.45">
      <c r="A20" s="9" t="s">
        <v>36</v>
      </c>
      <c r="B20" s="9">
        <v>-718</v>
      </c>
      <c r="C20" s="9">
        <v>-675</v>
      </c>
      <c r="D20" s="9">
        <v>-736.2</v>
      </c>
      <c r="E20" s="9">
        <v>-717.1</v>
      </c>
      <c r="I20" t="s">
        <v>70</v>
      </c>
      <c r="J20" t="s">
        <v>63</v>
      </c>
      <c r="K20">
        <f t="shared" ref="K20:AT20" si="8">IF(L15&gt;K15,K15,L15)</f>
        <v>51.55469712295087</v>
      </c>
      <c r="L20">
        <f t="shared" si="8"/>
        <v>51.889461049180341</v>
      </c>
      <c r="M20">
        <f t="shared" si="8"/>
        <v>52.224224975409925</v>
      </c>
      <c r="N20">
        <f t="shared" si="8"/>
        <v>52.558988901639395</v>
      </c>
      <c r="O20">
        <f t="shared" si="8"/>
        <v>52.893752827868866</v>
      </c>
      <c r="P20">
        <f t="shared" si="8"/>
        <v>53.22851675409845</v>
      </c>
      <c r="Q20">
        <f t="shared" si="8"/>
        <v>53.563280680327921</v>
      </c>
      <c r="R20">
        <f t="shared" si="8"/>
        <v>53.898044606557391</v>
      </c>
      <c r="S20">
        <f t="shared" si="8"/>
        <v>54.232808532786976</v>
      </c>
      <c r="T20">
        <f t="shared" si="8"/>
        <v>54.567572459016446</v>
      </c>
      <c r="U20">
        <f t="shared" si="8"/>
        <v>54.902336385245917</v>
      </c>
      <c r="V20">
        <f t="shared" si="8"/>
        <v>55.237100311475501</v>
      </c>
      <c r="W20">
        <f t="shared" si="8"/>
        <v>55.571864237704972</v>
      </c>
      <c r="X20">
        <f t="shared" si="8"/>
        <v>55.906628163934442</v>
      </c>
      <c r="Y20">
        <f t="shared" si="8"/>
        <v>56.241392090164027</v>
      </c>
      <c r="Z20">
        <f t="shared" si="8"/>
        <v>56.576156016393497</v>
      </c>
      <c r="AA20">
        <f t="shared" si="8"/>
        <v>56.910919942622968</v>
      </c>
      <c r="AB20">
        <f t="shared" si="8"/>
        <v>57.245683868852552</v>
      </c>
      <c r="AC20">
        <f t="shared" si="8"/>
        <v>57.580447795082023</v>
      </c>
      <c r="AD20">
        <f t="shared" si="8"/>
        <v>57.915211721311493</v>
      </c>
      <c r="AE20">
        <f t="shared" si="8"/>
        <v>58.249975647541078</v>
      </c>
      <c r="AF20">
        <f t="shared" si="8"/>
        <v>58.584739573770548</v>
      </c>
      <c r="AG20">
        <f t="shared" si="8"/>
        <v>58.919503500000019</v>
      </c>
      <c r="AH20">
        <f t="shared" si="8"/>
        <v>59.254267426229603</v>
      </c>
      <c r="AI20">
        <f t="shared" si="8"/>
        <v>59.589031352459074</v>
      </c>
      <c r="AJ20">
        <f t="shared" si="8"/>
        <v>59.923795278688544</v>
      </c>
      <c r="AK20">
        <f t="shared" si="8"/>
        <v>60.258559204918129</v>
      </c>
      <c r="AL20">
        <f t="shared" si="8"/>
        <v>60.593323131147599</v>
      </c>
      <c r="AM20">
        <f t="shared" si="8"/>
        <v>60.92808705737707</v>
      </c>
      <c r="AN20">
        <f t="shared" si="8"/>
        <v>61.262850983606654</v>
      </c>
      <c r="AO20">
        <f t="shared" si="8"/>
        <v>61.597614909836125</v>
      </c>
      <c r="AP20">
        <f t="shared" si="8"/>
        <v>61.932378836065595</v>
      </c>
      <c r="AQ20">
        <f t="shared" si="8"/>
        <v>62.26714276229518</v>
      </c>
      <c r="AR20">
        <f t="shared" si="8"/>
        <v>62.60190668852465</v>
      </c>
      <c r="AS20">
        <f t="shared" si="8"/>
        <v>62.936670614754121</v>
      </c>
      <c r="AT20">
        <f t="shared" si="8"/>
        <v>63.271434540983705</v>
      </c>
      <c r="AU20">
        <f>IF(AX71&gt;AU15,AU15,AX71)</f>
        <v>0</v>
      </c>
    </row>
    <row r="21" spans="1:47" x14ac:dyDescent="0.45">
      <c r="A21" s="9" t="s">
        <v>37</v>
      </c>
      <c r="B21" s="9">
        <v>-27.2</v>
      </c>
      <c r="C21" s="9">
        <v>-6.3</v>
      </c>
      <c r="D21" s="9">
        <v>10.3</v>
      </c>
      <c r="E21" s="9">
        <v>-1</v>
      </c>
      <c r="I21" t="s">
        <v>72</v>
      </c>
      <c r="J21" t="s">
        <v>68</v>
      </c>
      <c r="K21">
        <f t="shared" ref="K21:AT21" si="9">IF(L16&gt;K16,K16,L16)</f>
        <v>63482.163102459061</v>
      </c>
      <c r="L21">
        <f t="shared" si="9"/>
        <v>63810.973540983621</v>
      </c>
      <c r="M21">
        <f t="shared" si="9"/>
        <v>64139.783979508284</v>
      </c>
      <c r="N21">
        <f t="shared" si="9"/>
        <v>64468.594418032837</v>
      </c>
      <c r="O21">
        <f t="shared" si="9"/>
        <v>64797.40485655739</v>
      </c>
      <c r="P21">
        <f t="shared" si="9"/>
        <v>65126.21529508206</v>
      </c>
      <c r="Q21">
        <f t="shared" si="9"/>
        <v>65455.025733606606</v>
      </c>
      <c r="R21">
        <f t="shared" si="9"/>
        <v>65783.836172131167</v>
      </c>
      <c r="S21">
        <f t="shared" si="9"/>
        <v>66112.646610655836</v>
      </c>
      <c r="T21">
        <f t="shared" si="9"/>
        <v>66441.457049180375</v>
      </c>
      <c r="U21">
        <f t="shared" si="9"/>
        <v>66770.267487704928</v>
      </c>
      <c r="V21">
        <f t="shared" si="9"/>
        <v>67099.077926229598</v>
      </c>
      <c r="W21">
        <f t="shared" si="9"/>
        <v>67427.888364754152</v>
      </c>
      <c r="X21">
        <f t="shared" si="9"/>
        <v>67756.698803278705</v>
      </c>
      <c r="Y21">
        <f t="shared" si="9"/>
        <v>68085.50924180336</v>
      </c>
      <c r="Z21">
        <f t="shared" si="9"/>
        <v>68414.319680327928</v>
      </c>
      <c r="AA21">
        <f t="shared" si="9"/>
        <v>68743.130118852481</v>
      </c>
      <c r="AB21">
        <f t="shared" si="9"/>
        <v>69071.940557377151</v>
      </c>
      <c r="AC21">
        <f t="shared" si="9"/>
        <v>69400.75099590169</v>
      </c>
      <c r="AD21">
        <f t="shared" si="9"/>
        <v>69729.561434426243</v>
      </c>
      <c r="AE21">
        <f t="shared" si="9"/>
        <v>70058.371872950913</v>
      </c>
      <c r="AF21">
        <f t="shared" si="9"/>
        <v>70387.182311475466</v>
      </c>
      <c r="AG21">
        <f t="shared" si="9"/>
        <v>70715.992750000019</v>
      </c>
      <c r="AH21">
        <f t="shared" si="9"/>
        <v>71044.803188524689</v>
      </c>
      <c r="AI21">
        <f t="shared" si="9"/>
        <v>71373.613627049242</v>
      </c>
      <c r="AJ21">
        <f t="shared" si="9"/>
        <v>71702.424065573796</v>
      </c>
      <c r="AK21">
        <f t="shared" si="9"/>
        <v>72031.234504098451</v>
      </c>
      <c r="AL21">
        <f t="shared" si="9"/>
        <v>72360.044942623004</v>
      </c>
      <c r="AM21">
        <f t="shared" si="9"/>
        <v>72688.855381147558</v>
      </c>
      <c r="AN21">
        <f t="shared" si="9"/>
        <v>73017.665819672227</v>
      </c>
      <c r="AO21">
        <f t="shared" si="9"/>
        <v>73346.476258196781</v>
      </c>
      <c r="AP21">
        <f t="shared" si="9"/>
        <v>73675.286696721334</v>
      </c>
      <c r="AQ21">
        <f t="shared" si="9"/>
        <v>74004.097135246004</v>
      </c>
      <c r="AR21">
        <f t="shared" si="9"/>
        <v>74332.907573770557</v>
      </c>
      <c r="AS21">
        <f t="shared" si="9"/>
        <v>74661.71801229511</v>
      </c>
      <c r="AT21">
        <f t="shared" si="9"/>
        <v>74990.528450819766</v>
      </c>
      <c r="AU21">
        <f>IF(AX72&gt;AU16,AU16,AX72)</f>
        <v>0</v>
      </c>
    </row>
    <row r="22" spans="1:47" x14ac:dyDescent="0.45">
      <c r="A22" s="9" t="s">
        <v>38</v>
      </c>
      <c r="B22" s="9">
        <v>-59</v>
      </c>
      <c r="C22" s="9">
        <v>-78.2</v>
      </c>
      <c r="D22" s="9">
        <v>-83.8</v>
      </c>
      <c r="E22" s="9">
        <v>-85.8</v>
      </c>
    </row>
    <row r="23" spans="1:47" x14ac:dyDescent="0.45">
      <c r="K23" t="s">
        <v>44</v>
      </c>
    </row>
    <row r="24" spans="1:47" x14ac:dyDescent="0.45">
      <c r="A24" s="9" t="s">
        <v>39</v>
      </c>
      <c r="B24" s="9"/>
      <c r="C24" s="9"/>
      <c r="D24" s="9"/>
      <c r="E24" s="9"/>
      <c r="J24" t="s">
        <v>68</v>
      </c>
      <c r="K24">
        <f t="shared" ref="K24:AU24" si="10">K21*$G$33</f>
        <v>-62.880938463632631</v>
      </c>
      <c r="L24">
        <f t="shared" si="10"/>
        <v>-63.206634815814148</v>
      </c>
      <c r="M24">
        <f t="shared" si="10"/>
        <v>-63.532331167995764</v>
      </c>
      <c r="N24">
        <f t="shared" si="10"/>
        <v>-63.858027520177274</v>
      </c>
      <c r="O24">
        <f t="shared" si="10"/>
        <v>-64.183723872358783</v>
      </c>
      <c r="P24">
        <f t="shared" si="10"/>
        <v>-64.509420224540406</v>
      </c>
      <c r="Q24">
        <f t="shared" si="10"/>
        <v>-64.835116576721902</v>
      </c>
      <c r="R24">
        <f t="shared" si="10"/>
        <v>-65.160812928903425</v>
      </c>
      <c r="S24">
        <f t="shared" si="10"/>
        <v>-65.486509281085048</v>
      </c>
      <c r="T24">
        <f t="shared" si="10"/>
        <v>-65.812205633266544</v>
      </c>
      <c r="U24">
        <f t="shared" si="10"/>
        <v>-66.137901985448053</v>
      </c>
      <c r="V24">
        <f t="shared" si="10"/>
        <v>-66.463598337629676</v>
      </c>
      <c r="W24">
        <f t="shared" si="10"/>
        <v>-66.789294689811186</v>
      </c>
      <c r="X24">
        <f t="shared" si="10"/>
        <v>-67.114991041992695</v>
      </c>
      <c r="Y24">
        <f t="shared" si="10"/>
        <v>-67.440687394174304</v>
      </c>
      <c r="Z24">
        <f t="shared" si="10"/>
        <v>-67.766383746355828</v>
      </c>
      <c r="AA24">
        <f t="shared" si="10"/>
        <v>-68.092080098537338</v>
      </c>
      <c r="AB24">
        <f t="shared" si="10"/>
        <v>-68.417776450718961</v>
      </c>
      <c r="AC24">
        <f t="shared" si="10"/>
        <v>-68.743472802900456</v>
      </c>
      <c r="AD24">
        <f t="shared" si="10"/>
        <v>-69.069169155081966</v>
      </c>
      <c r="AE24">
        <f t="shared" si="10"/>
        <v>-69.394865507263589</v>
      </c>
      <c r="AF24">
        <f t="shared" si="10"/>
        <v>-69.720561859445098</v>
      </c>
      <c r="AG24">
        <f t="shared" si="10"/>
        <v>-70.046258211626608</v>
      </c>
      <c r="AH24">
        <f t="shared" si="10"/>
        <v>-70.371954563808231</v>
      </c>
      <c r="AI24">
        <f t="shared" si="10"/>
        <v>-70.69765091598974</v>
      </c>
      <c r="AJ24">
        <f t="shared" si="10"/>
        <v>-71.02334726817125</v>
      </c>
      <c r="AK24">
        <f t="shared" si="10"/>
        <v>-71.349043620352859</v>
      </c>
      <c r="AL24">
        <f t="shared" si="10"/>
        <v>-71.674739972534368</v>
      </c>
      <c r="AM24">
        <f t="shared" si="10"/>
        <v>-72.000436324715878</v>
      </c>
      <c r="AN24">
        <f t="shared" si="10"/>
        <v>-72.326132676897501</v>
      </c>
      <c r="AO24">
        <f t="shared" si="10"/>
        <v>-72.651829029079011</v>
      </c>
      <c r="AP24">
        <f t="shared" si="10"/>
        <v>-72.97752538126052</v>
      </c>
      <c r="AQ24">
        <f t="shared" si="10"/>
        <v>-73.303221733442143</v>
      </c>
      <c r="AR24">
        <f t="shared" si="10"/>
        <v>-73.628918085623653</v>
      </c>
      <c r="AS24">
        <f t="shared" si="10"/>
        <v>-73.954614437805162</v>
      </c>
      <c r="AT24">
        <f t="shared" si="10"/>
        <v>-74.280310789986771</v>
      </c>
      <c r="AU24">
        <f t="shared" si="10"/>
        <v>0</v>
      </c>
    </row>
    <row r="25" spans="1:47" x14ac:dyDescent="0.45">
      <c r="A25" s="9" t="s">
        <v>40</v>
      </c>
      <c r="B25" s="9"/>
      <c r="C25" s="9"/>
      <c r="D25" s="9"/>
      <c r="E25" s="9"/>
    </row>
    <row r="26" spans="1:47" x14ac:dyDescent="0.45">
      <c r="A26" s="9" t="s">
        <v>35</v>
      </c>
      <c r="B26" s="9">
        <v>1990</v>
      </c>
      <c r="C26" s="9">
        <v>2005</v>
      </c>
      <c r="D26" s="9">
        <v>2010</v>
      </c>
      <c r="E26" s="9">
        <v>2012</v>
      </c>
      <c r="K26" s="12" t="s">
        <v>76</v>
      </c>
    </row>
    <row r="27" spans="1:47" x14ac:dyDescent="0.45">
      <c r="A27" s="9" t="s">
        <v>41</v>
      </c>
      <c r="B27" s="9">
        <v>284642</v>
      </c>
      <c r="C27" s="9">
        <v>291098</v>
      </c>
      <c r="D27" s="9">
        <v>293234</v>
      </c>
      <c r="E27" s="9">
        <v>294051</v>
      </c>
      <c r="K27" s="16">
        <f t="shared" ref="K27:AT27" si="11">AVERAGE(K24,K7)</f>
        <v>-70.823969231816321</v>
      </c>
      <c r="L27" s="16">
        <f t="shared" si="11"/>
        <v>-72.385367407907324</v>
      </c>
      <c r="M27" s="16">
        <f t="shared" si="11"/>
        <v>-73.94676558399803</v>
      </c>
      <c r="N27" s="16">
        <f t="shared" si="11"/>
        <v>-75.508163760089118</v>
      </c>
      <c r="O27" s="16">
        <f t="shared" si="11"/>
        <v>-77.069561936179753</v>
      </c>
      <c r="P27" s="16">
        <f t="shared" si="11"/>
        <v>-78.630960112270202</v>
      </c>
      <c r="Q27" s="16">
        <f t="shared" si="11"/>
        <v>-78.270908288361042</v>
      </c>
      <c r="R27" s="16">
        <f t="shared" si="11"/>
        <v>-77.910856464451641</v>
      </c>
      <c r="S27" s="16">
        <f t="shared" si="11"/>
        <v>-77.550804640542509</v>
      </c>
      <c r="T27" s="16">
        <f t="shared" si="11"/>
        <v>-77.190752816633335</v>
      </c>
      <c r="U27" s="16">
        <f t="shared" si="11"/>
        <v>-76.830700992724147</v>
      </c>
      <c r="V27" s="16">
        <f t="shared" si="11"/>
        <v>-75.740249168814643</v>
      </c>
      <c r="W27" s="16">
        <f t="shared" si="11"/>
        <v>-74.649797344905551</v>
      </c>
      <c r="X27" s="16">
        <f t="shared" si="11"/>
        <v>-73.559345520996004</v>
      </c>
      <c r="Y27" s="16">
        <f t="shared" si="11"/>
        <v>-72.468893697086941</v>
      </c>
      <c r="Z27" s="16">
        <f t="shared" si="11"/>
        <v>-71.378441873177849</v>
      </c>
      <c r="AA27" s="16">
        <f t="shared" si="11"/>
        <v>-71.526557549268674</v>
      </c>
      <c r="AB27" s="16">
        <f t="shared" si="11"/>
        <v>-71.67467322535947</v>
      </c>
      <c r="AC27" s="16">
        <f t="shared" si="11"/>
        <v>-71.822788901450224</v>
      </c>
      <c r="AD27" s="16">
        <f t="shared" si="11"/>
        <v>-71.970904577540978</v>
      </c>
      <c r="AE27" s="16">
        <f t="shared" si="11"/>
        <v>-72.119020253631788</v>
      </c>
      <c r="AF27" s="16">
        <f t="shared" si="11"/>
        <v>-72.267135929722542</v>
      </c>
      <c r="AG27" s="16">
        <f t="shared" si="11"/>
        <v>-72.415251605813296</v>
      </c>
      <c r="AH27" s="16">
        <f t="shared" si="11"/>
        <v>-72.563367281904107</v>
      </c>
      <c r="AI27" s="16">
        <f t="shared" si="11"/>
        <v>-72.71148295799486</v>
      </c>
      <c r="AJ27" s="16">
        <f t="shared" si="11"/>
        <v>-72.859598634085614</v>
      </c>
      <c r="AK27" s="16">
        <f t="shared" si="11"/>
        <v>-73.007714310176425</v>
      </c>
      <c r="AL27" s="16">
        <f t="shared" si="11"/>
        <v>-73.155829986267179</v>
      </c>
      <c r="AM27" s="16">
        <f t="shared" si="11"/>
        <v>-73.303945662357933</v>
      </c>
      <c r="AN27" s="16">
        <f t="shared" si="11"/>
        <v>-73.452061338448743</v>
      </c>
      <c r="AO27" s="16">
        <f t="shared" si="11"/>
        <v>-73.600177014539497</v>
      </c>
      <c r="AP27" s="16">
        <f t="shared" si="11"/>
        <v>-73.748292690630251</v>
      </c>
      <c r="AQ27" s="16">
        <f t="shared" si="11"/>
        <v>-73.896408366721062</v>
      </c>
      <c r="AR27" s="16">
        <f t="shared" si="11"/>
        <v>-74.044524042811815</v>
      </c>
      <c r="AS27" s="16">
        <f t="shared" si="11"/>
        <v>-74.192639718902569</v>
      </c>
      <c r="AT27" s="16">
        <f t="shared" si="11"/>
        <v>-74.34075539499338</v>
      </c>
    </row>
    <row r="28" spans="1:47" x14ac:dyDescent="0.45">
      <c r="A28" s="9" t="s">
        <v>37</v>
      </c>
      <c r="B28" s="9">
        <v>161960</v>
      </c>
      <c r="C28" s="9">
        <v>151903</v>
      </c>
      <c r="D28" s="9">
        <v>152079</v>
      </c>
      <c r="E28" s="9">
        <v>152084</v>
      </c>
    </row>
    <row r="29" spans="1:47" x14ac:dyDescent="0.45">
      <c r="A29" s="9" t="s">
        <v>38</v>
      </c>
      <c r="B29" s="9">
        <v>30632</v>
      </c>
      <c r="C29" s="9">
        <v>32188</v>
      </c>
      <c r="D29" s="9">
        <v>34870</v>
      </c>
      <c r="E29" s="9">
        <v>34870</v>
      </c>
    </row>
    <row r="31" spans="1:47" x14ac:dyDescent="0.45">
      <c r="A31" s="9" t="s">
        <v>42</v>
      </c>
      <c r="G31" s="19"/>
    </row>
    <row r="32" spans="1:47" x14ac:dyDescent="0.45">
      <c r="A32" s="9" t="s">
        <v>35</v>
      </c>
      <c r="B32" s="9">
        <v>1990</v>
      </c>
      <c r="C32" s="9">
        <v>2005</v>
      </c>
      <c r="D32" s="9">
        <v>2010</v>
      </c>
      <c r="E32" s="9">
        <v>2012</v>
      </c>
      <c r="G32" s="19" t="s">
        <v>43</v>
      </c>
    </row>
    <row r="33" spans="1:11" x14ac:dyDescent="0.45">
      <c r="A33" s="20" t="s">
        <v>41</v>
      </c>
      <c r="B33" s="17">
        <f t="shared" ref="B33:E35" si="12">B20/(2.47105*B27)</f>
        <v>-1.0208076801229572E-3</v>
      </c>
      <c r="C33" s="17">
        <f t="shared" si="12"/>
        <v>-9.3838923732139331E-4</v>
      </c>
      <c r="D33" s="17">
        <f t="shared" si="12"/>
        <v>-1.0160146154417314E-3</v>
      </c>
      <c r="E33" s="17">
        <f t="shared" si="12"/>
        <v>-9.8690540771935627E-4</v>
      </c>
      <c r="F33" s="17"/>
      <c r="G33" s="17">
        <f>AVERAGE(B33:E33)</f>
        <v>-9.9052923515135951E-4</v>
      </c>
      <c r="H33" t="s">
        <v>77</v>
      </c>
    </row>
    <row r="34" spans="1:11" x14ac:dyDescent="0.45">
      <c r="A34" s="9" t="s">
        <v>37</v>
      </c>
      <c r="B34">
        <f t="shared" si="12"/>
        <v>-6.7964105097713168E-5</v>
      </c>
      <c r="C34">
        <f t="shared" si="12"/>
        <v>-1.6783891575022488E-5</v>
      </c>
      <c r="D34">
        <f t="shared" si="12"/>
        <v>2.7408574160842476E-5</v>
      </c>
      <c r="E34">
        <f t="shared" si="12"/>
        <v>-2.6609391321344147E-6</v>
      </c>
      <c r="G34" s="19">
        <f>AVERAGE(B34:E34)</f>
        <v>-1.5000090411006898E-5</v>
      </c>
    </row>
    <row r="35" spans="1:11" x14ac:dyDescent="0.45">
      <c r="A35" s="9" t="s">
        <v>38</v>
      </c>
      <c r="B35">
        <f t="shared" si="12"/>
        <v>-7.7946231886002516E-4</v>
      </c>
      <c r="C35">
        <f t="shared" si="12"/>
        <v>-9.831759064612177E-4</v>
      </c>
      <c r="D35">
        <f t="shared" si="12"/>
        <v>-9.7254686470359163E-4</v>
      </c>
      <c r="E35">
        <f t="shared" si="12"/>
        <v>-9.957580070592859E-4</v>
      </c>
      <c r="G35" s="19">
        <f>AVERAGE(B35:E35)</f>
        <v>-9.3273577427103018E-4</v>
      </c>
    </row>
    <row r="36" spans="1:11" x14ac:dyDescent="0.45">
      <c r="G36" s="19"/>
    </row>
    <row r="39" spans="1:11" x14ac:dyDescent="0.45">
      <c r="A39" s="1" t="s">
        <v>79</v>
      </c>
      <c r="C39" s="9"/>
    </row>
    <row r="40" spans="1:11" x14ac:dyDescent="0.45">
      <c r="E40" s="9"/>
      <c r="F40" s="9"/>
    </row>
    <row r="41" spans="1:11" x14ac:dyDescent="0.45">
      <c r="A41" t="s">
        <v>64</v>
      </c>
      <c r="E41" s="9"/>
      <c r="F41" s="9"/>
      <c r="G41" s="9"/>
    </row>
    <row r="42" spans="1:11" x14ac:dyDescent="0.45">
      <c r="B42" t="s">
        <v>62</v>
      </c>
      <c r="C42" t="s">
        <v>63</v>
      </c>
      <c r="E42" s="9"/>
      <c r="F42" s="9"/>
      <c r="G42" s="9"/>
      <c r="J42" s="9"/>
      <c r="K42" s="9"/>
    </row>
    <row r="43" spans="1:11" x14ac:dyDescent="0.45">
      <c r="A43">
        <v>2007</v>
      </c>
      <c r="B43">
        <v>11.964912999999999</v>
      </c>
      <c r="C43">
        <v>48.074725999999998</v>
      </c>
      <c r="J43" s="9"/>
      <c r="K43" s="9"/>
    </row>
    <row r="44" spans="1:11" x14ac:dyDescent="0.45">
      <c r="A44">
        <v>2009</v>
      </c>
      <c r="B44">
        <v>12</v>
      </c>
      <c r="C44">
        <v>51.2</v>
      </c>
      <c r="E44" s="9"/>
      <c r="F44" s="9"/>
      <c r="G44" s="9"/>
      <c r="H44" s="9"/>
      <c r="I44" s="9"/>
      <c r="J44" s="9"/>
    </row>
    <row r="45" spans="1:11" x14ac:dyDescent="0.45">
      <c r="A45">
        <v>2010</v>
      </c>
      <c r="B45">
        <v>12</v>
      </c>
      <c r="C45">
        <f>AVERAGE(50.3,48.9)</f>
        <v>49.599999999999994</v>
      </c>
      <c r="D45" t="s">
        <v>65</v>
      </c>
      <c r="E45" s="9"/>
      <c r="F45" s="9"/>
      <c r="G45" s="9"/>
      <c r="H45" s="9"/>
      <c r="I45" s="9"/>
      <c r="J45" s="9"/>
    </row>
    <row r="46" spans="1:11" x14ac:dyDescent="0.45">
      <c r="A46">
        <v>2011</v>
      </c>
      <c r="B46">
        <v>11.9</v>
      </c>
      <c r="C46">
        <v>49.7</v>
      </c>
    </row>
    <row r="47" spans="1:11" x14ac:dyDescent="0.45">
      <c r="A47">
        <v>2012</v>
      </c>
      <c r="B47">
        <v>11.9</v>
      </c>
      <c r="C47">
        <v>50.5</v>
      </c>
    </row>
    <row r="48" spans="1:11" x14ac:dyDescent="0.45">
      <c r="A48">
        <v>2013</v>
      </c>
      <c r="B48">
        <v>11.9</v>
      </c>
      <c r="C48">
        <v>51</v>
      </c>
    </row>
    <row r="49" spans="1:13" x14ac:dyDescent="0.45">
      <c r="A49">
        <v>2014</v>
      </c>
      <c r="B49">
        <v>12</v>
      </c>
      <c r="C49">
        <v>51.1</v>
      </c>
    </row>
    <row r="50" spans="1:13" x14ac:dyDescent="0.45">
      <c r="B50" t="s">
        <v>66</v>
      </c>
    </row>
    <row r="51" spans="1:13" x14ac:dyDescent="0.45">
      <c r="B51" t="s">
        <v>67</v>
      </c>
    </row>
    <row r="52" spans="1:13" x14ac:dyDescent="0.45">
      <c r="B52" t="s">
        <v>75</v>
      </c>
    </row>
    <row r="63" spans="1:13" x14ac:dyDescent="0.45">
      <c r="M63" s="12"/>
    </row>
    <row r="67" spans="1:1" x14ac:dyDescent="0.45">
      <c r="A6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"/>
  <sheetViews>
    <sheetView workbookViewId="0"/>
  </sheetViews>
  <sheetFormatPr defaultColWidth="8.796875" defaultRowHeight="14.25" x14ac:dyDescent="0.45"/>
  <cols>
    <col min="2" max="2" width="23" customWidth="1"/>
  </cols>
  <sheetData>
    <row r="1" spans="1:2" x14ac:dyDescent="0.45">
      <c r="B1" s="7" t="s">
        <v>20</v>
      </c>
    </row>
    <row r="2" spans="1:2" x14ac:dyDescent="0.45">
      <c r="A2" t="s">
        <v>21</v>
      </c>
      <c r="B2">
        <v>0</v>
      </c>
    </row>
    <row r="3" spans="1:2" x14ac:dyDescent="0.45">
      <c r="A3" t="s">
        <v>22</v>
      </c>
      <c r="B3">
        <v>0</v>
      </c>
    </row>
    <row r="4" spans="1:2" x14ac:dyDescent="0.45">
      <c r="A4" t="s">
        <v>23</v>
      </c>
      <c r="B4">
        <v>0</v>
      </c>
    </row>
    <row r="5" spans="1:2" x14ac:dyDescent="0.45">
      <c r="A5" t="s">
        <v>24</v>
      </c>
      <c r="B5">
        <v>0</v>
      </c>
    </row>
    <row r="6" spans="1:2" x14ac:dyDescent="0.45">
      <c r="A6" t="s">
        <v>25</v>
      </c>
      <c r="B6">
        <v>0</v>
      </c>
    </row>
    <row r="7" spans="1:2" x14ac:dyDescent="0.45">
      <c r="A7" t="s">
        <v>26</v>
      </c>
      <c r="B7">
        <v>0</v>
      </c>
    </row>
    <row r="8" spans="1:2" x14ac:dyDescent="0.45">
      <c r="A8" t="s">
        <v>27</v>
      </c>
      <c r="B8">
        <v>0</v>
      </c>
    </row>
    <row r="9" spans="1:2" x14ac:dyDescent="0.45">
      <c r="A9" t="s">
        <v>28</v>
      </c>
      <c r="B9">
        <v>0</v>
      </c>
    </row>
    <row r="10" spans="1:2" x14ac:dyDescent="0.45">
      <c r="A10" t="s">
        <v>29</v>
      </c>
      <c r="B10">
        <v>0</v>
      </c>
    </row>
    <row r="11" spans="1:2" x14ac:dyDescent="0.45">
      <c r="A11" t="s">
        <v>30</v>
      </c>
      <c r="B11" s="4">
        <v>4.2997168577917945E-4</v>
      </c>
    </row>
    <row r="12" spans="1:2" x14ac:dyDescent="0.45">
      <c r="A12" t="s">
        <v>31</v>
      </c>
      <c r="B12" s="4">
        <v>3.5003753313133949E-5</v>
      </c>
    </row>
    <row r="13" spans="1:2" x14ac:dyDescent="0.45">
      <c r="A13" t="s">
        <v>32</v>
      </c>
      <c r="B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K13"/>
  <sheetViews>
    <sheetView tabSelected="1" workbookViewId="0">
      <selection activeCell="D20" sqref="D20"/>
    </sheetView>
  </sheetViews>
  <sheetFormatPr defaultColWidth="8.796875" defaultRowHeight="14.25" x14ac:dyDescent="0.45"/>
  <cols>
    <col min="1" max="1" width="16.6640625" customWidth="1"/>
    <col min="2" max="17" width="11.33203125" bestFit="1" customWidth="1"/>
  </cols>
  <sheetData>
    <row r="1" spans="1:37" x14ac:dyDescent="0.45">
      <c r="A1" t="s">
        <v>6</v>
      </c>
      <c r="B1">
        <v>2015</v>
      </c>
      <c r="C1">
        <v>2016</v>
      </c>
      <c r="D1">
        <v>2017</v>
      </c>
      <c r="E1">
        <v>2018</v>
      </c>
      <c r="F1">
        <v>2019</v>
      </c>
      <c r="G1" s="3">
        <v>2020</v>
      </c>
      <c r="H1">
        <v>2021</v>
      </c>
      <c r="I1">
        <v>2022</v>
      </c>
      <c r="J1">
        <v>2023</v>
      </c>
      <c r="K1">
        <v>2024</v>
      </c>
      <c r="L1" s="3">
        <v>2025</v>
      </c>
      <c r="M1">
        <v>2026</v>
      </c>
      <c r="N1">
        <v>2027</v>
      </c>
      <c r="O1">
        <v>2028</v>
      </c>
      <c r="P1">
        <v>2029</v>
      </c>
      <c r="Q1" s="3">
        <v>2030</v>
      </c>
      <c r="R1">
        <v>2031</v>
      </c>
      <c r="S1">
        <v>2032</v>
      </c>
      <c r="T1">
        <v>2033</v>
      </c>
      <c r="U1">
        <v>2034</v>
      </c>
      <c r="V1" s="6">
        <v>2035</v>
      </c>
      <c r="W1" s="6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t="s">
        <v>9</v>
      </c>
      <c r="B2" s="4">
        <f>Data!K27*1000000000000</f>
        <v>-70823969231816.328</v>
      </c>
      <c r="C2" s="4">
        <f>Data!L27*1000000000000</f>
        <v>-72385367407907.328</v>
      </c>
      <c r="D2" s="4">
        <f>Data!M27*1000000000000</f>
        <v>-73946765583998.031</v>
      </c>
      <c r="E2" s="4">
        <f>Data!N27*1000000000000</f>
        <v>-75508163760089.125</v>
      </c>
      <c r="F2" s="4">
        <f>Data!O27*1000000000000</f>
        <v>-77069561936179.75</v>
      </c>
      <c r="G2" s="4">
        <f>Data!P27*1000000000000</f>
        <v>-78630960112270.203</v>
      </c>
      <c r="H2" s="4">
        <f>Data!Q27*1000000000000</f>
        <v>-78270908288361.047</v>
      </c>
      <c r="I2" s="4">
        <f>Data!R27*1000000000000</f>
        <v>-77910856464451.641</v>
      </c>
      <c r="J2" s="4">
        <f>Data!S27*1000000000000</f>
        <v>-77550804640542.516</v>
      </c>
      <c r="K2" s="4">
        <f>Data!T27*1000000000000</f>
        <v>-77190752816633.328</v>
      </c>
      <c r="L2" s="4">
        <f>Data!U27*1000000000000</f>
        <v>-76830700992724.141</v>
      </c>
      <c r="M2" s="4">
        <f>Data!V27*1000000000000</f>
        <v>-75740249168814.641</v>
      </c>
      <c r="N2" s="4">
        <f>Data!W27*1000000000000</f>
        <v>-74649797344905.547</v>
      </c>
      <c r="O2" s="4">
        <f>Data!X27*1000000000000</f>
        <v>-73559345520996</v>
      </c>
      <c r="P2" s="4">
        <f>Data!Y27*1000000000000</f>
        <v>-72468893697086.938</v>
      </c>
      <c r="Q2" s="4">
        <f>Data!Z27*1000000000000</f>
        <v>-71378441873177.844</v>
      </c>
      <c r="R2" s="4">
        <f>Data!AA27*1000000000000</f>
        <v>-71526557549268.672</v>
      </c>
      <c r="S2" s="4">
        <f>Data!AB27*1000000000000</f>
        <v>-71674673225359.469</v>
      </c>
      <c r="T2" s="4">
        <f>Data!AC27*1000000000000</f>
        <v>-71822788901450.219</v>
      </c>
      <c r="U2" s="4">
        <f>Data!AD27*1000000000000</f>
        <v>-71970904577540.984</v>
      </c>
      <c r="V2" s="4">
        <f>Data!AE27*1000000000000</f>
        <v>-72119020253631.781</v>
      </c>
      <c r="W2" s="4">
        <f>Data!AF27*1000000000000</f>
        <v>-72267135929722.547</v>
      </c>
      <c r="X2" s="4">
        <f>Data!AG27*1000000000000</f>
        <v>-72415251605813.297</v>
      </c>
      <c r="Y2" s="4">
        <f>Data!AH27*1000000000000</f>
        <v>-72563367281904.109</v>
      </c>
      <c r="Z2" s="4">
        <f>Data!AI27*1000000000000</f>
        <v>-72711482957994.859</v>
      </c>
      <c r="AA2" s="4">
        <f>Data!AJ27*1000000000000</f>
        <v>-72859598634085.609</v>
      </c>
      <c r="AB2" s="4">
        <f>Data!AK27*1000000000000</f>
        <v>-73007714310176.422</v>
      </c>
      <c r="AC2" s="4">
        <f>Data!AL27*1000000000000</f>
        <v>-73155829986267.172</v>
      </c>
      <c r="AD2" s="4">
        <f>Data!AM27*1000000000000</f>
        <v>-73303945662357.938</v>
      </c>
      <c r="AE2" s="4">
        <f>Data!AN27*1000000000000</f>
        <v>-73452061338448.75</v>
      </c>
      <c r="AF2" s="4">
        <f>Data!AO27*1000000000000</f>
        <v>-73600177014539.5</v>
      </c>
      <c r="AG2" s="4">
        <f>Data!AP27*1000000000000</f>
        <v>-73748292690630.25</v>
      </c>
      <c r="AH2" s="4">
        <f>Data!AQ27*1000000000000</f>
        <v>-73896408366721.063</v>
      </c>
      <c r="AI2" s="4">
        <f>Data!AR27*1000000000000</f>
        <v>-74044524042811.813</v>
      </c>
      <c r="AJ2" s="4">
        <f>Data!AS27*1000000000000</f>
        <v>-74192639718902.563</v>
      </c>
      <c r="AK2" s="4">
        <f>Data!AT27*1000000000000</f>
        <v>-74340755394993.375</v>
      </c>
    </row>
    <row r="3" spans="1:37" x14ac:dyDescent="0.45">
      <c r="A3" t="s">
        <v>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45">
      <c r="A4" t="s">
        <v>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45">
      <c r="A5" t="s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45">
      <c r="A6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45">
      <c r="A7" t="s">
        <v>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45">
      <c r="A8" t="s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45">
      <c r="A9" t="s">
        <v>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45">
      <c r="A10" t="s">
        <v>17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45">
      <c r="A11" t="s">
        <v>18</v>
      </c>
      <c r="B11" s="4">
        <f>B$2*-'data from RPEpUACE'!$B11</f>
        <v>30452301444.176804</v>
      </c>
      <c r="C11" s="4">
        <f>C$2*-'data from RPEpUACE'!$B11</f>
        <v>31123658450.123188</v>
      </c>
      <c r="D11" s="4">
        <f>D$2*-'data from RPEpUACE'!$B11</f>
        <v>31795015456.069443</v>
      </c>
      <c r="E11" s="4">
        <f>E$2*-'data from RPEpUACE'!$B11</f>
        <v>32466372462.015865</v>
      </c>
      <c r="F11" s="4">
        <f>F$2*-'data from RPEpUACE'!$B11</f>
        <v>33137729467.96209</v>
      </c>
      <c r="G11" s="4">
        <f>G$2*-'data from RPEpUACE'!$B11</f>
        <v>33809086473.908237</v>
      </c>
      <c r="H11" s="4">
        <f>H$2*-'data from RPEpUACE'!$B11</f>
        <v>33654274384.214149</v>
      </c>
      <c r="I11" s="4">
        <f>I$2*-'data from RPEpUACE'!$B11</f>
        <v>33499462294.519951</v>
      </c>
      <c r="J11" s="4">
        <f>J$2*-'data from RPEpUACE'!$B11</f>
        <v>33344650204.825878</v>
      </c>
      <c r="K11" s="4">
        <f>K$2*-'data from RPEpUACE'!$B11</f>
        <v>33189838115.131775</v>
      </c>
      <c r="L11" s="4">
        <f>L$2*-'data from RPEpUACE'!$B11</f>
        <v>33035026025.437675</v>
      </c>
      <c r="M11" s="4">
        <f>M$2*-'data from RPEpUACE'!$B11</f>
        <v>32566162616.450325</v>
      </c>
      <c r="N11" s="4">
        <f>N$2*-'data from RPEpUACE'!$B11</f>
        <v>32097299207.463154</v>
      </c>
      <c r="O11" s="4">
        <f>O$2*-'data from RPEpUACE'!$B11</f>
        <v>31628435798.475784</v>
      </c>
      <c r="P11" s="4">
        <f>P$2*-'data from RPEpUACE'!$B11</f>
        <v>31159572389.488625</v>
      </c>
      <c r="Q11" s="4">
        <f>Q$2*-'data from RPEpUACE'!$B11</f>
        <v>30690708980.50145</v>
      </c>
      <c r="R11" s="4">
        <f>R$2*-'data from RPEpUACE'!$B11</f>
        <v>30754394527.440544</v>
      </c>
      <c r="S11" s="4">
        <f>S$2*-'data from RPEpUACE'!$B11</f>
        <v>30818080074.379627</v>
      </c>
      <c r="T11" s="4">
        <f>T$2*-'data from RPEpUACE'!$B11</f>
        <v>30881765621.318691</v>
      </c>
      <c r="U11" s="4">
        <f>U$2*-'data from RPEpUACE'!$B11</f>
        <v>30945451168.257759</v>
      </c>
      <c r="V11" s="4">
        <f>V$2*-'data from RPEpUACE'!$B11</f>
        <v>31009136715.196842</v>
      </c>
      <c r="W11" s="4">
        <f>W$2*-'data from RPEpUACE'!$B11</f>
        <v>31072822262.135914</v>
      </c>
      <c r="X11" s="4">
        <f>X$2*-'data from RPEpUACE'!$B11</f>
        <v>31136507809.074974</v>
      </c>
      <c r="Y11" s="4">
        <f>Y$2*-'data from RPEpUACE'!$B11</f>
        <v>31200193356.014065</v>
      </c>
      <c r="Z11" s="4">
        <f>Z$2*-'data from RPEpUACE'!$B11</f>
        <v>31263878902.953129</v>
      </c>
      <c r="AA11" s="4">
        <f>AA$2*-'data from RPEpUACE'!$B11</f>
        <v>31327564449.892189</v>
      </c>
      <c r="AB11" s="4">
        <f>AB$2*-'data from RPEpUACE'!$B11</f>
        <v>31391249996.83128</v>
      </c>
      <c r="AC11" s="4">
        <f>AC$2*-'data from RPEpUACE'!$B11</f>
        <v>31454935543.770344</v>
      </c>
      <c r="AD11" s="4">
        <f>AD$2*-'data from RPEpUACE'!$B11</f>
        <v>31518621090.709412</v>
      </c>
      <c r="AE11" s="4">
        <f>AE$2*-'data from RPEpUACE'!$B11</f>
        <v>31582306637.648502</v>
      </c>
      <c r="AF11" s="4">
        <f>AF$2*-'data from RPEpUACE'!$B11</f>
        <v>31645992184.587563</v>
      </c>
      <c r="AG11" s="4">
        <f>AG$2*-'data from RPEpUACE'!$B11</f>
        <v>31709677731.526627</v>
      </c>
      <c r="AH11" s="4">
        <f>AH$2*-'data from RPEpUACE'!$B11</f>
        <v>31773363278.465717</v>
      </c>
      <c r="AI11" s="4">
        <f>AI$2*-'data from RPEpUACE'!$B11</f>
        <v>31837048825.404778</v>
      </c>
      <c r="AJ11" s="4">
        <f>AJ$2*-'data from RPEpUACE'!$B11</f>
        <v>31900734372.343842</v>
      </c>
      <c r="AK11" s="4">
        <f>AK$2*-'data from RPEpUACE'!$B11</f>
        <v>31964419919.282932</v>
      </c>
    </row>
    <row r="12" spans="1:37" x14ac:dyDescent="0.45">
      <c r="A12" t="s">
        <v>19</v>
      </c>
      <c r="B12" s="4">
        <f>B$2*-'data from RPEpUACE'!$B12</f>
        <v>2479104747.6474876</v>
      </c>
      <c r="C12" s="4">
        <f>C$2*-'data from RPEpUACE'!$B12</f>
        <v>2533759544.2269545</v>
      </c>
      <c r="D12" s="4">
        <f>D$2*-'data from RPEpUACE'!$B12</f>
        <v>2588414340.8064103</v>
      </c>
      <c r="E12" s="4">
        <f>E$2*-'data from RPEpUACE'!$B12</f>
        <v>2643069137.3858805</v>
      </c>
      <c r="F12" s="4">
        <f>F$2*-'data from RPEpUACE'!$B12</f>
        <v>2697723933.9653339</v>
      </c>
      <c r="G12" s="4">
        <f>G$2*-'data from RPEpUACE'!$B12</f>
        <v>2752378730.5447817</v>
      </c>
      <c r="H12" s="4">
        <f>H$2*-'data from RPEpUACE'!$B12</f>
        <v>2739775565.3207216</v>
      </c>
      <c r="I12" s="4">
        <f>I$2*-'data from RPEpUACE'!$B12</f>
        <v>2727172400.0966525</v>
      </c>
      <c r="J12" s="4">
        <f>J$2*-'data from RPEpUACE'!$B12</f>
        <v>2714569234.8725939</v>
      </c>
      <c r="K12" s="4">
        <f>K$2*-'data from RPEpUACE'!$B12</f>
        <v>2701966069.6485324</v>
      </c>
      <c r="L12" s="4">
        <f>L$2*-'data from RPEpUACE'!$B12</f>
        <v>2689362904.4244714</v>
      </c>
      <c r="M12" s="4">
        <f>M$2*-'data from RPEpUACE'!$B12</f>
        <v>2651192997.7804861</v>
      </c>
      <c r="N12" s="4">
        <f>N$2*-'data from RPEpUACE'!$B12</f>
        <v>2613023091.1365156</v>
      </c>
      <c r="O12" s="4">
        <f>O$2*-'data from RPEpUACE'!$B12</f>
        <v>2574853184.4925284</v>
      </c>
      <c r="P12" s="4">
        <f>P$2*-'data from RPEpUACE'!$B12</f>
        <v>2536683277.8485589</v>
      </c>
      <c r="Q12" s="4">
        <f>Q$2*-'data from RPEpUACE'!$B12</f>
        <v>2498513371.2045879</v>
      </c>
      <c r="R12" s="4">
        <f>R$2*-'data from RPEpUACE'!$B12</f>
        <v>2503697975.7922792</v>
      </c>
      <c r="S12" s="4">
        <f>S$2*-'data from RPEpUACE'!$B12</f>
        <v>2508882580.3799696</v>
      </c>
      <c r="T12" s="4">
        <f>T$2*-'data from RPEpUACE'!$B12</f>
        <v>2514067184.9676585</v>
      </c>
      <c r="U12" s="4">
        <f>U$2*-'data from RPEpUACE'!$B12</f>
        <v>2519251789.5553474</v>
      </c>
      <c r="V12" s="4">
        <f>V$2*-'data from RPEpUACE'!$B12</f>
        <v>2524436394.1430378</v>
      </c>
      <c r="W12" s="4">
        <f>W$2*-'data from RPEpUACE'!$B12</f>
        <v>2529620998.7307272</v>
      </c>
      <c r="X12" s="4">
        <f>X$2*-'data from RPEpUACE'!$B12</f>
        <v>2534805603.3184156</v>
      </c>
      <c r="Y12" s="4">
        <f>Y$2*-'data from RPEpUACE'!$B12</f>
        <v>2539990207.9061065</v>
      </c>
      <c r="Z12" s="4">
        <f>Z$2*-'data from RPEpUACE'!$B12</f>
        <v>2545174812.4937954</v>
      </c>
      <c r="AA12" s="4">
        <f>AA$2*-'data from RPEpUACE'!$B12</f>
        <v>2550359417.0814838</v>
      </c>
      <c r="AB12" s="4">
        <f>AB$2*-'data from RPEpUACE'!$B12</f>
        <v>2555544021.6691747</v>
      </c>
      <c r="AC12" s="4">
        <f>AC$2*-'data from RPEpUACE'!$B12</f>
        <v>2560728626.2568636</v>
      </c>
      <c r="AD12" s="4">
        <f>AD$2*-'data from RPEpUACE'!$B12</f>
        <v>2565913230.8445525</v>
      </c>
      <c r="AE12" s="4">
        <f>AE$2*-'data from RPEpUACE'!$B12</f>
        <v>2571097835.4322433</v>
      </c>
      <c r="AF12" s="4">
        <f>AF$2*-'data from RPEpUACE'!$B12</f>
        <v>2576282440.0199323</v>
      </c>
      <c r="AG12" s="4">
        <f>AG$2*-'data from RPEpUACE'!$B12</f>
        <v>2581467044.6076207</v>
      </c>
      <c r="AH12" s="4">
        <f>AH$2*-'data from RPEpUACE'!$B12</f>
        <v>2586651649.1953115</v>
      </c>
      <c r="AI12" s="4">
        <f>AI$2*-'data from RPEpUACE'!$B12</f>
        <v>2591836253.7830005</v>
      </c>
      <c r="AJ12" s="4">
        <f>AJ$2*-'data from RPEpUACE'!$B12</f>
        <v>2597020858.3706889</v>
      </c>
      <c r="AK12" s="4">
        <f>AK$2*-'data from RPEpUACE'!$B12</f>
        <v>2602205462.9583797</v>
      </c>
    </row>
    <row r="13" spans="1:37" x14ac:dyDescent="0.4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data from RPEpUACE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2015-08-06T00:31:42Z</dcterms:created>
  <dcterms:modified xsi:type="dcterms:W3CDTF">2020-07-21T22:45:25Z</dcterms:modified>
</cp:coreProperties>
</file>